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cemigbr-my.sharepoint.com/personal/marcosr_souza2_cemig_com_br/Documents/FORMULARIOS/Melhorias Formulários/ATUALIZAÇÃO FORMULÁRIOS 2024/FORMULÁRIO BT ATÉ 3 CAIXAS PARA ENCAMINHAR A RC/"/>
    </mc:Choice>
  </mc:AlternateContent>
  <xr:revisionPtr revIDLastSave="3" documentId="8_{5B3251EF-0B99-429E-929E-1623155E2A8F}" xr6:coauthVersionLast="47" xr6:coauthVersionMax="47" xr10:uidLastSave="{B44BC075-1F49-4D86-AF22-6386886F4EF1}"/>
  <workbookProtection workbookAlgorithmName="SHA-512" workbookHashValue="jpx2oWm+Qhc+ZO27SPuiw+ocS1Z9YpPr1oedjIn5mesV/O04rOaowHJivEQ48h+3fGm7cJscNSOiQjkU8D+s7g==" workbookSaltValue="4bhudN6kGZmnOrrrgNPD9w==" workbookSpinCount="100000" lockStructure="1"/>
  <bookViews>
    <workbookView xWindow="-120" yWindow="-120" windowWidth="20730" windowHeight="11040" tabRatio="827" xr2:uid="{00000000-000D-0000-FFFF-FFFF00000000}"/>
  </bookViews>
  <sheets>
    <sheet name="Formulário Orçamento de Conexão" sheetId="6" r:id="rId1"/>
    <sheet name="Formulário Orçamento de Con (2)" sheetId="20" state="hidden" r:id="rId2"/>
    <sheet name="Anexo-1 (2)" sheetId="21" state="hidden" r:id="rId3"/>
    <sheet name="Anexo-1" sheetId="12" r:id="rId4"/>
    <sheet name="Validação formulário" sheetId="4" state="hidden" r:id="rId5"/>
    <sheet name="SUB-CLASSE_RURAL" sheetId="16" state="hidden" r:id="rId6"/>
    <sheet name="Formulário Orçamento Impressão3" sheetId="14" state="hidden" r:id="rId7"/>
    <sheet name="SIMULADOR DE CARGA" sheetId="7" state="hidden" r:id="rId8"/>
    <sheet name="Notas Explicativas" sheetId="19" state="hidden" r:id="rId9"/>
    <sheet name="Notas Explicativas_impressão" sheetId="9" state="hidden" r:id="rId10"/>
    <sheet name="CLASSE_RURAL" sheetId="15" state="hidden" r:id="rId11"/>
    <sheet name="CONVERSOR UTM" sheetId="13" state="hidden" r:id="rId12"/>
    <sheet name="Formulário Orçamento Impressão" sheetId="17" state="hidden" r:id="rId13"/>
    <sheet name="Anexo-1(Impressão)" sheetId="18" state="hidden" r:id="rId14"/>
    <sheet name="Dados Norma" sheetId="2" state="hidden" r:id="rId15"/>
    <sheet name="Anexo II - Conversão Potências" sheetId="5" r:id="rId16"/>
    <sheet name="FORMULÁRIO PARTIDA DE MOTORES" sheetId="8" r:id="rId17"/>
    <sheet name="Disjuntores" sheetId="3" state="hidden" r:id="rId18"/>
  </sheets>
  <definedNames>
    <definedName name="_xlnm._FilterDatabase" localSheetId="5" hidden="1">'SUB-CLASSE_RURAL'!$A$5:$E$3923</definedName>
    <definedName name="_xlnm.Print_Area" localSheetId="3">'Anexo-1'!$C$3:$R$378</definedName>
    <definedName name="_xlnm.Print_Area" localSheetId="2">'Anexo-1 (2)'!$C$3:$R$297</definedName>
    <definedName name="_xlnm.Print_Area" localSheetId="1">'Formulário Orçamento de Con (2)'!$B$2:$S$386</definedName>
    <definedName name="_xlnm.Print_Area" localSheetId="0">'Formulário Orçamento de Conexão'!$B$2:$S$374</definedName>
    <definedName name="_xlnm.Print_Area" localSheetId="12">'Formulário Orçamento Impressão'!$B$2:$Z$312</definedName>
    <definedName name="_xlnm.Print_Area" localSheetId="6">'Formulário Orçamento Impressão3'!$B$2:$Z$280</definedName>
    <definedName name="BIDE">Disjuntores!$AA$14:$AA$30</definedName>
    <definedName name="BIPARA">Disjuntores!$AB$5:$AB$11</definedName>
    <definedName name="CARGARURAL">'SIMULADOR DE CARGA'!$CF$3:$CF$4</definedName>
    <definedName name="CARGAURBAN">'SIMULADOR DE CARGA'!$CF$3:$CF$5</definedName>
    <definedName name="DISJ300">'Dados Norma'!$BY$22:$BY$24</definedName>
    <definedName name="DISJ600">'Dados Norma'!$BY$28:$BY$29</definedName>
    <definedName name="DISJNOVO">'SIMULADOR DE CARGA'!$DS$3:$DS$7</definedName>
    <definedName name="DISJNOVO2">'SIMULADOR DE CARGA'!$DX$3:$DX$10</definedName>
    <definedName name="DISJNOVO3">'SIMULADOR DE CARGA'!$EC$3:$EC$10</definedName>
    <definedName name="DISJUNTORESRURAIS">Disjuntores!$N$68:$N$86</definedName>
    <definedName name="DJEXISTENTE">'Dados Norma'!$BY$2:$BY$45</definedName>
    <definedName name="DJR">'Dados Norma'!$CA$2:$CA$14</definedName>
    <definedName name="DJRURAL">'Dados Norma'!$CA$2:$CA$11</definedName>
    <definedName name="DJU">'Dados Norma'!$BZ$2:$BZ$35</definedName>
    <definedName name="DJURB">'Dados Norma'!$BZ$2:$BZ$19</definedName>
    <definedName name="duascx">Disjuntores!$AN$3:$AN$4</definedName>
    <definedName name="lista_alteração_para">#REF!</definedName>
    <definedName name="lista_caixa_existente_para">#REF!</definedName>
    <definedName name="MONODE">Disjuntores!$AA$3:$AA$13</definedName>
    <definedName name="MONOPARA">Disjuntores!$AB$3:$AB$4</definedName>
    <definedName name="MOTORES_MONOFASICOS">'Dados Norma'!$I$4:$I$16</definedName>
    <definedName name="MOTORES_MONOFASICOSW">'Dados Norma'!$J$4:$J$16</definedName>
    <definedName name="MOTORES_TRIFASICOS">'Dados Norma'!$Q$4:$Q$25</definedName>
    <definedName name="MOTORES_TRIFASICOSW">'Dados Norma'!$R$4:$R$25</definedName>
    <definedName name="MOTORESBI">Disjuntores!$AE$3:$AE$4</definedName>
    <definedName name="MOTORESMONO">Disjuntores!$AE$3</definedName>
    <definedName name="MOTORESTRI">Disjuntores!$AE$3:$AE$5</definedName>
    <definedName name="RAMO2001">'SUB-CLASSE_RURAL'!$E$22:$E$486</definedName>
    <definedName name="RAMO3001">'SUB-CLASSE_RURAL'!$D$953:$D$1178</definedName>
    <definedName name="RAMO3002">'SUB-CLASSE_RURAL'!$E$1179:$E$1247</definedName>
    <definedName name="RAMO3003">'SUB-CLASSE_RURAL'!$E$1248:$E$1288</definedName>
    <definedName name="RAMO3004">'SUB-CLASSE_RURAL'!$E$1289:$E$1745</definedName>
    <definedName name="RAMO3006">'SUB-CLASSE_RURAL'!$E$1746:$E$1765</definedName>
    <definedName name="RAMO3008">'SUB-CLASSE_RURAL'!$E$1767:$E$1768</definedName>
    <definedName name="RAMO3009">'SUB-CLASSE_RURAL'!$E$1769:$E$1771</definedName>
    <definedName name="RAMO3010">'SUB-CLASSE_RURAL'!$E$1772:$E$1773</definedName>
    <definedName name="RAMO3011">'SUB-CLASSE_RURAL'!$E$1774:$E$1775</definedName>
    <definedName name="RAMO3012">'SUB-CLASSE_RURAL'!$E$1776:$E$1798</definedName>
    <definedName name="RAMO4001">'SUB-CLASSE_RURAL'!$E$2613:$E$2693</definedName>
    <definedName name="RAMO4003">'SUB-CLASSE_RURAL'!$E$2694:$E$2766</definedName>
    <definedName name="RAMO4006">'SUB-CLASSE_RURAL'!$E$2767:$E$2771</definedName>
    <definedName name="RAMO4007">'SUB-CLASSE_RURAL'!$E$2772:$E$2852</definedName>
    <definedName name="RAMO4008">'SUB-CLASSE_RURAL'!$E$2853:$E$2866</definedName>
    <definedName name="RAMO4010">'SUB-CLASSE_RURAL'!$E$2868:$E$2874</definedName>
    <definedName name="RAMO4015">'SUB-CLASSE_RURAL'!$E$2875:$E$2955</definedName>
    <definedName name="RAMO4016">'SUB-CLASSE_RURAL'!$E$2956:$E$2960</definedName>
    <definedName name="RAMO4017">'SUB-CLASSE_RURAL'!$E$2961:$E$3041</definedName>
    <definedName name="RAMO4025">'SUB-CLASSE_RURAL'!$E$3042:$E$3122</definedName>
    <definedName name="RAMO4027">'SUB-CLASSE_RURAL'!$E$3123:$E$3203</definedName>
    <definedName name="RAMO5001">'SUB-CLASSE_RURAL'!$E$3780:$E$3798</definedName>
    <definedName name="RAMO5003">'SUB-CLASSE_RURAL'!$E$3799:$E$3814</definedName>
    <definedName name="RAMO5005">'SUB-CLASSE_RURAL'!$E$3815:$E$3835</definedName>
    <definedName name="RAMO7002">'SUB-CLASSE_RURAL'!$E$3893:$E$3896</definedName>
    <definedName name="RAMO7003">'SUB-CLASSE_RURAL'!$E$3897:$E$3899</definedName>
    <definedName name="RAMO8004">'SUB-CLASSE_RURAL'!$E$3905:$E$3908</definedName>
    <definedName name="RAMO9001">'SUB-CLASSE_RURAL'!$E$3919:$E$3920</definedName>
    <definedName name="rural">Disjuntores!$AK$4:$AK$11</definedName>
    <definedName name="rural2">'SIMULADOR DE CARGA'!$CV$3:$CV$10</definedName>
    <definedName name="TipoFonte">#REF!</definedName>
    <definedName name="trescx">Disjuntores!$AN$3:$AN$5</definedName>
    <definedName name="TRIDE">Disjuntores!$AA$31:$AA$58</definedName>
    <definedName name="TRIPARA">Disjuntores!$AB$12:$AB$20</definedName>
    <definedName name="umacx">Disjuntores!$AN$3</definedName>
    <definedName name="urbana">Disjuntores!$AJ$4:$AJ$11</definedName>
    <definedName name="Urbano">'SIMULADOR DE CARGA'!$CV$3:$CV$5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3" i="7" l="1" a="1"/>
  <c r="BY3" i="7" s="1"/>
  <c r="AJ348" i="7"/>
  <c r="AK348" i="7"/>
  <c r="AL348" i="7"/>
  <c r="AM348" i="7"/>
  <c r="AJ349" i="7"/>
  <c r="AK349" i="7"/>
  <c r="AL349" i="7"/>
  <c r="AM349" i="7"/>
  <c r="AJ350" i="7"/>
  <c r="AK350" i="7"/>
  <c r="AL350" i="7"/>
  <c r="AM350" i="7"/>
  <c r="AJ351" i="7"/>
  <c r="AK351" i="7"/>
  <c r="AL351" i="7"/>
  <c r="AM351" i="7"/>
  <c r="AJ352" i="7"/>
  <c r="AK352" i="7"/>
  <c r="AL352" i="7"/>
  <c r="AM352" i="7"/>
  <c r="AJ347" i="7"/>
  <c r="AL136" i="7"/>
  <c r="AL137" i="7"/>
  <c r="AL138" i="7"/>
  <c r="AL139" i="7"/>
  <c r="AL140" i="7"/>
  <c r="AK136" i="7"/>
  <c r="AK137" i="7"/>
  <c r="AK138" i="7"/>
  <c r="AK139" i="7"/>
  <c r="AK140" i="7"/>
  <c r="AJ136" i="7"/>
  <c r="AJ137" i="7"/>
  <c r="AJ138" i="7"/>
  <c r="AJ139" i="7"/>
  <c r="AJ140" i="7"/>
  <c r="AL135" i="7"/>
  <c r="AL347" i="7" s="1"/>
  <c r="AK135" i="7"/>
  <c r="AK347" i="7" s="1"/>
  <c r="AJ135" i="7"/>
  <c r="Y348" i="7"/>
  <c r="Y349" i="7"/>
  <c r="Y350" i="7"/>
  <c r="Y351" i="7"/>
  <c r="Y352" i="7"/>
  <c r="X348" i="7"/>
  <c r="X349" i="7"/>
  <c r="X350" i="7"/>
  <c r="X351" i="7"/>
  <c r="X352" i="7"/>
  <c r="W348" i="7"/>
  <c r="W349" i="7"/>
  <c r="W350" i="7"/>
  <c r="W351" i="7"/>
  <c r="W352" i="7"/>
  <c r="V348" i="7"/>
  <c r="V349" i="7"/>
  <c r="V350" i="7"/>
  <c r="V351" i="7"/>
  <c r="V352" i="7"/>
  <c r="V347" i="7"/>
  <c r="Y136" i="7"/>
  <c r="Y137" i="7"/>
  <c r="Y138" i="7"/>
  <c r="Y139" i="7"/>
  <c r="Y140" i="7"/>
  <c r="X136" i="7"/>
  <c r="X137" i="7"/>
  <c r="X138" i="7"/>
  <c r="X139" i="7"/>
  <c r="X140" i="7"/>
  <c r="W136" i="7"/>
  <c r="W137" i="7"/>
  <c r="W138" i="7"/>
  <c r="W139" i="7"/>
  <c r="W140" i="7"/>
  <c r="X135" i="7"/>
  <c r="X347" i="7" s="1"/>
  <c r="W135" i="7"/>
  <c r="W347" i="7" s="1"/>
  <c r="V136" i="7"/>
  <c r="V137" i="7"/>
  <c r="V138" i="7"/>
  <c r="V139" i="7"/>
  <c r="V140" i="7"/>
  <c r="V135" i="7"/>
  <c r="I304" i="7"/>
  <c r="H304" i="7"/>
  <c r="AL330" i="7" l="1"/>
  <c r="X330" i="7"/>
  <c r="P44" i="12"/>
  <c r="P180" i="6"/>
  <c r="EJ2" i="7"/>
  <c r="C333" i="6" s="1"/>
  <c r="AL329" i="7"/>
  <c r="AK329" i="7"/>
  <c r="AJ329" i="7"/>
  <c r="X329" i="7"/>
  <c r="W329" i="7"/>
  <c r="V329" i="7"/>
  <c r="AJ110" i="7"/>
  <c r="AJ202" i="7" s="1"/>
  <c r="AK110" i="7"/>
  <c r="AL110" i="7"/>
  <c r="AJ111" i="7"/>
  <c r="AJ297" i="7" s="1"/>
  <c r="AK111" i="7"/>
  <c r="AK297" i="7" s="1"/>
  <c r="AL111" i="7"/>
  <c r="AL297" i="7" s="1"/>
  <c r="AJ112" i="7"/>
  <c r="AJ149" i="7" s="1"/>
  <c r="AK112" i="7"/>
  <c r="AK149" i="7" s="1"/>
  <c r="AL112" i="7"/>
  <c r="AL149" i="7" s="1"/>
  <c r="AJ113" i="7"/>
  <c r="AJ150" i="7" s="1"/>
  <c r="AK113" i="7"/>
  <c r="AK150" i="7" s="1"/>
  <c r="AL113" i="7"/>
  <c r="AL150" i="7" s="1"/>
  <c r="AJ114" i="7"/>
  <c r="AJ151" i="7" s="1"/>
  <c r="AK114" i="7"/>
  <c r="AK151" i="7" s="1"/>
  <c r="AL114" i="7"/>
  <c r="AL151" i="7" s="1"/>
  <c r="AJ115" i="7"/>
  <c r="AJ152" i="7" s="1"/>
  <c r="AK115" i="7"/>
  <c r="AL115" i="7"/>
  <c r="AL152" i="7" s="1"/>
  <c r="AJ116" i="7"/>
  <c r="AJ298" i="7" s="1"/>
  <c r="AK116" i="7"/>
  <c r="AK298" i="7" s="1"/>
  <c r="AL116" i="7"/>
  <c r="AJ117" i="7"/>
  <c r="AJ242" i="7" s="1"/>
  <c r="AK117" i="7"/>
  <c r="AK242" i="7" s="1"/>
  <c r="AL117" i="7"/>
  <c r="AL242" i="7" s="1"/>
  <c r="AJ118" i="7"/>
  <c r="AJ243" i="7" s="1"/>
  <c r="AK118" i="7"/>
  <c r="AL118" i="7"/>
  <c r="AL243" i="7" s="1"/>
  <c r="AJ119" i="7"/>
  <c r="AJ244" i="7" s="1"/>
  <c r="AK119" i="7"/>
  <c r="AL119" i="7"/>
  <c r="AL244" i="7" s="1"/>
  <c r="AJ120" i="7"/>
  <c r="AJ245" i="7" s="1"/>
  <c r="AK120" i="7"/>
  <c r="AK245" i="7" s="1"/>
  <c r="AL120" i="7"/>
  <c r="AL245" i="7" s="1"/>
  <c r="AJ121" i="7"/>
  <c r="AJ305" i="7" s="1"/>
  <c r="AK121" i="7"/>
  <c r="AK305" i="7" s="1"/>
  <c r="AL121" i="7"/>
  <c r="AL305" i="7" s="1"/>
  <c r="AJ122" i="7"/>
  <c r="AJ299" i="7" s="1"/>
  <c r="AK122" i="7"/>
  <c r="AK299" i="7" s="1"/>
  <c r="AL122" i="7"/>
  <c r="AJ123" i="7"/>
  <c r="AJ165" i="7" s="1"/>
  <c r="AK123" i="7"/>
  <c r="AL123" i="7"/>
  <c r="AL165" i="7" s="1"/>
  <c r="AJ124" i="7"/>
  <c r="AJ334" i="7" s="1"/>
  <c r="AK124" i="7"/>
  <c r="AK334" i="7" s="1"/>
  <c r="AL124" i="7"/>
  <c r="AJ125" i="7"/>
  <c r="AJ184" i="7" s="1"/>
  <c r="AK125" i="7"/>
  <c r="AK184" i="7" s="1"/>
  <c r="AL125" i="7"/>
  <c r="AL184" i="7" s="1"/>
  <c r="AJ126" i="7"/>
  <c r="AJ185" i="7" s="1"/>
  <c r="AK126" i="7"/>
  <c r="AK185" i="7" s="1"/>
  <c r="AL126" i="7"/>
  <c r="AL185" i="7" s="1"/>
  <c r="AJ127" i="7"/>
  <c r="AJ247" i="7" s="1"/>
  <c r="AK127" i="7"/>
  <c r="AL127" i="7"/>
  <c r="AL247" i="7" s="1"/>
  <c r="AJ128" i="7"/>
  <c r="AJ248" i="7" s="1"/>
  <c r="AK128" i="7"/>
  <c r="AK248" i="7" s="1"/>
  <c r="AL128" i="7"/>
  <c r="AL248" i="7" s="1"/>
  <c r="AJ129" i="7"/>
  <c r="AJ249" i="7" s="1"/>
  <c r="AK129" i="7"/>
  <c r="AK249" i="7" s="1"/>
  <c r="AL129" i="7"/>
  <c r="AL249" i="7" s="1"/>
  <c r="AJ130" i="7"/>
  <c r="AJ300" i="7" s="1"/>
  <c r="AK130" i="7"/>
  <c r="AK300" i="7" s="1"/>
  <c r="AL130" i="7"/>
  <c r="AL300" i="7" s="1"/>
  <c r="AJ131" i="7"/>
  <c r="AJ166" i="7" s="1"/>
  <c r="AK131" i="7"/>
  <c r="AK166" i="7" s="1"/>
  <c r="AL131" i="7"/>
  <c r="AL166" i="7" s="1"/>
  <c r="AJ132" i="7"/>
  <c r="AJ301" i="7" s="1"/>
  <c r="AK132" i="7"/>
  <c r="AK301" i="7" s="1"/>
  <c r="AL132" i="7"/>
  <c r="AL301" i="7" s="1"/>
  <c r="AJ133" i="7"/>
  <c r="AJ302" i="7" s="1"/>
  <c r="AK133" i="7"/>
  <c r="AL133" i="7"/>
  <c r="AL302" i="7" s="1"/>
  <c r="AJ134" i="7"/>
  <c r="AJ303" i="7" s="1"/>
  <c r="AK134" i="7"/>
  <c r="AK303" i="7" s="1"/>
  <c r="AL134" i="7"/>
  <c r="AL303" i="7" s="1"/>
  <c r="AL109" i="7"/>
  <c r="AL296" i="7" s="1"/>
  <c r="AK109" i="7"/>
  <c r="AK296" i="7" s="1"/>
  <c r="AJ109" i="7"/>
  <c r="AJ296" i="7" s="1"/>
  <c r="AJ106" i="7"/>
  <c r="AJ293" i="7" s="1"/>
  <c r="AK106" i="7"/>
  <c r="AK293" i="7" s="1"/>
  <c r="AL106" i="7"/>
  <c r="AL293" i="7" s="1"/>
  <c r="AJ107" i="7"/>
  <c r="AJ294" i="7" s="1"/>
  <c r="AK107" i="7"/>
  <c r="AK294" i="7" s="1"/>
  <c r="AL107" i="7"/>
  <c r="AL294" i="7" s="1"/>
  <c r="AJ108" i="7"/>
  <c r="AJ295" i="7" s="1"/>
  <c r="AK108" i="7"/>
  <c r="AK295" i="7" s="1"/>
  <c r="AL108" i="7"/>
  <c r="AL295" i="7" s="1"/>
  <c r="AJ74" i="7"/>
  <c r="AJ282" i="7" s="1"/>
  <c r="AK74" i="7"/>
  <c r="AK282" i="7" s="1"/>
  <c r="AL74" i="7"/>
  <c r="AL282" i="7" s="1"/>
  <c r="AJ75" i="7"/>
  <c r="AJ181" i="7" s="1"/>
  <c r="AK75" i="7"/>
  <c r="AK181" i="7" s="1"/>
  <c r="AL75" i="7"/>
  <c r="AL181" i="7" s="1"/>
  <c r="AJ76" i="7"/>
  <c r="AJ182" i="7" s="1"/>
  <c r="AK76" i="7"/>
  <c r="AK182" i="7" s="1"/>
  <c r="AL76" i="7"/>
  <c r="AL182" i="7" s="1"/>
  <c r="AJ77" i="7"/>
  <c r="AJ183" i="7" s="1"/>
  <c r="AK77" i="7"/>
  <c r="AK183" i="7" s="1"/>
  <c r="AL77" i="7"/>
  <c r="AL183" i="7" s="1"/>
  <c r="AJ78" i="7"/>
  <c r="AJ314" i="7" s="1"/>
  <c r="AK78" i="7"/>
  <c r="AK314" i="7" s="1"/>
  <c r="AL78" i="7"/>
  <c r="AL314" i="7" s="1"/>
  <c r="AJ79" i="7"/>
  <c r="AJ315" i="7" s="1"/>
  <c r="AK79" i="7"/>
  <c r="AL79" i="7"/>
  <c r="AL315" i="7" s="1"/>
  <c r="AJ80" i="7"/>
  <c r="AJ316" i="7" s="1"/>
  <c r="AK80" i="7"/>
  <c r="AK316" i="7" s="1"/>
  <c r="AL80" i="7"/>
  <c r="AL316" i="7" s="1"/>
  <c r="AJ81" i="7"/>
  <c r="AJ317" i="7" s="1"/>
  <c r="AK81" i="7"/>
  <c r="AK317" i="7" s="1"/>
  <c r="AL81" i="7"/>
  <c r="AJ82" i="7"/>
  <c r="AJ318" i="7" s="1"/>
  <c r="AK82" i="7"/>
  <c r="AK318" i="7" s="1"/>
  <c r="AL82" i="7"/>
  <c r="AL318" i="7" s="1"/>
  <c r="AJ83" i="7"/>
  <c r="AJ319" i="7" s="1"/>
  <c r="AK83" i="7"/>
  <c r="AK319" i="7" s="1"/>
  <c r="AL83" i="7"/>
  <c r="AL319" i="7" s="1"/>
  <c r="AJ84" i="7"/>
  <c r="AJ320" i="7" s="1"/>
  <c r="AK84" i="7"/>
  <c r="AK320" i="7" s="1"/>
  <c r="AL84" i="7"/>
  <c r="AL320" i="7" s="1"/>
  <c r="AJ85" i="7"/>
  <c r="AJ304" i="7" s="1"/>
  <c r="AK85" i="7"/>
  <c r="AK304" i="7" s="1"/>
  <c r="AL85" i="7"/>
  <c r="AL304" i="7" s="1"/>
  <c r="AJ86" i="7"/>
  <c r="AJ283" i="7" s="1"/>
  <c r="AK86" i="7"/>
  <c r="AK283" i="7" s="1"/>
  <c r="AL86" i="7"/>
  <c r="AL283" i="7" s="1"/>
  <c r="AJ87" i="7"/>
  <c r="AJ284" i="7" s="1"/>
  <c r="AK87" i="7"/>
  <c r="AL87" i="7"/>
  <c r="AL284" i="7" s="1"/>
  <c r="AJ88" i="7"/>
  <c r="AJ285" i="7" s="1"/>
  <c r="AK88" i="7"/>
  <c r="AK285" i="7" s="1"/>
  <c r="AL88" i="7"/>
  <c r="AL285" i="7" s="1"/>
  <c r="AJ89" i="7"/>
  <c r="AJ160" i="7" s="1"/>
  <c r="AK89" i="7"/>
  <c r="AK160" i="7" s="1"/>
  <c r="AL89" i="7"/>
  <c r="AJ90" i="7"/>
  <c r="AJ161" i="7" s="1"/>
  <c r="AK90" i="7"/>
  <c r="AK161" i="7" s="1"/>
  <c r="AL90" i="7"/>
  <c r="AL161" i="7" s="1"/>
  <c r="AJ91" i="7"/>
  <c r="AJ286" i="7" s="1"/>
  <c r="AK91" i="7"/>
  <c r="AK286" i="7" s="1"/>
  <c r="AL91" i="7"/>
  <c r="AL286" i="7" s="1"/>
  <c r="AJ92" i="7"/>
  <c r="AJ162" i="7" s="1"/>
  <c r="AK92" i="7"/>
  <c r="AK162" i="7" s="1"/>
  <c r="AL92" i="7"/>
  <c r="AL162" i="7" s="1"/>
  <c r="AJ93" i="7"/>
  <c r="AJ163" i="7" s="1"/>
  <c r="AK93" i="7"/>
  <c r="AK163" i="7" s="1"/>
  <c r="AL93" i="7"/>
  <c r="AL163" i="7" s="1"/>
  <c r="AJ94" i="7"/>
  <c r="AJ164" i="7" s="1"/>
  <c r="AK94" i="7"/>
  <c r="AK164" i="7" s="1"/>
  <c r="AL94" i="7"/>
  <c r="AL164" i="7" s="1"/>
  <c r="AJ95" i="7"/>
  <c r="AJ287" i="7" s="1"/>
  <c r="AK95" i="7"/>
  <c r="AL95" i="7"/>
  <c r="AL287" i="7" s="1"/>
  <c r="AJ96" i="7"/>
  <c r="AJ288" i="7" s="1"/>
  <c r="AK96" i="7"/>
  <c r="AK288" i="7" s="1"/>
  <c r="AL96" i="7"/>
  <c r="AL288" i="7" s="1"/>
  <c r="AJ97" i="7"/>
  <c r="AJ289" i="7" s="1"/>
  <c r="AK97" i="7"/>
  <c r="AK289" i="7" s="1"/>
  <c r="AL97" i="7"/>
  <c r="AJ98" i="7"/>
  <c r="AJ290" i="7" s="1"/>
  <c r="AK98" i="7"/>
  <c r="AK290" i="7" s="1"/>
  <c r="AL98" i="7"/>
  <c r="AL290" i="7" s="1"/>
  <c r="AJ99" i="7"/>
  <c r="AJ291" i="7" s="1"/>
  <c r="AK99" i="7"/>
  <c r="AK291" i="7" s="1"/>
  <c r="AL99" i="7"/>
  <c r="AL291" i="7" s="1"/>
  <c r="AJ100" i="7"/>
  <c r="AJ236" i="7" s="1"/>
  <c r="AK100" i="7"/>
  <c r="AK236" i="7" s="1"/>
  <c r="AL100" i="7"/>
  <c r="AL236" i="7" s="1"/>
  <c r="AJ101" i="7"/>
  <c r="AJ237" i="7" s="1"/>
  <c r="AK101" i="7"/>
  <c r="AK237" i="7" s="1"/>
  <c r="AL101" i="7"/>
  <c r="AL237" i="7" s="1"/>
  <c r="AJ102" i="7"/>
  <c r="AJ238" i="7" s="1"/>
  <c r="AK102" i="7"/>
  <c r="AK238" i="7" s="1"/>
  <c r="AL102" i="7"/>
  <c r="AL238" i="7" s="1"/>
  <c r="AJ103" i="7"/>
  <c r="AJ239" i="7" s="1"/>
  <c r="AK103" i="7"/>
  <c r="AL103" i="7"/>
  <c r="AL239" i="7" s="1"/>
  <c r="AJ104" i="7"/>
  <c r="AJ240" i="7" s="1"/>
  <c r="AK104" i="7"/>
  <c r="AK240" i="7" s="1"/>
  <c r="AL104" i="7"/>
  <c r="AL240" i="7" s="1"/>
  <c r="AJ105" i="7"/>
  <c r="AJ241" i="7" s="1"/>
  <c r="AK105" i="7"/>
  <c r="AL105" i="7"/>
  <c r="AL73" i="7"/>
  <c r="AL281" i="7" s="1"/>
  <c r="AK73" i="7"/>
  <c r="AK281" i="7" s="1"/>
  <c r="AJ73" i="7"/>
  <c r="AJ281" i="7" s="1"/>
  <c r="X121" i="7"/>
  <c r="X305" i="7" s="1"/>
  <c r="X122" i="7"/>
  <c r="X299" i="7" s="1"/>
  <c r="X123" i="7"/>
  <c r="X165" i="7" s="1"/>
  <c r="X124" i="7"/>
  <c r="X334" i="7" s="1"/>
  <c r="X125" i="7"/>
  <c r="X184" i="7" s="1"/>
  <c r="X126" i="7"/>
  <c r="X185" i="7" s="1"/>
  <c r="X127" i="7"/>
  <c r="X247" i="7" s="1"/>
  <c r="X128" i="7"/>
  <c r="X129" i="7"/>
  <c r="X249" i="7" s="1"/>
  <c r="X130" i="7"/>
  <c r="X300" i="7" s="1"/>
  <c r="X131" i="7"/>
  <c r="X166" i="7" s="1"/>
  <c r="X132" i="7"/>
  <c r="X301" i="7" s="1"/>
  <c r="X133" i="7"/>
  <c r="X302" i="7" s="1"/>
  <c r="X134" i="7"/>
  <c r="X303" i="7" s="1"/>
  <c r="X110" i="7"/>
  <c r="X111" i="7"/>
  <c r="X297" i="7" s="1"/>
  <c r="X112" i="7"/>
  <c r="X149" i="7" s="1"/>
  <c r="X113" i="7"/>
  <c r="X150" i="7" s="1"/>
  <c r="X114" i="7"/>
  <c r="X151" i="7" s="1"/>
  <c r="X115" i="7"/>
  <c r="X152" i="7" s="1"/>
  <c r="X116" i="7"/>
  <c r="X298" i="7" s="1"/>
  <c r="X117" i="7"/>
  <c r="X242" i="7" s="1"/>
  <c r="X118" i="7"/>
  <c r="X243" i="7" s="1"/>
  <c r="X119" i="7"/>
  <c r="X244" i="7" s="1"/>
  <c r="X120" i="7"/>
  <c r="X245" i="7" s="1"/>
  <c r="W110" i="7"/>
  <c r="X109" i="7"/>
  <c r="X296" i="7" s="1"/>
  <c r="W111" i="7"/>
  <c r="W297" i="7" s="1"/>
  <c r="W112" i="7"/>
  <c r="W149" i="7" s="1"/>
  <c r="W113" i="7"/>
  <c r="W150" i="7" s="1"/>
  <c r="W114" i="7"/>
  <c r="W151" i="7" s="1"/>
  <c r="W115" i="7"/>
  <c r="W152" i="7" s="1"/>
  <c r="W116" i="7"/>
  <c r="W298" i="7" s="1"/>
  <c r="W117" i="7"/>
  <c r="W242" i="7" s="1"/>
  <c r="W118" i="7"/>
  <c r="W243" i="7" s="1"/>
  <c r="W119" i="7"/>
  <c r="W244" i="7" s="1"/>
  <c r="W120" i="7"/>
  <c r="W245" i="7" s="1"/>
  <c r="W121" i="7"/>
  <c r="W305" i="7" s="1"/>
  <c r="W122" i="7"/>
  <c r="W299" i="7" s="1"/>
  <c r="W123" i="7"/>
  <c r="W165" i="7" s="1"/>
  <c r="W124" i="7"/>
  <c r="W334" i="7" s="1"/>
  <c r="W125" i="7"/>
  <c r="W184" i="7" s="1"/>
  <c r="W126" i="7"/>
  <c r="W185" i="7" s="1"/>
  <c r="W127" i="7"/>
  <c r="W247" i="7" s="1"/>
  <c r="W128" i="7"/>
  <c r="W248" i="7" s="1"/>
  <c r="W129" i="7"/>
  <c r="W249" i="7" s="1"/>
  <c r="W130" i="7"/>
  <c r="W300" i="7" s="1"/>
  <c r="W131" i="7"/>
  <c r="W166" i="7" s="1"/>
  <c r="W132" i="7"/>
  <c r="W301" i="7" s="1"/>
  <c r="W133" i="7"/>
  <c r="W302" i="7" s="1"/>
  <c r="W134" i="7"/>
  <c r="W303" i="7" s="1"/>
  <c r="W109" i="7"/>
  <c r="W296" i="7" s="1"/>
  <c r="W74" i="7"/>
  <c r="W282" i="7" s="1"/>
  <c r="X74" i="7"/>
  <c r="X282" i="7" s="1"/>
  <c r="W75" i="7"/>
  <c r="W181" i="7" s="1"/>
  <c r="X75" i="7"/>
  <c r="X181" i="7" s="1"/>
  <c r="W76" i="7"/>
  <c r="W182" i="7" s="1"/>
  <c r="X76" i="7"/>
  <c r="X182" i="7" s="1"/>
  <c r="W77" i="7"/>
  <c r="W183" i="7" s="1"/>
  <c r="X77" i="7"/>
  <c r="X183" i="7" s="1"/>
  <c r="W78" i="7"/>
  <c r="W314" i="7" s="1"/>
  <c r="X78" i="7"/>
  <c r="X314" i="7" s="1"/>
  <c r="W79" i="7"/>
  <c r="W315" i="7" s="1"/>
  <c r="X79" i="7"/>
  <c r="X315" i="7" s="1"/>
  <c r="W80" i="7"/>
  <c r="W316" i="7" s="1"/>
  <c r="X80" i="7"/>
  <c r="X316" i="7" s="1"/>
  <c r="W81" i="7"/>
  <c r="W317" i="7" s="1"/>
  <c r="X81" i="7"/>
  <c r="X317" i="7" s="1"/>
  <c r="W82" i="7"/>
  <c r="W318" i="7" s="1"/>
  <c r="X82" i="7"/>
  <c r="X318" i="7" s="1"/>
  <c r="W83" i="7"/>
  <c r="W319" i="7" s="1"/>
  <c r="X83" i="7"/>
  <c r="X319" i="7" s="1"/>
  <c r="W84" i="7"/>
  <c r="W320" i="7" s="1"/>
  <c r="X84" i="7"/>
  <c r="X320" i="7" s="1"/>
  <c r="W85" i="7"/>
  <c r="W304" i="7" s="1"/>
  <c r="X85" i="7"/>
  <c r="X304" i="7" s="1"/>
  <c r="W86" i="7"/>
  <c r="W283" i="7" s="1"/>
  <c r="X86" i="7"/>
  <c r="X283" i="7" s="1"/>
  <c r="W87" i="7"/>
  <c r="W284" i="7" s="1"/>
  <c r="X87" i="7"/>
  <c r="X284" i="7" s="1"/>
  <c r="W88" i="7"/>
  <c r="W285" i="7" s="1"/>
  <c r="X88" i="7"/>
  <c r="X285" i="7" s="1"/>
  <c r="W89" i="7"/>
  <c r="W160" i="7" s="1"/>
  <c r="X89" i="7"/>
  <c r="X160" i="7" s="1"/>
  <c r="W90" i="7"/>
  <c r="W161" i="7" s="1"/>
  <c r="X90" i="7"/>
  <c r="X161" i="7" s="1"/>
  <c r="W91" i="7"/>
  <c r="W286" i="7" s="1"/>
  <c r="X91" i="7"/>
  <c r="X286" i="7" s="1"/>
  <c r="W92" i="7"/>
  <c r="W162" i="7" s="1"/>
  <c r="X92" i="7"/>
  <c r="X162" i="7" s="1"/>
  <c r="W93" i="7"/>
  <c r="W163" i="7" s="1"/>
  <c r="X93" i="7"/>
  <c r="X163" i="7" s="1"/>
  <c r="W94" i="7"/>
  <c r="W164" i="7" s="1"/>
  <c r="X94" i="7"/>
  <c r="X164" i="7" s="1"/>
  <c r="W95" i="7"/>
  <c r="W287" i="7" s="1"/>
  <c r="X95" i="7"/>
  <c r="X287" i="7" s="1"/>
  <c r="W96" i="7"/>
  <c r="W288" i="7" s="1"/>
  <c r="X96" i="7"/>
  <c r="X288" i="7" s="1"/>
  <c r="W97" i="7"/>
  <c r="W289" i="7" s="1"/>
  <c r="X97" i="7"/>
  <c r="X289" i="7" s="1"/>
  <c r="W98" i="7"/>
  <c r="W290" i="7" s="1"/>
  <c r="X98" i="7"/>
  <c r="X290" i="7" s="1"/>
  <c r="W99" i="7"/>
  <c r="W291" i="7" s="1"/>
  <c r="X99" i="7"/>
  <c r="X291" i="7" s="1"/>
  <c r="W100" i="7"/>
  <c r="W236" i="7" s="1"/>
  <c r="X100" i="7"/>
  <c r="X236" i="7" s="1"/>
  <c r="W101" i="7"/>
  <c r="W237" i="7" s="1"/>
  <c r="X101" i="7"/>
  <c r="X237" i="7" s="1"/>
  <c r="W102" i="7"/>
  <c r="W238" i="7" s="1"/>
  <c r="X102" i="7"/>
  <c r="W103" i="7"/>
  <c r="W239" i="7" s="1"/>
  <c r="X103" i="7"/>
  <c r="X239" i="7" s="1"/>
  <c r="W104" i="7"/>
  <c r="W240" i="7" s="1"/>
  <c r="X104" i="7"/>
  <c r="X240" i="7" s="1"/>
  <c r="W105" i="7"/>
  <c r="W292" i="7" s="1"/>
  <c r="X105" i="7"/>
  <c r="X292" i="7" s="1"/>
  <c r="W106" i="7"/>
  <c r="W293" i="7" s="1"/>
  <c r="X106" i="7"/>
  <c r="X293" i="7" s="1"/>
  <c r="W107" i="7"/>
  <c r="W294" i="7" s="1"/>
  <c r="X107" i="7"/>
  <c r="X294" i="7" s="1"/>
  <c r="W108" i="7"/>
  <c r="W295" i="7" s="1"/>
  <c r="X108" i="7"/>
  <c r="X295" i="7" s="1"/>
  <c r="X73" i="7"/>
  <c r="W73" i="7"/>
  <c r="W281" i="7" s="1"/>
  <c r="V110" i="7"/>
  <c r="V202" i="7" s="1"/>
  <c r="V111" i="7"/>
  <c r="V297" i="7" s="1"/>
  <c r="V112" i="7"/>
  <c r="V149" i="7" s="1"/>
  <c r="V113" i="7"/>
  <c r="V150" i="7" s="1"/>
  <c r="V114" i="7"/>
  <c r="V151" i="7" s="1"/>
  <c r="V115" i="7"/>
  <c r="V152" i="7" s="1"/>
  <c r="V116" i="7"/>
  <c r="V298" i="7" s="1"/>
  <c r="V117" i="7"/>
  <c r="V242" i="7" s="1"/>
  <c r="V118" i="7"/>
  <c r="V243" i="7" s="1"/>
  <c r="V119" i="7"/>
  <c r="V244" i="7" s="1"/>
  <c r="V120" i="7"/>
  <c r="V245" i="7" s="1"/>
  <c r="V121" i="7"/>
  <c r="V305" i="7" s="1"/>
  <c r="V122" i="7"/>
  <c r="V299" i="7" s="1"/>
  <c r="V123" i="7"/>
  <c r="V165" i="7" s="1"/>
  <c r="V124" i="7"/>
  <c r="V334" i="7" s="1"/>
  <c r="V125" i="7"/>
  <c r="V184" i="7" s="1"/>
  <c r="V126" i="7"/>
  <c r="V185" i="7" s="1"/>
  <c r="V127" i="7"/>
  <c r="V247" i="7" s="1"/>
  <c r="V128" i="7"/>
  <c r="V248" i="7" s="1"/>
  <c r="V129" i="7"/>
  <c r="V249" i="7" s="1"/>
  <c r="V130" i="7"/>
  <c r="V300" i="7" s="1"/>
  <c r="V131" i="7"/>
  <c r="V166" i="7" s="1"/>
  <c r="V132" i="7"/>
  <c r="V301" i="7" s="1"/>
  <c r="V133" i="7"/>
  <c r="V302" i="7" s="1"/>
  <c r="V134" i="7"/>
  <c r="V303" i="7" s="1"/>
  <c r="V109" i="7"/>
  <c r="V296" i="7" s="1"/>
  <c r="V74" i="7"/>
  <c r="V282" i="7" s="1"/>
  <c r="V75" i="7"/>
  <c r="V181" i="7" s="1"/>
  <c r="V76" i="7"/>
  <c r="V182" i="7" s="1"/>
  <c r="V77" i="7"/>
  <c r="V183" i="7" s="1"/>
  <c r="V78" i="7"/>
  <c r="V314" i="7" s="1"/>
  <c r="V79" i="7"/>
  <c r="V315" i="7" s="1"/>
  <c r="V80" i="7"/>
  <c r="V316" i="7" s="1"/>
  <c r="V81" i="7"/>
  <c r="V317" i="7" s="1"/>
  <c r="V82" i="7"/>
  <c r="V318" i="7" s="1"/>
  <c r="V83" i="7"/>
  <c r="V319" i="7" s="1"/>
  <c r="V84" i="7"/>
  <c r="V320" i="7" s="1"/>
  <c r="V85" i="7"/>
  <c r="V304" i="7" s="1"/>
  <c r="V86" i="7"/>
  <c r="V283" i="7" s="1"/>
  <c r="V87" i="7"/>
  <c r="V284" i="7" s="1"/>
  <c r="V88" i="7"/>
  <c r="V285" i="7" s="1"/>
  <c r="V89" i="7"/>
  <c r="V160" i="7" s="1"/>
  <c r="V90" i="7"/>
  <c r="V161" i="7" s="1"/>
  <c r="V91" i="7"/>
  <c r="V286" i="7" s="1"/>
  <c r="V92" i="7"/>
  <c r="V162" i="7" s="1"/>
  <c r="V93" i="7"/>
  <c r="V163" i="7" s="1"/>
  <c r="V94" i="7"/>
  <c r="V164" i="7" s="1"/>
  <c r="V95" i="7"/>
  <c r="V287" i="7" s="1"/>
  <c r="V96" i="7"/>
  <c r="V288" i="7" s="1"/>
  <c r="V97" i="7"/>
  <c r="V289" i="7" s="1"/>
  <c r="V98" i="7"/>
  <c r="V290" i="7" s="1"/>
  <c r="V99" i="7"/>
  <c r="V291" i="7" s="1"/>
  <c r="V100" i="7"/>
  <c r="V236" i="7" s="1"/>
  <c r="V101" i="7"/>
  <c r="V237" i="7" s="1"/>
  <c r="V102" i="7"/>
  <c r="V238" i="7" s="1"/>
  <c r="V103" i="7"/>
  <c r="V239" i="7" s="1"/>
  <c r="V104" i="7"/>
  <c r="V240" i="7" s="1"/>
  <c r="V105" i="7"/>
  <c r="V292" i="7" s="1"/>
  <c r="V106" i="7"/>
  <c r="V293" i="7" s="1"/>
  <c r="V107" i="7"/>
  <c r="V294" i="7" s="1"/>
  <c r="V108" i="7"/>
  <c r="V295" i="7" s="1"/>
  <c r="V73" i="7"/>
  <c r="V281" i="7" s="1"/>
  <c r="R270" i="21"/>
  <c r="Q270" i="21"/>
  <c r="O270" i="21"/>
  <c r="R269" i="21"/>
  <c r="Q269" i="21"/>
  <c r="O269" i="21"/>
  <c r="R268" i="21"/>
  <c r="Q268" i="21"/>
  <c r="O268" i="21"/>
  <c r="R267" i="21"/>
  <c r="Q267" i="21"/>
  <c r="O267" i="21"/>
  <c r="R266" i="21"/>
  <c r="Q266" i="21"/>
  <c r="O266" i="21"/>
  <c r="R265" i="21"/>
  <c r="Q265" i="21"/>
  <c r="O265" i="21"/>
  <c r="R264" i="21"/>
  <c r="Q264" i="21"/>
  <c r="O264" i="21"/>
  <c r="R263" i="21"/>
  <c r="Q263" i="21"/>
  <c r="O263" i="21"/>
  <c r="R262" i="21"/>
  <c r="Q272" i="21" s="1"/>
  <c r="Q262" i="21"/>
  <c r="O262" i="21"/>
  <c r="O257" i="21"/>
  <c r="N257" i="21"/>
  <c r="G257" i="21"/>
  <c r="P256" i="21"/>
  <c r="H256" i="21"/>
  <c r="P255" i="21"/>
  <c r="H255" i="21"/>
  <c r="P254" i="21"/>
  <c r="H254" i="21"/>
  <c r="P253" i="21"/>
  <c r="H253" i="21"/>
  <c r="P252" i="21"/>
  <c r="P257" i="21" s="1"/>
  <c r="H252" i="21"/>
  <c r="R126" i="21"/>
  <c r="Q126" i="21"/>
  <c r="O126" i="21"/>
  <c r="R125" i="21"/>
  <c r="Q125" i="21"/>
  <c r="O125" i="21"/>
  <c r="R124" i="21"/>
  <c r="Q124" i="21"/>
  <c r="O124" i="21"/>
  <c r="R123" i="21"/>
  <c r="Q123" i="21"/>
  <c r="O123" i="21"/>
  <c r="R122" i="21"/>
  <c r="Q122" i="21"/>
  <c r="O122" i="21"/>
  <c r="R121" i="21"/>
  <c r="R128" i="21" s="1"/>
  <c r="Q121" i="21"/>
  <c r="O121" i="21"/>
  <c r="R120" i="21"/>
  <c r="Q120" i="21"/>
  <c r="O120" i="21"/>
  <c r="R119" i="21"/>
  <c r="Q119" i="21"/>
  <c r="O119" i="21"/>
  <c r="R118" i="21"/>
  <c r="Q118" i="21"/>
  <c r="O118" i="21"/>
  <c r="L115" i="21"/>
  <c r="O113" i="21"/>
  <c r="G113" i="21"/>
  <c r="P112" i="21"/>
  <c r="P111" i="21"/>
  <c r="P110" i="21"/>
  <c r="P113" i="21" s="1"/>
  <c r="P109" i="21"/>
  <c r="P108" i="21"/>
  <c r="L161" i="7"/>
  <c r="L158" i="7"/>
  <c r="L159" i="7"/>
  <c r="L160" i="7"/>
  <c r="L162" i="7"/>
  <c r="L163" i="7"/>
  <c r="L164" i="7"/>
  <c r="H90" i="7"/>
  <c r="H161" i="7" s="1"/>
  <c r="Q359" i="20"/>
  <c r="L359" i="20"/>
  <c r="F359" i="20"/>
  <c r="P355" i="20"/>
  <c r="R318" i="20"/>
  <c r="Q318" i="20"/>
  <c r="O318" i="20"/>
  <c r="R317" i="20"/>
  <c r="Q317" i="20"/>
  <c r="O317" i="20"/>
  <c r="R316" i="20"/>
  <c r="Q316" i="20"/>
  <c r="O316" i="20"/>
  <c r="R315" i="20"/>
  <c r="Q315" i="20"/>
  <c r="O315" i="20"/>
  <c r="R314" i="20"/>
  <c r="Q314" i="20"/>
  <c r="O314" i="20"/>
  <c r="R313" i="20"/>
  <c r="Q313" i="20"/>
  <c r="O313" i="20"/>
  <c r="R312" i="20"/>
  <c r="Q312" i="20"/>
  <c r="O312" i="20"/>
  <c r="R311" i="20"/>
  <c r="Q311" i="20"/>
  <c r="O311" i="20"/>
  <c r="R310" i="20"/>
  <c r="Q310" i="20"/>
  <c r="O310" i="20"/>
  <c r="L307" i="20"/>
  <c r="Q320" i="20" s="1"/>
  <c r="O305" i="20"/>
  <c r="G305" i="20"/>
  <c r="P304" i="20"/>
  <c r="P303" i="20"/>
  <c r="P302" i="20"/>
  <c r="P301" i="20"/>
  <c r="P305" i="20" s="1"/>
  <c r="P300" i="20"/>
  <c r="G86" i="20"/>
  <c r="J53" i="20"/>
  <c r="J110" i="7"/>
  <c r="J111" i="7"/>
  <c r="J297" i="7" s="1"/>
  <c r="J112" i="7"/>
  <c r="J149" i="7" s="1"/>
  <c r="J113" i="7"/>
  <c r="J150" i="7" s="1"/>
  <c r="J114" i="7"/>
  <c r="J151" i="7" s="1"/>
  <c r="J115" i="7"/>
  <c r="J152" i="7" s="1"/>
  <c r="J116" i="7"/>
  <c r="J298" i="7" s="1"/>
  <c r="J117" i="7"/>
  <c r="J242" i="7" s="1"/>
  <c r="J118" i="7"/>
  <c r="J243" i="7" s="1"/>
  <c r="J119" i="7"/>
  <c r="J244" i="7" s="1"/>
  <c r="J120" i="7"/>
  <c r="J245" i="7" s="1"/>
  <c r="J121" i="7"/>
  <c r="J305" i="7" s="1"/>
  <c r="J122" i="7"/>
  <c r="J299" i="7" s="1"/>
  <c r="J123" i="7"/>
  <c r="J165" i="7" s="1"/>
  <c r="J124" i="7"/>
  <c r="J334" i="7" s="1"/>
  <c r="J125" i="7"/>
  <c r="J184" i="7" s="1"/>
  <c r="J126" i="7"/>
  <c r="J185" i="7" s="1"/>
  <c r="J127" i="7"/>
  <c r="J247" i="7" s="1"/>
  <c r="J128" i="7"/>
  <c r="J248" i="7" s="1"/>
  <c r="J129" i="7"/>
  <c r="J249" i="7" s="1"/>
  <c r="J130" i="7"/>
  <c r="J300" i="7" s="1"/>
  <c r="J131" i="7"/>
  <c r="J166" i="7" s="1"/>
  <c r="J132" i="7"/>
  <c r="J301" i="7" s="1"/>
  <c r="J133" i="7"/>
  <c r="J302" i="7" s="1"/>
  <c r="J134" i="7"/>
  <c r="J303" i="7" s="1"/>
  <c r="J109" i="7"/>
  <c r="J296" i="7" s="1"/>
  <c r="J74" i="7"/>
  <c r="J282" i="7" s="1"/>
  <c r="J75" i="7"/>
  <c r="J181" i="7" s="1"/>
  <c r="J76" i="7"/>
  <c r="J182" i="7" s="1"/>
  <c r="J77" i="7"/>
  <c r="J183" i="7" s="1"/>
  <c r="J78" i="7"/>
  <c r="J314" i="7" s="1"/>
  <c r="J79" i="7"/>
  <c r="J315" i="7" s="1"/>
  <c r="J80" i="7"/>
  <c r="J316" i="7" s="1"/>
  <c r="J81" i="7"/>
  <c r="J317" i="7" s="1"/>
  <c r="J82" i="7"/>
  <c r="J318" i="7" s="1"/>
  <c r="J83" i="7"/>
  <c r="J319" i="7" s="1"/>
  <c r="J84" i="7"/>
  <c r="J320" i="7" s="1"/>
  <c r="J85" i="7"/>
  <c r="J86" i="7"/>
  <c r="J283" i="7" s="1"/>
  <c r="J87" i="7"/>
  <c r="J284" i="7" s="1"/>
  <c r="J88" i="7"/>
  <c r="J285" i="7" s="1"/>
  <c r="J89" i="7"/>
  <c r="J160" i="7" s="1"/>
  <c r="J90" i="7"/>
  <c r="J161" i="7" s="1"/>
  <c r="J91" i="7"/>
  <c r="J286" i="7" s="1"/>
  <c r="J92" i="7"/>
  <c r="J162" i="7" s="1"/>
  <c r="J93" i="7"/>
  <c r="J163" i="7" s="1"/>
  <c r="J94" i="7"/>
  <c r="J164" i="7" s="1"/>
  <c r="J95" i="7"/>
  <c r="J287" i="7" s="1"/>
  <c r="J96" i="7"/>
  <c r="J288" i="7" s="1"/>
  <c r="J97" i="7"/>
  <c r="J289" i="7" s="1"/>
  <c r="J98" i="7"/>
  <c r="J290" i="7" s="1"/>
  <c r="J99" i="7"/>
  <c r="J291" i="7" s="1"/>
  <c r="J100" i="7"/>
  <c r="J236" i="7" s="1"/>
  <c r="J101" i="7"/>
  <c r="J237" i="7" s="1"/>
  <c r="J102" i="7"/>
  <c r="J238" i="7" s="1"/>
  <c r="J103" i="7"/>
  <c r="J239" i="7" s="1"/>
  <c r="J104" i="7"/>
  <c r="J240" i="7" s="1"/>
  <c r="J105" i="7"/>
  <c r="J292" i="7" s="1"/>
  <c r="J106" i="7"/>
  <c r="J293" i="7" s="1"/>
  <c r="J107" i="7"/>
  <c r="J294" i="7" s="1"/>
  <c r="J108" i="7"/>
  <c r="J295" i="7" s="1"/>
  <c r="J73" i="7"/>
  <c r="J281" i="7" s="1"/>
  <c r="I110" i="7"/>
  <c r="I111" i="7"/>
  <c r="I297" i="7" s="1"/>
  <c r="I112" i="7"/>
  <c r="I149" i="7" s="1"/>
  <c r="I113" i="7"/>
  <c r="I150" i="7" s="1"/>
  <c r="I114" i="7"/>
  <c r="I151" i="7" s="1"/>
  <c r="I115" i="7"/>
  <c r="I152" i="7" s="1"/>
  <c r="I116" i="7"/>
  <c r="I298" i="7" s="1"/>
  <c r="I117" i="7"/>
  <c r="I242" i="7" s="1"/>
  <c r="I118" i="7"/>
  <c r="I243" i="7" s="1"/>
  <c r="I119" i="7"/>
  <c r="I244" i="7" s="1"/>
  <c r="I120" i="7"/>
  <c r="I245" i="7" s="1"/>
  <c r="I121" i="7"/>
  <c r="I305" i="7" s="1"/>
  <c r="I122" i="7"/>
  <c r="I299" i="7" s="1"/>
  <c r="I123" i="7"/>
  <c r="I165" i="7" s="1"/>
  <c r="I124" i="7"/>
  <c r="I334" i="7" s="1"/>
  <c r="I125" i="7"/>
  <c r="I184" i="7" s="1"/>
  <c r="I126" i="7"/>
  <c r="I185" i="7" s="1"/>
  <c r="I127" i="7"/>
  <c r="I247" i="7" s="1"/>
  <c r="I128" i="7"/>
  <c r="I248" i="7" s="1"/>
  <c r="I129" i="7"/>
  <c r="I249" i="7" s="1"/>
  <c r="I130" i="7"/>
  <c r="I300" i="7" s="1"/>
  <c r="I131" i="7"/>
  <c r="I166" i="7" s="1"/>
  <c r="I132" i="7"/>
  <c r="I301" i="7" s="1"/>
  <c r="I133" i="7"/>
  <c r="I302" i="7" s="1"/>
  <c r="I134" i="7"/>
  <c r="I303" i="7" s="1"/>
  <c r="I109" i="7"/>
  <c r="I296" i="7" s="1"/>
  <c r="I74" i="7"/>
  <c r="I282" i="7" s="1"/>
  <c r="I75" i="7"/>
  <c r="I181" i="7" s="1"/>
  <c r="I76" i="7"/>
  <c r="I182" i="7" s="1"/>
  <c r="I77" i="7"/>
  <c r="I183" i="7" s="1"/>
  <c r="I78" i="7"/>
  <c r="I314" i="7" s="1"/>
  <c r="I79" i="7"/>
  <c r="I315" i="7" s="1"/>
  <c r="I80" i="7"/>
  <c r="I316" i="7" s="1"/>
  <c r="I81" i="7"/>
  <c r="I317" i="7" s="1"/>
  <c r="I82" i="7"/>
  <c r="I318" i="7" s="1"/>
  <c r="I83" i="7"/>
  <c r="I319" i="7" s="1"/>
  <c r="I84" i="7"/>
  <c r="I320" i="7" s="1"/>
  <c r="I85" i="7"/>
  <c r="I86" i="7"/>
  <c r="I283" i="7" s="1"/>
  <c r="I87" i="7"/>
  <c r="I284" i="7" s="1"/>
  <c r="I88" i="7"/>
  <c r="I285" i="7" s="1"/>
  <c r="I89" i="7"/>
  <c r="I160" i="7" s="1"/>
  <c r="I90" i="7"/>
  <c r="I161" i="7" s="1"/>
  <c r="I91" i="7"/>
  <c r="I286" i="7" s="1"/>
  <c r="I92" i="7"/>
  <c r="I162" i="7" s="1"/>
  <c r="I93" i="7"/>
  <c r="I163" i="7" s="1"/>
  <c r="I94" i="7"/>
  <c r="I164" i="7" s="1"/>
  <c r="I95" i="7"/>
  <c r="I287" i="7" s="1"/>
  <c r="I96" i="7"/>
  <c r="I288" i="7" s="1"/>
  <c r="I97" i="7"/>
  <c r="I289" i="7" s="1"/>
  <c r="I98" i="7"/>
  <c r="I290" i="7" s="1"/>
  <c r="I99" i="7"/>
  <c r="I291" i="7" s="1"/>
  <c r="I100" i="7"/>
  <c r="I236" i="7" s="1"/>
  <c r="I101" i="7"/>
  <c r="I237" i="7" s="1"/>
  <c r="I102" i="7"/>
  <c r="I238" i="7" s="1"/>
  <c r="I103" i="7"/>
  <c r="I239" i="7" s="1"/>
  <c r="I104" i="7"/>
  <c r="I240" i="7" s="1"/>
  <c r="I105" i="7"/>
  <c r="I292" i="7" s="1"/>
  <c r="I106" i="7"/>
  <c r="I293" i="7" s="1"/>
  <c r="I107" i="7"/>
  <c r="I294" i="7" s="1"/>
  <c r="I108" i="7"/>
  <c r="I295" i="7" s="1"/>
  <c r="I73" i="7"/>
  <c r="I281" i="7" s="1"/>
  <c r="H134" i="7"/>
  <c r="H303" i="7" s="1"/>
  <c r="H127" i="7"/>
  <c r="H247" i="7" s="1"/>
  <c r="H128" i="7"/>
  <c r="H248" i="7" s="1"/>
  <c r="H129" i="7"/>
  <c r="H249" i="7" s="1"/>
  <c r="H130" i="7"/>
  <c r="H300" i="7" s="1"/>
  <c r="H131" i="7"/>
  <c r="H166" i="7" s="1"/>
  <c r="H132" i="7"/>
  <c r="H301" i="7" s="1"/>
  <c r="H133" i="7"/>
  <c r="H302" i="7" s="1"/>
  <c r="H126" i="7"/>
  <c r="H185" i="7" s="1"/>
  <c r="H110" i="7"/>
  <c r="H202" i="7" s="1"/>
  <c r="H111" i="7"/>
  <c r="H297" i="7" s="1"/>
  <c r="H112" i="7"/>
  <c r="H149" i="7" s="1"/>
  <c r="H113" i="7"/>
  <c r="H150" i="7" s="1"/>
  <c r="H114" i="7"/>
  <c r="H151" i="7" s="1"/>
  <c r="H115" i="7"/>
  <c r="H152" i="7" s="1"/>
  <c r="H116" i="7"/>
  <c r="H298" i="7" s="1"/>
  <c r="H117" i="7"/>
  <c r="H242" i="7" s="1"/>
  <c r="H118" i="7"/>
  <c r="H243" i="7" s="1"/>
  <c r="H119" i="7"/>
  <c r="H244" i="7" s="1"/>
  <c r="H120" i="7"/>
  <c r="H245" i="7" s="1"/>
  <c r="H121" i="7"/>
  <c r="H305" i="7" s="1"/>
  <c r="H122" i="7"/>
  <c r="H299" i="7" s="1"/>
  <c r="H123" i="7"/>
  <c r="H165" i="7" s="1"/>
  <c r="H124" i="7"/>
  <c r="H334" i="7" s="1"/>
  <c r="H125" i="7"/>
  <c r="H184" i="7" s="1"/>
  <c r="H109" i="7"/>
  <c r="H296" i="7" s="1"/>
  <c r="H108" i="7"/>
  <c r="H295" i="7" s="1"/>
  <c r="H100" i="7"/>
  <c r="H236" i="7" s="1"/>
  <c r="H101" i="7"/>
  <c r="H237" i="7" s="1"/>
  <c r="H102" i="7"/>
  <c r="H238" i="7" s="1"/>
  <c r="H103" i="7"/>
  <c r="H239" i="7" s="1"/>
  <c r="H104" i="7"/>
  <c r="H240" i="7" s="1"/>
  <c r="H105" i="7"/>
  <c r="H292" i="7" s="1"/>
  <c r="H106" i="7"/>
  <c r="H293" i="7" s="1"/>
  <c r="H107" i="7"/>
  <c r="H294" i="7" s="1"/>
  <c r="H97" i="7"/>
  <c r="H289" i="7" s="1"/>
  <c r="H98" i="7"/>
  <c r="H290" i="7" s="1"/>
  <c r="H99" i="7"/>
  <c r="H291" i="7" s="1"/>
  <c r="H74" i="7"/>
  <c r="H282" i="7" s="1"/>
  <c r="H75" i="7"/>
  <c r="H181" i="7" s="1"/>
  <c r="H76" i="7"/>
  <c r="H182" i="7" s="1"/>
  <c r="H77" i="7"/>
  <c r="H183" i="7" s="1"/>
  <c r="H78" i="7"/>
  <c r="H314" i="7" s="1"/>
  <c r="H79" i="7"/>
  <c r="H315" i="7" s="1"/>
  <c r="H80" i="7"/>
  <c r="H316" i="7" s="1"/>
  <c r="H81" i="7"/>
  <c r="H317" i="7" s="1"/>
  <c r="H82" i="7"/>
  <c r="H318" i="7" s="1"/>
  <c r="H83" i="7"/>
  <c r="H319" i="7" s="1"/>
  <c r="H84" i="7"/>
  <c r="H320" i="7" s="1"/>
  <c r="H85" i="7"/>
  <c r="H86" i="7"/>
  <c r="H283" i="7" s="1"/>
  <c r="H87" i="7"/>
  <c r="H284" i="7" s="1"/>
  <c r="H88" i="7"/>
  <c r="H285" i="7" s="1"/>
  <c r="H89" i="7"/>
  <c r="H160" i="7" s="1"/>
  <c r="H91" i="7"/>
  <c r="H286" i="7" s="1"/>
  <c r="H92" i="7"/>
  <c r="H162" i="7" s="1"/>
  <c r="H93" i="7"/>
  <c r="H163" i="7" s="1"/>
  <c r="H94" i="7"/>
  <c r="H164" i="7" s="1"/>
  <c r="H95" i="7"/>
  <c r="H287" i="7" s="1"/>
  <c r="H96" i="7"/>
  <c r="H288" i="7" s="1"/>
  <c r="H73" i="7"/>
  <c r="H281" i="7" s="1"/>
  <c r="J4" i="7"/>
  <c r="J304" i="7" l="1"/>
  <c r="AM75" i="7"/>
  <c r="H200" i="12" s="1"/>
  <c r="AM114" i="7"/>
  <c r="AM130" i="7"/>
  <c r="Y77" i="7"/>
  <c r="H13" i="12" s="1"/>
  <c r="Y73" i="7"/>
  <c r="H9" i="12" s="1"/>
  <c r="AM86" i="7"/>
  <c r="H211" i="12" s="1"/>
  <c r="AM78" i="7"/>
  <c r="H203" i="12" s="1"/>
  <c r="AM81" i="7"/>
  <c r="AM317" i="7" s="1"/>
  <c r="Y78" i="7"/>
  <c r="H14" i="12" s="1"/>
  <c r="AM106" i="7"/>
  <c r="H231" i="12" s="1"/>
  <c r="Y134" i="7"/>
  <c r="Y303" i="7" s="1"/>
  <c r="AM97" i="7"/>
  <c r="AM289" i="7" s="1"/>
  <c r="Y126" i="7"/>
  <c r="Y185" i="7" s="1"/>
  <c r="AM88" i="7"/>
  <c r="AM285" i="7" s="1"/>
  <c r="Y115" i="7"/>
  <c r="Y152" i="7" s="1"/>
  <c r="Y114" i="7"/>
  <c r="Y151" i="7" s="1"/>
  <c r="AM131" i="7"/>
  <c r="Q220" i="12" s="1"/>
  <c r="Y99" i="7"/>
  <c r="Y291" i="7" s="1"/>
  <c r="Y131" i="7"/>
  <c r="Y166" i="7" s="1"/>
  <c r="Y111" i="7"/>
  <c r="Y297" i="7" s="1"/>
  <c r="Y130" i="7"/>
  <c r="Y300" i="7" s="1"/>
  <c r="Y75" i="7"/>
  <c r="Y181" i="7" s="1"/>
  <c r="Y127" i="7"/>
  <c r="Y247" i="7" s="1"/>
  <c r="Y129" i="7"/>
  <c r="Y249" i="7" s="1"/>
  <c r="Y119" i="7"/>
  <c r="Q19" i="12" s="1"/>
  <c r="Y121" i="7"/>
  <c r="Y305" i="7" s="1"/>
  <c r="Y87" i="7"/>
  <c r="H23" i="12" s="1"/>
  <c r="Y118" i="7"/>
  <c r="Q18" i="12" s="1"/>
  <c r="Y110" i="7"/>
  <c r="Q10" i="12" s="1"/>
  <c r="Y90" i="7"/>
  <c r="H26" i="12" s="1"/>
  <c r="Y96" i="7"/>
  <c r="H32" i="12" s="1"/>
  <c r="AM74" i="7"/>
  <c r="H199" i="12" s="1"/>
  <c r="AM90" i="7"/>
  <c r="H215" i="12" s="1"/>
  <c r="Y76" i="7"/>
  <c r="Y182" i="7" s="1"/>
  <c r="Y98" i="7"/>
  <c r="H34" i="12" s="1"/>
  <c r="Y122" i="7"/>
  <c r="Y299" i="7" s="1"/>
  <c r="AM98" i="7"/>
  <c r="H223" i="12" s="1"/>
  <c r="Y102" i="7"/>
  <c r="H38" i="12" s="1"/>
  <c r="AM102" i="7"/>
  <c r="AM238" i="7" s="1"/>
  <c r="AM82" i="7"/>
  <c r="H207" i="12" s="1"/>
  <c r="Y104" i="7"/>
  <c r="H40" i="12" s="1"/>
  <c r="Y80" i="7"/>
  <c r="H16" i="12" s="1"/>
  <c r="Y120" i="7"/>
  <c r="Y245" i="7" s="1"/>
  <c r="AM83" i="7"/>
  <c r="H208" i="12" s="1"/>
  <c r="AM122" i="7"/>
  <c r="Q211" i="12" s="1"/>
  <c r="Y86" i="7"/>
  <c r="H22" i="12" s="1"/>
  <c r="Y112" i="7"/>
  <c r="Q12" i="12" s="1"/>
  <c r="AM85" i="7"/>
  <c r="AM304" i="7" s="1"/>
  <c r="Y123" i="7"/>
  <c r="Q23" i="12" s="1"/>
  <c r="AM105" i="7"/>
  <c r="AL292" i="7"/>
  <c r="AL241" i="7"/>
  <c r="H222" i="12"/>
  <c r="AM89" i="7"/>
  <c r="AL160" i="7"/>
  <c r="H206" i="12"/>
  <c r="V241" i="7"/>
  <c r="AL299" i="7"/>
  <c r="AK292" i="7"/>
  <c r="AK241" i="7"/>
  <c r="AM118" i="7"/>
  <c r="AK243" i="7"/>
  <c r="AM110" i="7"/>
  <c r="Q199" i="12" s="1"/>
  <c r="W241" i="7"/>
  <c r="AJ292" i="7"/>
  <c r="AM123" i="7"/>
  <c r="AK165" i="7"/>
  <c r="AM115" i="7"/>
  <c r="AK152" i="7"/>
  <c r="AM181" i="7"/>
  <c r="AL317" i="7"/>
  <c r="Y128" i="7"/>
  <c r="Y248" i="7" s="1"/>
  <c r="Q203" i="12"/>
  <c r="AM151" i="7"/>
  <c r="AM129" i="7"/>
  <c r="AM283" i="7"/>
  <c r="Q219" i="12"/>
  <c r="AM300" i="7"/>
  <c r="AM133" i="7"/>
  <c r="AK302" i="7"/>
  <c r="H213" i="12"/>
  <c r="AM132" i="7"/>
  <c r="AM127" i="7"/>
  <c r="AK247" i="7"/>
  <c r="AM124" i="7"/>
  <c r="AL334" i="7"/>
  <c r="AM119" i="7"/>
  <c r="AK244" i="7"/>
  <c r="AM116" i="7"/>
  <c r="AL298" i="7"/>
  <c r="AL289" i="7"/>
  <c r="AM96" i="7"/>
  <c r="AM73" i="7"/>
  <c r="AM103" i="7"/>
  <c r="AK239" i="7"/>
  <c r="AM95" i="7"/>
  <c r="AK287" i="7"/>
  <c r="AM87" i="7"/>
  <c r="AK284" i="7"/>
  <c r="AM79" i="7"/>
  <c r="AK315" i="7"/>
  <c r="Y74" i="7"/>
  <c r="H10" i="12" s="1"/>
  <c r="Y83" i="7"/>
  <c r="Y319" i="7" s="1"/>
  <c r="Y88" i="7"/>
  <c r="Y285" i="7" s="1"/>
  <c r="Y103" i="7"/>
  <c r="Y239" i="7" s="1"/>
  <c r="Y79" i="7"/>
  <c r="H15" i="12" s="1"/>
  <c r="Y91" i="7"/>
  <c r="Y106" i="7"/>
  <c r="Y293" i="7" s="1"/>
  <c r="Y94" i="7"/>
  <c r="H30" i="12" s="1"/>
  <c r="Y82" i="7"/>
  <c r="Y95" i="7"/>
  <c r="H31" i="12" s="1"/>
  <c r="X281" i="7"/>
  <c r="Y243" i="7"/>
  <c r="Y85" i="7"/>
  <c r="Y107" i="7"/>
  <c r="X238" i="7"/>
  <c r="Y105" i="7"/>
  <c r="Y89" i="7"/>
  <c r="Y101" i="7"/>
  <c r="Y183" i="7"/>
  <c r="Y100" i="7"/>
  <c r="Y92" i="7"/>
  <c r="Y84" i="7"/>
  <c r="X241" i="7"/>
  <c r="Y93" i="7"/>
  <c r="Q26" i="12"/>
  <c r="X248" i="7"/>
  <c r="AM80" i="7"/>
  <c r="AM91" i="7"/>
  <c r="AM109" i="7"/>
  <c r="AM126" i="7"/>
  <c r="AM128" i="7"/>
  <c r="AM120" i="7"/>
  <c r="AM112" i="7"/>
  <c r="AM93" i="7"/>
  <c r="AM134" i="7"/>
  <c r="AM99" i="7"/>
  <c r="AM108" i="7"/>
  <c r="AM77" i="7"/>
  <c r="AM101" i="7"/>
  <c r="AM125" i="7"/>
  <c r="AM121" i="7"/>
  <c r="AM113" i="7"/>
  <c r="AM117" i="7"/>
  <c r="AM111" i="7"/>
  <c r="AM84" i="7"/>
  <c r="AM76" i="7"/>
  <c r="AM94" i="7"/>
  <c r="AM104" i="7"/>
  <c r="AM92" i="7"/>
  <c r="AM100" i="7"/>
  <c r="AM107" i="7"/>
  <c r="Y116" i="7"/>
  <c r="Y124" i="7"/>
  <c r="Y125" i="7"/>
  <c r="Y117" i="7"/>
  <c r="Y132" i="7"/>
  <c r="Y109" i="7"/>
  <c r="Y133" i="7"/>
  <c r="Y81" i="7"/>
  <c r="Y113" i="7"/>
  <c r="Y97" i="7"/>
  <c r="Y108" i="7"/>
  <c r="I241" i="7"/>
  <c r="J241" i="7"/>
  <c r="H241" i="7"/>
  <c r="K104" i="7"/>
  <c r="K96" i="7"/>
  <c r="K80" i="7"/>
  <c r="H152" i="20" s="1"/>
  <c r="K103" i="7"/>
  <c r="K95" i="7"/>
  <c r="K287" i="7" s="1"/>
  <c r="K87" i="7"/>
  <c r="K284" i="7" s="1"/>
  <c r="K79" i="7"/>
  <c r="K315" i="7" s="1"/>
  <c r="K107" i="7"/>
  <c r="K294" i="7" s="1"/>
  <c r="K99" i="7"/>
  <c r="K291" i="7" s="1"/>
  <c r="K91" i="7"/>
  <c r="K286" i="7" s="1"/>
  <c r="K83" i="7"/>
  <c r="K319" i="7" s="1"/>
  <c r="K75" i="7"/>
  <c r="K181" i="7" s="1"/>
  <c r="K129" i="7"/>
  <c r="K121" i="7"/>
  <c r="C345" i="20"/>
  <c r="K105" i="7"/>
  <c r="K97" i="7"/>
  <c r="K89" i="7"/>
  <c r="K81" i="7"/>
  <c r="K109" i="7"/>
  <c r="K127" i="7"/>
  <c r="K119" i="7"/>
  <c r="K111" i="7"/>
  <c r="K102" i="7"/>
  <c r="K94" i="7"/>
  <c r="K86" i="7"/>
  <c r="K78" i="7"/>
  <c r="K132" i="7"/>
  <c r="K124" i="7"/>
  <c r="K116" i="7"/>
  <c r="K101" i="7"/>
  <c r="K93" i="7"/>
  <c r="K85" i="7"/>
  <c r="K304" i="7" s="1"/>
  <c r="K77" i="7"/>
  <c r="K131" i="7"/>
  <c r="K123" i="7"/>
  <c r="K115" i="7"/>
  <c r="K108" i="7"/>
  <c r="K100" i="7"/>
  <c r="K92" i="7"/>
  <c r="K84" i="7"/>
  <c r="K76" i="7"/>
  <c r="K130" i="7"/>
  <c r="K122" i="7"/>
  <c r="K114" i="7"/>
  <c r="K113" i="7"/>
  <c r="Q149" i="6" s="1"/>
  <c r="K106" i="7"/>
  <c r="K98" i="7"/>
  <c r="K90" i="7"/>
  <c r="K82" i="7"/>
  <c r="K74" i="7"/>
  <c r="K128" i="7"/>
  <c r="K120" i="7"/>
  <c r="K112" i="7"/>
  <c r="K88" i="7"/>
  <c r="K134" i="7"/>
  <c r="K126" i="7"/>
  <c r="K118" i="7"/>
  <c r="K110" i="7"/>
  <c r="Q146" i="6" s="1"/>
  <c r="K133" i="7"/>
  <c r="K125" i="7"/>
  <c r="K117" i="7"/>
  <c r="K73" i="7"/>
  <c r="Q11" i="12" l="1"/>
  <c r="Y281" i="7"/>
  <c r="Q15" i="12"/>
  <c r="Y288" i="7"/>
  <c r="Q14" i="12"/>
  <c r="AM318" i="7"/>
  <c r="H210" i="12"/>
  <c r="AM282" i="7"/>
  <c r="Q29" i="12"/>
  <c r="Y314" i="7"/>
  <c r="AM314" i="7"/>
  <c r="Q31" i="12"/>
  <c r="Q34" i="12"/>
  <c r="Y284" i="7"/>
  <c r="Y244" i="7"/>
  <c r="Y240" i="7"/>
  <c r="AM293" i="7"/>
  <c r="Y290" i="7"/>
  <c r="Q20" i="12"/>
  <c r="H227" i="12"/>
  <c r="Q27" i="12"/>
  <c r="Y165" i="7"/>
  <c r="H12" i="12"/>
  <c r="H35" i="12"/>
  <c r="AM166" i="7"/>
  <c r="Y316" i="7"/>
  <c r="Y149" i="7"/>
  <c r="Q21" i="12"/>
  <c r="Q28" i="12"/>
  <c r="H24" i="12"/>
  <c r="Y282" i="7"/>
  <c r="Y238" i="7"/>
  <c r="H42" i="12"/>
  <c r="Y283" i="7"/>
  <c r="H11" i="12"/>
  <c r="Y161" i="7"/>
  <c r="AM290" i="7"/>
  <c r="Q30" i="12"/>
  <c r="Q22" i="12"/>
  <c r="AM161" i="7"/>
  <c r="Y287" i="7"/>
  <c r="AM299" i="7"/>
  <c r="AM319" i="7"/>
  <c r="H224" i="12"/>
  <c r="AM291" i="7"/>
  <c r="H220" i="12"/>
  <c r="AM287" i="7"/>
  <c r="Q218" i="12"/>
  <c r="AM249" i="7"/>
  <c r="H205" i="12"/>
  <c r="AM316" i="7"/>
  <c r="Q208" i="12"/>
  <c r="AM244" i="7"/>
  <c r="Q202" i="12"/>
  <c r="AM150" i="7"/>
  <c r="H228" i="12"/>
  <c r="AM239" i="7"/>
  <c r="AM302" i="7"/>
  <c r="Q222" i="12"/>
  <c r="Q204" i="12"/>
  <c r="AM152" i="7"/>
  <c r="H230" i="12"/>
  <c r="AM292" i="7"/>
  <c r="AM241" i="7"/>
  <c r="Q201" i="12"/>
  <c r="AM149" i="7"/>
  <c r="H198" i="12"/>
  <c r="AM281" i="7"/>
  <c r="AM334" i="7"/>
  <c r="Q213" i="12"/>
  <c r="H204" i="12"/>
  <c r="AM315" i="7"/>
  <c r="H221" i="12"/>
  <c r="AM288" i="7"/>
  <c r="Q212" i="12"/>
  <c r="AM165" i="7"/>
  <c r="Q200" i="12"/>
  <c r="AM297" i="7"/>
  <c r="H216" i="12"/>
  <c r="AM286" i="7"/>
  <c r="Q206" i="12"/>
  <c r="AM242" i="7"/>
  <c r="H225" i="12"/>
  <c r="AM236" i="7"/>
  <c r="H217" i="12"/>
  <c r="AM162" i="7"/>
  <c r="Q210" i="12"/>
  <c r="AM305" i="7"/>
  <c r="Q214" i="12"/>
  <c r="AM184" i="7"/>
  <c r="H219" i="12"/>
  <c r="AM164" i="7"/>
  <c r="Q217" i="12"/>
  <c r="AM248" i="7"/>
  <c r="Y164" i="7"/>
  <c r="Q216" i="12"/>
  <c r="AM247" i="7"/>
  <c r="H214" i="12"/>
  <c r="AM160" i="7"/>
  <c r="H19" i="12"/>
  <c r="H212" i="12"/>
  <c r="AM284" i="7"/>
  <c r="AM301" i="7"/>
  <c r="Q221" i="12"/>
  <c r="H232" i="12"/>
  <c r="AM294" i="7"/>
  <c r="Q223" i="12"/>
  <c r="AM303" i="7"/>
  <c r="H218" i="12"/>
  <c r="AM163" i="7"/>
  <c r="H229" i="12"/>
  <c r="AM240" i="7"/>
  <c r="Q209" i="12"/>
  <c r="AM245" i="7"/>
  <c r="H226" i="12"/>
  <c r="AM237" i="7"/>
  <c r="H201" i="12"/>
  <c r="AM182" i="7"/>
  <c r="H202" i="12"/>
  <c r="AM183" i="7"/>
  <c r="Q215" i="12"/>
  <c r="AM185" i="7"/>
  <c r="H209" i="12"/>
  <c r="AM320" i="7"/>
  <c r="H233" i="12"/>
  <c r="AM295" i="7"/>
  <c r="Q198" i="12"/>
  <c r="AM296" i="7"/>
  <c r="Q205" i="12"/>
  <c r="AM298" i="7"/>
  <c r="Q207" i="12"/>
  <c r="AM243" i="7"/>
  <c r="Y315" i="7"/>
  <c r="H27" i="12"/>
  <c r="Y286" i="7"/>
  <c r="H39" i="12"/>
  <c r="H18" i="12"/>
  <c r="Y318" i="7"/>
  <c r="Y150" i="7"/>
  <c r="Q13" i="12"/>
  <c r="Q17" i="12"/>
  <c r="Y242" i="7"/>
  <c r="Q16" i="12"/>
  <c r="Y298" i="7"/>
  <c r="Y241" i="7"/>
  <c r="Y292" i="7"/>
  <c r="H41" i="12"/>
  <c r="H36" i="12"/>
  <c r="Y236" i="7"/>
  <c r="Y160" i="7"/>
  <c r="H25" i="12"/>
  <c r="Y237" i="7"/>
  <c r="H37" i="12"/>
  <c r="Y289" i="7"/>
  <c r="H33" i="12"/>
  <c r="Y162" i="7"/>
  <c r="H28" i="12"/>
  <c r="Y317" i="7"/>
  <c r="H17" i="12"/>
  <c r="H21" i="12"/>
  <c r="Y304" i="7"/>
  <c r="H29" i="12"/>
  <c r="Y163" i="7"/>
  <c r="H44" i="12"/>
  <c r="Y295" i="7"/>
  <c r="H20" i="12"/>
  <c r="Y320" i="7"/>
  <c r="H43" i="12"/>
  <c r="Y294" i="7"/>
  <c r="Y296" i="7"/>
  <c r="Q9" i="12"/>
  <c r="Q32" i="12"/>
  <c r="Y301" i="7"/>
  <c r="Y184" i="7"/>
  <c r="Q25" i="12"/>
  <c r="Y334" i="7"/>
  <c r="Q24" i="12"/>
  <c r="Y302" i="7"/>
  <c r="Q33" i="12"/>
  <c r="Q161" i="6"/>
  <c r="K184" i="7"/>
  <c r="Q160" i="6"/>
  <c r="K334" i="7"/>
  <c r="Q166" i="6"/>
  <c r="K300" i="7"/>
  <c r="Q167" i="6"/>
  <c r="K166" i="7"/>
  <c r="Q164" i="6"/>
  <c r="K248" i="7"/>
  <c r="Q162" i="6"/>
  <c r="K185" i="7"/>
  <c r="Q170" i="6"/>
  <c r="K303" i="7"/>
  <c r="Q163" i="6"/>
  <c r="K247" i="7"/>
  <c r="Q158" i="6"/>
  <c r="K299" i="7"/>
  <c r="Q165" i="6"/>
  <c r="K249" i="7"/>
  <c r="Q169" i="6"/>
  <c r="K302" i="7"/>
  <c r="Q159" i="6"/>
  <c r="K165" i="7"/>
  <c r="Q168" i="6"/>
  <c r="K301" i="7"/>
  <c r="Q147" i="6"/>
  <c r="K297" i="7"/>
  <c r="Q152" i="6"/>
  <c r="K298" i="7"/>
  <c r="Q154" i="6"/>
  <c r="K243" i="7"/>
  <c r="Q153" i="6"/>
  <c r="K242" i="7"/>
  <c r="Q155" i="6"/>
  <c r="K244" i="7"/>
  <c r="Q156" i="6"/>
  <c r="K245" i="7"/>
  <c r="Q157" i="6"/>
  <c r="K305" i="7"/>
  <c r="H180" i="6"/>
  <c r="K295" i="7"/>
  <c r="Q145" i="6"/>
  <c r="K296" i="7"/>
  <c r="H175" i="6"/>
  <c r="K239" i="7"/>
  <c r="H158" i="6"/>
  <c r="K283" i="7"/>
  <c r="H161" i="6"/>
  <c r="K160" i="7"/>
  <c r="H162" i="6"/>
  <c r="K161" i="7"/>
  <c r="H166" i="6"/>
  <c r="K164" i="7"/>
  <c r="H169" i="6"/>
  <c r="K289" i="7"/>
  <c r="H168" i="6"/>
  <c r="K288" i="7"/>
  <c r="H170" i="6"/>
  <c r="K290" i="7"/>
  <c r="H164" i="6"/>
  <c r="K162" i="7"/>
  <c r="H165" i="6"/>
  <c r="K163" i="7"/>
  <c r="H174" i="6"/>
  <c r="K238" i="7"/>
  <c r="H177" i="6"/>
  <c r="K241" i="7"/>
  <c r="K292" i="7"/>
  <c r="H176" i="6"/>
  <c r="K240" i="7"/>
  <c r="H160" i="6"/>
  <c r="K285" i="7"/>
  <c r="H178" i="6"/>
  <c r="K293" i="7"/>
  <c r="H172" i="6"/>
  <c r="K236" i="7"/>
  <c r="H173" i="6"/>
  <c r="K237" i="7"/>
  <c r="H153" i="6"/>
  <c r="K317" i="7"/>
  <c r="H154" i="6"/>
  <c r="K318" i="7"/>
  <c r="H152" i="6"/>
  <c r="K316" i="7"/>
  <c r="H156" i="6"/>
  <c r="K320" i="7"/>
  <c r="H157" i="6"/>
  <c r="H150" i="6"/>
  <c r="K314" i="7"/>
  <c r="H148" i="6"/>
  <c r="K182" i="7"/>
  <c r="H149" i="6"/>
  <c r="K183" i="7"/>
  <c r="H175" i="20"/>
  <c r="H168" i="20"/>
  <c r="H146" i="6"/>
  <c r="K282" i="7"/>
  <c r="H145" i="6"/>
  <c r="K281" i="7"/>
  <c r="Q165" i="20"/>
  <c r="Q157" i="20"/>
  <c r="H176" i="20"/>
  <c r="H155" i="6"/>
  <c r="H155" i="20"/>
  <c r="H163" i="6"/>
  <c r="H163" i="20"/>
  <c r="H171" i="6"/>
  <c r="H171" i="20"/>
  <c r="H179" i="6"/>
  <c r="H179" i="20"/>
  <c r="H151" i="6"/>
  <c r="H151" i="20"/>
  <c r="Q151" i="20"/>
  <c r="Q151" i="6"/>
  <c r="H159" i="20"/>
  <c r="H159" i="6"/>
  <c r="H167" i="20"/>
  <c r="H167" i="6"/>
  <c r="Q150" i="20"/>
  <c r="Q150" i="6"/>
  <c r="Q148" i="20"/>
  <c r="Q148" i="6"/>
  <c r="H147" i="20"/>
  <c r="H147" i="6"/>
  <c r="Q149" i="20"/>
  <c r="Q158" i="20"/>
  <c r="Q159" i="20"/>
  <c r="Q168" i="20"/>
  <c r="Q146" i="20"/>
  <c r="H146" i="20"/>
  <c r="Q166" i="20"/>
  <c r="Q167" i="20"/>
  <c r="H150" i="20"/>
  <c r="H153" i="20"/>
  <c r="H148" i="20"/>
  <c r="Q162" i="20"/>
  <c r="H156" i="20"/>
  <c r="H157" i="20"/>
  <c r="H166" i="20"/>
  <c r="H169" i="20"/>
  <c r="Q170" i="20"/>
  <c r="H170" i="20"/>
  <c r="H164" i="20"/>
  <c r="H165" i="20"/>
  <c r="H174" i="20"/>
  <c r="H177" i="20"/>
  <c r="Q164" i="20"/>
  <c r="Q154" i="20"/>
  <c r="H149" i="20"/>
  <c r="H158" i="20"/>
  <c r="H161" i="20"/>
  <c r="H162" i="20"/>
  <c r="H145" i="20"/>
  <c r="H160" i="20"/>
  <c r="H178" i="20"/>
  <c r="H172" i="20"/>
  <c r="H173" i="20"/>
  <c r="Q147" i="20"/>
  <c r="H180" i="20"/>
  <c r="Q152" i="20"/>
  <c r="Q155" i="20"/>
  <c r="Q169" i="20"/>
  <c r="H154" i="20"/>
  <c r="Q153" i="20"/>
  <c r="Q161" i="20"/>
  <c r="Q156" i="20"/>
  <c r="Q160" i="20"/>
  <c r="Q163" i="20"/>
  <c r="Q145" i="20"/>
  <c r="K151" i="7"/>
  <c r="K152" i="7"/>
  <c r="K149" i="7"/>
  <c r="K150" i="7"/>
  <c r="AM329" i="7" l="1"/>
  <c r="Y329" i="7"/>
  <c r="B88" i="4"/>
  <c r="B81" i="4"/>
  <c r="B66" i="4"/>
  <c r="B48" i="4"/>
  <c r="B57" i="4"/>
  <c r="B46" i="4"/>
  <c r="G81" i="4"/>
  <c r="G84" i="4"/>
  <c r="D92" i="4"/>
  <c r="H82" i="4" s="1"/>
  <c r="BY45" i="2"/>
  <c r="CQ3" i="7" a="1"/>
  <c r="CQ3" i="7" s="1"/>
  <c r="CN3" i="7" a="1"/>
  <c r="CN3" i="7" s="1"/>
  <c r="BO27" i="2"/>
  <c r="BN27" i="2"/>
  <c r="D77" i="4"/>
  <c r="E77" i="4" s="1"/>
  <c r="C77" i="4"/>
  <c r="P151" i="12"/>
  <c r="P340" i="12"/>
  <c r="P341" i="12"/>
  <c r="P342" i="12"/>
  <c r="P343" i="12"/>
  <c r="P339" i="12"/>
  <c r="Q231" i="12"/>
  <c r="CI3" i="7" a="1"/>
  <c r="CI3" i="7" s="1"/>
  <c r="BV23" i="2"/>
  <c r="BU23" i="2"/>
  <c r="BV22" i="2"/>
  <c r="BU22" i="2"/>
  <c r="BV21" i="2"/>
  <c r="BU21" i="2"/>
  <c r="BV20" i="2"/>
  <c r="BU20" i="2"/>
  <c r="BV19" i="2"/>
  <c r="BU19" i="2"/>
  <c r="BV18" i="2"/>
  <c r="BU18" i="2"/>
  <c r="BV17" i="2"/>
  <c r="BU17" i="2"/>
  <c r="BV16" i="2"/>
  <c r="BU16" i="2"/>
  <c r="BV15" i="2"/>
  <c r="BU15" i="2"/>
  <c r="BU13" i="2"/>
  <c r="BU14" i="2"/>
  <c r="P343" i="6"/>
  <c r="G106" i="4" s="1"/>
  <c r="F347" i="6"/>
  <c r="L347" i="6"/>
  <c r="Q347" i="6"/>
  <c r="G86" i="6" l="1"/>
  <c r="E107" i="5"/>
  <c r="E106" i="5"/>
  <c r="E105" i="5"/>
  <c r="E104" i="5"/>
  <c r="E103" i="5"/>
  <c r="E10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E75" i="5"/>
  <c r="E74" i="5"/>
  <c r="E73" i="5"/>
  <c r="D98" i="4"/>
  <c r="D94" i="4"/>
  <c r="D91" i="4"/>
  <c r="C91" i="4"/>
  <c r="D99" i="4"/>
  <c r="C99" i="4"/>
  <c r="D87" i="4"/>
  <c r="C87" i="4"/>
  <c r="D75" i="4"/>
  <c r="E75" i="4" s="1"/>
  <c r="C75" i="4"/>
  <c r="Q228" i="12" l="1"/>
  <c r="Q229" i="12"/>
  <c r="Q230" i="12"/>
  <c r="Q232" i="12"/>
  <c r="P152" i="12"/>
  <c r="P153" i="12"/>
  <c r="P154" i="12"/>
  <c r="P155" i="12"/>
  <c r="J53" i="6" l="1"/>
  <c r="C98" i="4" l="1"/>
  <c r="C94" i="4"/>
  <c r="D58" i="4"/>
  <c r="D57" i="4"/>
  <c r="DL3" i="7"/>
  <c r="DK3" i="7"/>
  <c r="DG3" i="7"/>
  <c r="DF3" i="7"/>
  <c r="F2" i="15"/>
  <c r="F3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2" i="16"/>
  <c r="DB3" i="7"/>
  <c r="DA3" i="7"/>
  <c r="E57" i="4" l="1"/>
  <c r="E58" i="4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E2753" i="16"/>
  <c r="E2754" i="16"/>
  <c r="E2755" i="16"/>
  <c r="E2756" i="16"/>
  <c r="E2757" i="16"/>
  <c r="E2758" i="16"/>
  <c r="E2759" i="16"/>
  <c r="E2760" i="16"/>
  <c r="E2761" i="16"/>
  <c r="E2762" i="16"/>
  <c r="E2763" i="16"/>
  <c r="E2764" i="16"/>
  <c r="E2765" i="16"/>
  <c r="E2766" i="16"/>
  <c r="E2767" i="16"/>
  <c r="E2768" i="16"/>
  <c r="E2769" i="16"/>
  <c r="E2770" i="16"/>
  <c r="E2771" i="16"/>
  <c r="E2772" i="16"/>
  <c r="E2773" i="16"/>
  <c r="E2774" i="16"/>
  <c r="E2775" i="16"/>
  <c r="E2776" i="16"/>
  <c r="E2777" i="16"/>
  <c r="E2778" i="16"/>
  <c r="E2779" i="16"/>
  <c r="E2780" i="16"/>
  <c r="E2781" i="16"/>
  <c r="E2782" i="16"/>
  <c r="E2783" i="16"/>
  <c r="E2784" i="16"/>
  <c r="E2785" i="16"/>
  <c r="E2786" i="16"/>
  <c r="E2787" i="16"/>
  <c r="E2788" i="16"/>
  <c r="E2789" i="16"/>
  <c r="E2790" i="16"/>
  <c r="E2791" i="16"/>
  <c r="E2792" i="16"/>
  <c r="E2793" i="16"/>
  <c r="E2794" i="16"/>
  <c r="E2795" i="16"/>
  <c r="E2796" i="16"/>
  <c r="E2797" i="16"/>
  <c r="E2798" i="16"/>
  <c r="E2799" i="16"/>
  <c r="E2800" i="16"/>
  <c r="E2801" i="16"/>
  <c r="E2802" i="16"/>
  <c r="E2803" i="16"/>
  <c r="E2804" i="16"/>
  <c r="E2805" i="16"/>
  <c r="E2806" i="16"/>
  <c r="E2807" i="16"/>
  <c r="E2808" i="16"/>
  <c r="E2809" i="16"/>
  <c r="E2810" i="16"/>
  <c r="E2811" i="16"/>
  <c r="E2812" i="16"/>
  <c r="E2813" i="16"/>
  <c r="E2814" i="16"/>
  <c r="E2815" i="16"/>
  <c r="E2816" i="16"/>
  <c r="E2817" i="16"/>
  <c r="E2818" i="16"/>
  <c r="E2819" i="16"/>
  <c r="E2820" i="16"/>
  <c r="E2821" i="16"/>
  <c r="E2822" i="16"/>
  <c r="E2823" i="16"/>
  <c r="E2824" i="16"/>
  <c r="E2825" i="16"/>
  <c r="E2826" i="16"/>
  <c r="E2827" i="16"/>
  <c r="E2828" i="16"/>
  <c r="E2829" i="16"/>
  <c r="E2830" i="16"/>
  <c r="E2831" i="16"/>
  <c r="E2832" i="16"/>
  <c r="E2833" i="16"/>
  <c r="E2834" i="16"/>
  <c r="E2835" i="16"/>
  <c r="E2836" i="16"/>
  <c r="E2837" i="16"/>
  <c r="E2838" i="16"/>
  <c r="E2839" i="16"/>
  <c r="E2840" i="16"/>
  <c r="E2841" i="16"/>
  <c r="E2842" i="16"/>
  <c r="E2843" i="16"/>
  <c r="E2844" i="16"/>
  <c r="E2845" i="16"/>
  <c r="E2846" i="16"/>
  <c r="E2847" i="16"/>
  <c r="E2848" i="16"/>
  <c r="E2849" i="16"/>
  <c r="E2850" i="16"/>
  <c r="E2851" i="16"/>
  <c r="E2852" i="16"/>
  <c r="E2853" i="16"/>
  <c r="E2854" i="16"/>
  <c r="E2855" i="16"/>
  <c r="E2856" i="16"/>
  <c r="E2857" i="16"/>
  <c r="E2858" i="16"/>
  <c r="E2859" i="16"/>
  <c r="E2860" i="16"/>
  <c r="E2861" i="16"/>
  <c r="E2862" i="16"/>
  <c r="E2863" i="16"/>
  <c r="E2864" i="16"/>
  <c r="E2865" i="16"/>
  <c r="E2866" i="16"/>
  <c r="E2867" i="16"/>
  <c r="E2868" i="16"/>
  <c r="E2869" i="16"/>
  <c r="E2870" i="16"/>
  <c r="E2871" i="16"/>
  <c r="E2872" i="16"/>
  <c r="E2873" i="16"/>
  <c r="E2874" i="16"/>
  <c r="E2875" i="16"/>
  <c r="E2876" i="16"/>
  <c r="E2877" i="16"/>
  <c r="E2878" i="16"/>
  <c r="E2879" i="16"/>
  <c r="E2880" i="16"/>
  <c r="E2881" i="16"/>
  <c r="E2882" i="16"/>
  <c r="E2883" i="16"/>
  <c r="E2884" i="16"/>
  <c r="E2885" i="16"/>
  <c r="E2886" i="16"/>
  <c r="E2887" i="16"/>
  <c r="E2888" i="16"/>
  <c r="E2889" i="16"/>
  <c r="E2890" i="16"/>
  <c r="E2891" i="16"/>
  <c r="E2892" i="16"/>
  <c r="E2893" i="16"/>
  <c r="E2894" i="16"/>
  <c r="E2895" i="16"/>
  <c r="E2896" i="16"/>
  <c r="E2897" i="16"/>
  <c r="E2898" i="16"/>
  <c r="E2899" i="16"/>
  <c r="E2900" i="16"/>
  <c r="E2901" i="16"/>
  <c r="E2902" i="16"/>
  <c r="E2903" i="16"/>
  <c r="E2904" i="16"/>
  <c r="E2905" i="16"/>
  <c r="E2906" i="16"/>
  <c r="E2907" i="16"/>
  <c r="E2908" i="16"/>
  <c r="E2909" i="16"/>
  <c r="E2910" i="16"/>
  <c r="E2911" i="16"/>
  <c r="E2912" i="16"/>
  <c r="E2913" i="16"/>
  <c r="E2914" i="16"/>
  <c r="E2915" i="16"/>
  <c r="E2916" i="16"/>
  <c r="E2917" i="16"/>
  <c r="E2918" i="16"/>
  <c r="E2919" i="16"/>
  <c r="E2920" i="16"/>
  <c r="E2921" i="16"/>
  <c r="E2922" i="16"/>
  <c r="E2923" i="16"/>
  <c r="E2924" i="16"/>
  <c r="E2925" i="16"/>
  <c r="E2926" i="16"/>
  <c r="E2927" i="16"/>
  <c r="E2928" i="16"/>
  <c r="E2929" i="16"/>
  <c r="E2930" i="16"/>
  <c r="E2931" i="16"/>
  <c r="E2932" i="16"/>
  <c r="E2933" i="16"/>
  <c r="E2934" i="16"/>
  <c r="E2935" i="16"/>
  <c r="E2936" i="16"/>
  <c r="E2937" i="16"/>
  <c r="E2938" i="16"/>
  <c r="E2939" i="16"/>
  <c r="E2940" i="16"/>
  <c r="E2941" i="16"/>
  <c r="E2942" i="16"/>
  <c r="E2943" i="16"/>
  <c r="E2944" i="16"/>
  <c r="E2945" i="16"/>
  <c r="E2946" i="16"/>
  <c r="E2947" i="16"/>
  <c r="E2948" i="16"/>
  <c r="E2949" i="16"/>
  <c r="E2950" i="16"/>
  <c r="E2951" i="16"/>
  <c r="E2952" i="16"/>
  <c r="E2953" i="16"/>
  <c r="E2954" i="16"/>
  <c r="E2955" i="16"/>
  <c r="E2956" i="16"/>
  <c r="E2957" i="16"/>
  <c r="E2958" i="16"/>
  <c r="E2959" i="16"/>
  <c r="E2960" i="16"/>
  <c r="E2961" i="16"/>
  <c r="E2962" i="16"/>
  <c r="E2963" i="16"/>
  <c r="E2964" i="16"/>
  <c r="E2965" i="16"/>
  <c r="E2966" i="16"/>
  <c r="E2967" i="16"/>
  <c r="E2968" i="16"/>
  <c r="E2969" i="16"/>
  <c r="E2970" i="16"/>
  <c r="E2971" i="16"/>
  <c r="E2972" i="16"/>
  <c r="E2973" i="16"/>
  <c r="E2974" i="16"/>
  <c r="E2975" i="16"/>
  <c r="E2976" i="16"/>
  <c r="E2977" i="16"/>
  <c r="E2978" i="16"/>
  <c r="E2979" i="16"/>
  <c r="E2980" i="16"/>
  <c r="E2981" i="16"/>
  <c r="E2982" i="16"/>
  <c r="E2983" i="16"/>
  <c r="E2984" i="16"/>
  <c r="E2985" i="16"/>
  <c r="E2986" i="16"/>
  <c r="E2987" i="16"/>
  <c r="E2988" i="16"/>
  <c r="E2989" i="16"/>
  <c r="E2990" i="16"/>
  <c r="E2991" i="16"/>
  <c r="E2992" i="16"/>
  <c r="E2993" i="16"/>
  <c r="E2994" i="16"/>
  <c r="E2995" i="16"/>
  <c r="E2996" i="16"/>
  <c r="E2997" i="16"/>
  <c r="E2998" i="16"/>
  <c r="E2999" i="16"/>
  <c r="E3000" i="16"/>
  <c r="E3001" i="16"/>
  <c r="E3002" i="16"/>
  <c r="E3003" i="16"/>
  <c r="E3004" i="16"/>
  <c r="E3005" i="16"/>
  <c r="E3006" i="16"/>
  <c r="E3007" i="16"/>
  <c r="E3008" i="16"/>
  <c r="E3009" i="16"/>
  <c r="E3010" i="16"/>
  <c r="E3011" i="16"/>
  <c r="E3012" i="16"/>
  <c r="E3013" i="16"/>
  <c r="E3014" i="16"/>
  <c r="E3015" i="16"/>
  <c r="E3016" i="16"/>
  <c r="E3017" i="16"/>
  <c r="E3018" i="16"/>
  <c r="E3019" i="16"/>
  <c r="E3020" i="16"/>
  <c r="E3021" i="16"/>
  <c r="E3022" i="16"/>
  <c r="E3023" i="16"/>
  <c r="E3024" i="16"/>
  <c r="E3025" i="16"/>
  <c r="E3026" i="16"/>
  <c r="E3027" i="16"/>
  <c r="E3028" i="16"/>
  <c r="E3029" i="16"/>
  <c r="E3030" i="16"/>
  <c r="E3031" i="16"/>
  <c r="E3032" i="16"/>
  <c r="E3033" i="16"/>
  <c r="E3034" i="16"/>
  <c r="E3035" i="16"/>
  <c r="E3036" i="16"/>
  <c r="E3037" i="16"/>
  <c r="E3038" i="16"/>
  <c r="E3039" i="16"/>
  <c r="E3040" i="16"/>
  <c r="E3041" i="16"/>
  <c r="E3042" i="16"/>
  <c r="E3043" i="16"/>
  <c r="E3044" i="16"/>
  <c r="E3045" i="16"/>
  <c r="E3046" i="16"/>
  <c r="E3047" i="16"/>
  <c r="E3048" i="16"/>
  <c r="E3049" i="16"/>
  <c r="E3050" i="16"/>
  <c r="E3051" i="16"/>
  <c r="E3052" i="16"/>
  <c r="E3053" i="16"/>
  <c r="E3054" i="16"/>
  <c r="E3055" i="16"/>
  <c r="E3056" i="16"/>
  <c r="E3057" i="16"/>
  <c r="E3058" i="16"/>
  <c r="E3059" i="16"/>
  <c r="E3060" i="16"/>
  <c r="E3061" i="16"/>
  <c r="E3062" i="16"/>
  <c r="E3063" i="16"/>
  <c r="E3064" i="16"/>
  <c r="E3065" i="16"/>
  <c r="E3066" i="16"/>
  <c r="E3067" i="16"/>
  <c r="E3068" i="16"/>
  <c r="E3069" i="16"/>
  <c r="E3070" i="16"/>
  <c r="E3071" i="16"/>
  <c r="E3072" i="16"/>
  <c r="E3073" i="16"/>
  <c r="E3074" i="16"/>
  <c r="E3075" i="16"/>
  <c r="E3076" i="16"/>
  <c r="E3077" i="16"/>
  <c r="E3078" i="16"/>
  <c r="E3079" i="16"/>
  <c r="E3080" i="16"/>
  <c r="E3081" i="16"/>
  <c r="E3082" i="16"/>
  <c r="E3083" i="16"/>
  <c r="E3084" i="16"/>
  <c r="E3085" i="16"/>
  <c r="E3086" i="16"/>
  <c r="E3087" i="16"/>
  <c r="E3088" i="16"/>
  <c r="E3089" i="16"/>
  <c r="E3090" i="16"/>
  <c r="E3091" i="16"/>
  <c r="E3092" i="16"/>
  <c r="E3093" i="16"/>
  <c r="E3094" i="16"/>
  <c r="E3095" i="16"/>
  <c r="E3096" i="16"/>
  <c r="E3097" i="16"/>
  <c r="E3098" i="16"/>
  <c r="E3099" i="16"/>
  <c r="E3100" i="16"/>
  <c r="E3101" i="16"/>
  <c r="E3102" i="16"/>
  <c r="E3103" i="16"/>
  <c r="E3104" i="16"/>
  <c r="E3105" i="16"/>
  <c r="E3106" i="16"/>
  <c r="E3107" i="16"/>
  <c r="E3108" i="16"/>
  <c r="E3109" i="16"/>
  <c r="E3110" i="16"/>
  <c r="E3111" i="16"/>
  <c r="E3112" i="16"/>
  <c r="E3113" i="16"/>
  <c r="E3114" i="16"/>
  <c r="E3115" i="16"/>
  <c r="E3116" i="16"/>
  <c r="E3117" i="16"/>
  <c r="E3118" i="16"/>
  <c r="E3119" i="16"/>
  <c r="E3120" i="16"/>
  <c r="E3121" i="16"/>
  <c r="E3122" i="16"/>
  <c r="E3123" i="16"/>
  <c r="E3124" i="16"/>
  <c r="E3125" i="16"/>
  <c r="E3126" i="16"/>
  <c r="E3127" i="16"/>
  <c r="E3128" i="16"/>
  <c r="E3129" i="16"/>
  <c r="E3130" i="16"/>
  <c r="E3131" i="16"/>
  <c r="E3132" i="16"/>
  <c r="E3133" i="16"/>
  <c r="E3134" i="16"/>
  <c r="E3135" i="16"/>
  <c r="E3136" i="16"/>
  <c r="E3137" i="16"/>
  <c r="E3138" i="16"/>
  <c r="E3139" i="16"/>
  <c r="E3140" i="16"/>
  <c r="E3141" i="16"/>
  <c r="E3142" i="16"/>
  <c r="E3143" i="16"/>
  <c r="E3144" i="16"/>
  <c r="E3145" i="16"/>
  <c r="E3146" i="16"/>
  <c r="E3147" i="16"/>
  <c r="E3148" i="16"/>
  <c r="E3149" i="16"/>
  <c r="E3150" i="16"/>
  <c r="E3151" i="16"/>
  <c r="E3152" i="16"/>
  <c r="E3153" i="16"/>
  <c r="E3154" i="16"/>
  <c r="E3155" i="16"/>
  <c r="E3156" i="16"/>
  <c r="E3157" i="16"/>
  <c r="E3158" i="16"/>
  <c r="E3159" i="16"/>
  <c r="E3160" i="16"/>
  <c r="E3161" i="16"/>
  <c r="E3162" i="16"/>
  <c r="E3163" i="16"/>
  <c r="E3164" i="16"/>
  <c r="E3165" i="16"/>
  <c r="E3166" i="16"/>
  <c r="E3167" i="16"/>
  <c r="E3168" i="16"/>
  <c r="E3169" i="16"/>
  <c r="E3170" i="16"/>
  <c r="E3171" i="16"/>
  <c r="E3172" i="16"/>
  <c r="E3173" i="16"/>
  <c r="E3174" i="16"/>
  <c r="E3175" i="16"/>
  <c r="E3176" i="16"/>
  <c r="E3177" i="16"/>
  <c r="E3178" i="16"/>
  <c r="E3179" i="16"/>
  <c r="E3180" i="16"/>
  <c r="E3181" i="16"/>
  <c r="E3182" i="16"/>
  <c r="E3183" i="16"/>
  <c r="E3184" i="16"/>
  <c r="E3185" i="16"/>
  <c r="E3186" i="16"/>
  <c r="E3187" i="16"/>
  <c r="E3188" i="16"/>
  <c r="E3189" i="16"/>
  <c r="E3190" i="16"/>
  <c r="E3191" i="16"/>
  <c r="E3192" i="16"/>
  <c r="E3193" i="16"/>
  <c r="E3194" i="16"/>
  <c r="E3195" i="16"/>
  <c r="E3196" i="16"/>
  <c r="E3197" i="16"/>
  <c r="E3198" i="16"/>
  <c r="E3199" i="16"/>
  <c r="E3200" i="16"/>
  <c r="E3201" i="16"/>
  <c r="E3202" i="16"/>
  <c r="E3203" i="16"/>
  <c r="E3204" i="16"/>
  <c r="E3205" i="16"/>
  <c r="E3206" i="16"/>
  <c r="E3207" i="16"/>
  <c r="E3208" i="16"/>
  <c r="E3209" i="16"/>
  <c r="E3210" i="16"/>
  <c r="E3211" i="16"/>
  <c r="E3212" i="16"/>
  <c r="E3213" i="16"/>
  <c r="E3214" i="16"/>
  <c r="E3215" i="16"/>
  <c r="E3216" i="16"/>
  <c r="E3217" i="16"/>
  <c r="E3218" i="16"/>
  <c r="E3219" i="16"/>
  <c r="E3220" i="16"/>
  <c r="E3221" i="16"/>
  <c r="E3222" i="16"/>
  <c r="E3223" i="16"/>
  <c r="E3224" i="16"/>
  <c r="E3225" i="16"/>
  <c r="E3226" i="16"/>
  <c r="E3227" i="16"/>
  <c r="E3228" i="16"/>
  <c r="E3229" i="16"/>
  <c r="E3230" i="16"/>
  <c r="E3231" i="16"/>
  <c r="E3232" i="16"/>
  <c r="E3233" i="16"/>
  <c r="E3234" i="16"/>
  <c r="E3235" i="16"/>
  <c r="E3236" i="16"/>
  <c r="E3237" i="16"/>
  <c r="E3238" i="16"/>
  <c r="E3239" i="16"/>
  <c r="E3240" i="16"/>
  <c r="E3241" i="16"/>
  <c r="E3242" i="16"/>
  <c r="E3243" i="16"/>
  <c r="E3244" i="16"/>
  <c r="E3245" i="16"/>
  <c r="E3246" i="16"/>
  <c r="E3247" i="16"/>
  <c r="E3248" i="16"/>
  <c r="E3249" i="16"/>
  <c r="E3250" i="16"/>
  <c r="E3251" i="16"/>
  <c r="E3252" i="16"/>
  <c r="E3253" i="16"/>
  <c r="E3254" i="16"/>
  <c r="E3255" i="16"/>
  <c r="E3256" i="16"/>
  <c r="E3257" i="16"/>
  <c r="E3258" i="16"/>
  <c r="E3259" i="16"/>
  <c r="E3260" i="16"/>
  <c r="E3261" i="16"/>
  <c r="E3262" i="16"/>
  <c r="E3263" i="16"/>
  <c r="E3264" i="16"/>
  <c r="E3265" i="16"/>
  <c r="E3266" i="16"/>
  <c r="E3267" i="16"/>
  <c r="E3268" i="16"/>
  <c r="E3269" i="16"/>
  <c r="E3270" i="16"/>
  <c r="E3271" i="16"/>
  <c r="E3272" i="16"/>
  <c r="E3273" i="16"/>
  <c r="E3274" i="16"/>
  <c r="E3275" i="16"/>
  <c r="E3276" i="16"/>
  <c r="E3277" i="16"/>
  <c r="E3278" i="16"/>
  <c r="E3279" i="16"/>
  <c r="E3280" i="16"/>
  <c r="E3281" i="16"/>
  <c r="E3282" i="16"/>
  <c r="E3283" i="16"/>
  <c r="E3284" i="16"/>
  <c r="E3285" i="16"/>
  <c r="E3286" i="16"/>
  <c r="E3287" i="16"/>
  <c r="E3288" i="16"/>
  <c r="E3289" i="16"/>
  <c r="E3290" i="16"/>
  <c r="E3291" i="16"/>
  <c r="E3292" i="16"/>
  <c r="E3293" i="16"/>
  <c r="E3294" i="16"/>
  <c r="E3295" i="16"/>
  <c r="E3296" i="16"/>
  <c r="E3297" i="16"/>
  <c r="E3298" i="16"/>
  <c r="E3299" i="16"/>
  <c r="E3300" i="16"/>
  <c r="E3301" i="16"/>
  <c r="E3302" i="16"/>
  <c r="E3303" i="16"/>
  <c r="E3304" i="16"/>
  <c r="E3305" i="16"/>
  <c r="E3306" i="16"/>
  <c r="E3307" i="16"/>
  <c r="E3308" i="16"/>
  <c r="E3309" i="16"/>
  <c r="E3310" i="16"/>
  <c r="E3311" i="16"/>
  <c r="E3312" i="16"/>
  <c r="E3313" i="16"/>
  <c r="E3314" i="16"/>
  <c r="E3315" i="16"/>
  <c r="E3316" i="16"/>
  <c r="E3317" i="16"/>
  <c r="E3318" i="16"/>
  <c r="E3319" i="16"/>
  <c r="E3320" i="16"/>
  <c r="E3321" i="16"/>
  <c r="E3322" i="16"/>
  <c r="E3323" i="16"/>
  <c r="E3324" i="16"/>
  <c r="E3325" i="16"/>
  <c r="E3326" i="16"/>
  <c r="E3327" i="16"/>
  <c r="E3328" i="16"/>
  <c r="E3329" i="16"/>
  <c r="E3330" i="16"/>
  <c r="E3331" i="16"/>
  <c r="E3332" i="16"/>
  <c r="E3333" i="16"/>
  <c r="E3334" i="16"/>
  <c r="E3335" i="16"/>
  <c r="E3336" i="16"/>
  <c r="E3337" i="16"/>
  <c r="E3338" i="16"/>
  <c r="E3339" i="16"/>
  <c r="E3340" i="16"/>
  <c r="E3341" i="16"/>
  <c r="E3342" i="16"/>
  <c r="E3343" i="16"/>
  <c r="E3344" i="16"/>
  <c r="E3345" i="16"/>
  <c r="E3346" i="16"/>
  <c r="E3347" i="16"/>
  <c r="E3348" i="16"/>
  <c r="E3349" i="16"/>
  <c r="E3350" i="16"/>
  <c r="E3351" i="16"/>
  <c r="E3352" i="16"/>
  <c r="E3353" i="16"/>
  <c r="E3354" i="16"/>
  <c r="E3355" i="16"/>
  <c r="E3356" i="16"/>
  <c r="E3357" i="16"/>
  <c r="E3358" i="16"/>
  <c r="E3359" i="16"/>
  <c r="E3360" i="16"/>
  <c r="E3361" i="16"/>
  <c r="E3362" i="16"/>
  <c r="E3363" i="16"/>
  <c r="E3364" i="16"/>
  <c r="E3365" i="16"/>
  <c r="E3366" i="16"/>
  <c r="E3367" i="16"/>
  <c r="E3368" i="16"/>
  <c r="E3369" i="16"/>
  <c r="E3370" i="16"/>
  <c r="E3371" i="16"/>
  <c r="E3372" i="16"/>
  <c r="E3373" i="16"/>
  <c r="E3374" i="16"/>
  <c r="E3375" i="16"/>
  <c r="E3376" i="16"/>
  <c r="E3377" i="16"/>
  <c r="E3378" i="16"/>
  <c r="E3379" i="16"/>
  <c r="E3380" i="16"/>
  <c r="E3381" i="16"/>
  <c r="E3382" i="16"/>
  <c r="E3383" i="16"/>
  <c r="E3384" i="16"/>
  <c r="E3385" i="16"/>
  <c r="E3386" i="16"/>
  <c r="E3387" i="16"/>
  <c r="E3388" i="16"/>
  <c r="E3389" i="16"/>
  <c r="E3390" i="16"/>
  <c r="E3391" i="16"/>
  <c r="E3392" i="16"/>
  <c r="E3393" i="16"/>
  <c r="E3394" i="16"/>
  <c r="E3395" i="16"/>
  <c r="E3396" i="16"/>
  <c r="E3397" i="16"/>
  <c r="E3398" i="16"/>
  <c r="E3399" i="16"/>
  <c r="E3400" i="16"/>
  <c r="E3401" i="16"/>
  <c r="E3402" i="16"/>
  <c r="E3403" i="16"/>
  <c r="E3404" i="16"/>
  <c r="E3405" i="16"/>
  <c r="E3406" i="16"/>
  <c r="E3407" i="16"/>
  <c r="E3408" i="16"/>
  <c r="E3409" i="16"/>
  <c r="E3410" i="16"/>
  <c r="E3411" i="16"/>
  <c r="E3412" i="16"/>
  <c r="E3413" i="16"/>
  <c r="E3414" i="16"/>
  <c r="E3415" i="16"/>
  <c r="E3416" i="16"/>
  <c r="E3417" i="16"/>
  <c r="E3418" i="16"/>
  <c r="E3419" i="16"/>
  <c r="E3420" i="16"/>
  <c r="E3421" i="16"/>
  <c r="E3422" i="16"/>
  <c r="E3423" i="16"/>
  <c r="E3424" i="16"/>
  <c r="E3425" i="16"/>
  <c r="E3426" i="16"/>
  <c r="E3427" i="16"/>
  <c r="E3428" i="16"/>
  <c r="E3429" i="16"/>
  <c r="E3430" i="16"/>
  <c r="E3431" i="16"/>
  <c r="E3432" i="16"/>
  <c r="E3433" i="16"/>
  <c r="E3434" i="16"/>
  <c r="E3435" i="16"/>
  <c r="E3436" i="16"/>
  <c r="E3437" i="16"/>
  <c r="E3438" i="16"/>
  <c r="E3439" i="16"/>
  <c r="E3440" i="16"/>
  <c r="E3441" i="16"/>
  <c r="E3442" i="16"/>
  <c r="E3443" i="16"/>
  <c r="E3444" i="16"/>
  <c r="E3445" i="16"/>
  <c r="E3446" i="16"/>
  <c r="E3447" i="16"/>
  <c r="E3448" i="16"/>
  <c r="E3449" i="16"/>
  <c r="E3450" i="16"/>
  <c r="E3451" i="16"/>
  <c r="E3452" i="16"/>
  <c r="E3453" i="16"/>
  <c r="E3454" i="16"/>
  <c r="E3455" i="16"/>
  <c r="E3456" i="16"/>
  <c r="E3457" i="16"/>
  <c r="E3458" i="16"/>
  <c r="E3459" i="16"/>
  <c r="E3460" i="16"/>
  <c r="E3461" i="16"/>
  <c r="E3462" i="16"/>
  <c r="E3463" i="16"/>
  <c r="E3464" i="16"/>
  <c r="E3465" i="16"/>
  <c r="E3466" i="16"/>
  <c r="E3467" i="16"/>
  <c r="E3468" i="16"/>
  <c r="E3469" i="16"/>
  <c r="E3470" i="16"/>
  <c r="E3471" i="16"/>
  <c r="E3472" i="16"/>
  <c r="E3473" i="16"/>
  <c r="E3474" i="16"/>
  <c r="E3475" i="16"/>
  <c r="E3476" i="16"/>
  <c r="E3477" i="16"/>
  <c r="E3478" i="16"/>
  <c r="E3479" i="16"/>
  <c r="E3480" i="16"/>
  <c r="E3481" i="16"/>
  <c r="E3482" i="16"/>
  <c r="E3483" i="16"/>
  <c r="E3484" i="16"/>
  <c r="E3485" i="16"/>
  <c r="E3486" i="16"/>
  <c r="E3487" i="16"/>
  <c r="E3488" i="16"/>
  <c r="E3489" i="16"/>
  <c r="E3490" i="16"/>
  <c r="E3491" i="16"/>
  <c r="E3492" i="16"/>
  <c r="E3493" i="16"/>
  <c r="E3494" i="16"/>
  <c r="E3495" i="16"/>
  <c r="E3496" i="16"/>
  <c r="E3497" i="16"/>
  <c r="E3498" i="16"/>
  <c r="E3499" i="16"/>
  <c r="E3500" i="16"/>
  <c r="E3501" i="16"/>
  <c r="E3502" i="16"/>
  <c r="E3503" i="16"/>
  <c r="E3504" i="16"/>
  <c r="E3505" i="16"/>
  <c r="E3506" i="16"/>
  <c r="E3507" i="16"/>
  <c r="E3508" i="16"/>
  <c r="E3509" i="16"/>
  <c r="E3510" i="16"/>
  <c r="E3511" i="16"/>
  <c r="E3512" i="16"/>
  <c r="E3513" i="16"/>
  <c r="E3514" i="16"/>
  <c r="E3515" i="16"/>
  <c r="E3516" i="16"/>
  <c r="E3517" i="16"/>
  <c r="E3518" i="16"/>
  <c r="E3519" i="16"/>
  <c r="E3520" i="16"/>
  <c r="E3521" i="16"/>
  <c r="E3522" i="16"/>
  <c r="E3523" i="16"/>
  <c r="E3524" i="16"/>
  <c r="E3525" i="16"/>
  <c r="E3526" i="16"/>
  <c r="E3527" i="16"/>
  <c r="E3528" i="16"/>
  <c r="E3529" i="16"/>
  <c r="E3530" i="16"/>
  <c r="E3531" i="16"/>
  <c r="E3532" i="16"/>
  <c r="E3533" i="16"/>
  <c r="E3534" i="16"/>
  <c r="E3535" i="16"/>
  <c r="E3536" i="16"/>
  <c r="E3537" i="16"/>
  <c r="E3538" i="16"/>
  <c r="E3539" i="16"/>
  <c r="E3540" i="16"/>
  <c r="E3541" i="16"/>
  <c r="E3542" i="16"/>
  <c r="E3543" i="16"/>
  <c r="E3544" i="16"/>
  <c r="E3545" i="16"/>
  <c r="E3546" i="16"/>
  <c r="E3547" i="16"/>
  <c r="E3548" i="16"/>
  <c r="E3549" i="16"/>
  <c r="E3550" i="16"/>
  <c r="E3551" i="16"/>
  <c r="E3552" i="16"/>
  <c r="E3553" i="16"/>
  <c r="E3554" i="16"/>
  <c r="E3555" i="16"/>
  <c r="E3556" i="16"/>
  <c r="E3557" i="16"/>
  <c r="E3558" i="16"/>
  <c r="E3559" i="16"/>
  <c r="E3560" i="16"/>
  <c r="E3561" i="16"/>
  <c r="E3562" i="16"/>
  <c r="E3563" i="16"/>
  <c r="E3564" i="16"/>
  <c r="E3565" i="16"/>
  <c r="E3566" i="16"/>
  <c r="E3567" i="16"/>
  <c r="E3568" i="16"/>
  <c r="E3569" i="16"/>
  <c r="E3570" i="16"/>
  <c r="E3571" i="16"/>
  <c r="E3572" i="16"/>
  <c r="E3573" i="16"/>
  <c r="E3574" i="16"/>
  <c r="E3575" i="16"/>
  <c r="E3576" i="16"/>
  <c r="E3577" i="16"/>
  <c r="E3578" i="16"/>
  <c r="E3579" i="16"/>
  <c r="E3580" i="16"/>
  <c r="E3581" i="16"/>
  <c r="E3582" i="16"/>
  <c r="E3583" i="16"/>
  <c r="E3584" i="16"/>
  <c r="E3585" i="16"/>
  <c r="E3586" i="16"/>
  <c r="E3587" i="16"/>
  <c r="E3588" i="16"/>
  <c r="E3589" i="16"/>
  <c r="E3590" i="16"/>
  <c r="E3591" i="16"/>
  <c r="E3592" i="16"/>
  <c r="E3593" i="16"/>
  <c r="E3594" i="16"/>
  <c r="E3595" i="16"/>
  <c r="E3596" i="16"/>
  <c r="E3597" i="16"/>
  <c r="E3598" i="16"/>
  <c r="E3599" i="16"/>
  <c r="E3600" i="16"/>
  <c r="E3601" i="16"/>
  <c r="E3602" i="16"/>
  <c r="E3603" i="16"/>
  <c r="E3604" i="16"/>
  <c r="E3605" i="16"/>
  <c r="E3606" i="16"/>
  <c r="E3607" i="16"/>
  <c r="E3608" i="16"/>
  <c r="E3609" i="16"/>
  <c r="E3610" i="16"/>
  <c r="E3611" i="16"/>
  <c r="E3612" i="16"/>
  <c r="E3613" i="16"/>
  <c r="E3614" i="16"/>
  <c r="E3615" i="16"/>
  <c r="E3616" i="16"/>
  <c r="E3617" i="16"/>
  <c r="E3618" i="16"/>
  <c r="E3619" i="16"/>
  <c r="E3620" i="16"/>
  <c r="E3621" i="16"/>
  <c r="E3622" i="16"/>
  <c r="E3623" i="16"/>
  <c r="E3624" i="16"/>
  <c r="E3625" i="16"/>
  <c r="E3626" i="16"/>
  <c r="E3627" i="16"/>
  <c r="E3628" i="16"/>
  <c r="E3629" i="16"/>
  <c r="E3630" i="16"/>
  <c r="E3631" i="16"/>
  <c r="E3632" i="16"/>
  <c r="E3633" i="16"/>
  <c r="E3634" i="16"/>
  <c r="E3635" i="16"/>
  <c r="E3636" i="16"/>
  <c r="E3637" i="16"/>
  <c r="E3638" i="16"/>
  <c r="E3639" i="16"/>
  <c r="E3640" i="16"/>
  <c r="E3641" i="16"/>
  <c r="E3642" i="16"/>
  <c r="E3643" i="16"/>
  <c r="E3644" i="16"/>
  <c r="E3645" i="16"/>
  <c r="E3646" i="16"/>
  <c r="E3647" i="16"/>
  <c r="E3648" i="16"/>
  <c r="E3649" i="16"/>
  <c r="E3650" i="16"/>
  <c r="E3651" i="16"/>
  <c r="E3652" i="16"/>
  <c r="E3653" i="16"/>
  <c r="E3654" i="16"/>
  <c r="E3655" i="16"/>
  <c r="E3656" i="16"/>
  <c r="E3657" i="16"/>
  <c r="E3658" i="16"/>
  <c r="E3659" i="16"/>
  <c r="E3660" i="16"/>
  <c r="E3661" i="16"/>
  <c r="E3662" i="16"/>
  <c r="E3663" i="16"/>
  <c r="E3664" i="16"/>
  <c r="E3665" i="16"/>
  <c r="E3666" i="16"/>
  <c r="E3667" i="16"/>
  <c r="E3668" i="16"/>
  <c r="E3669" i="16"/>
  <c r="E3670" i="16"/>
  <c r="E3671" i="16"/>
  <c r="E3672" i="16"/>
  <c r="E3673" i="16"/>
  <c r="E3674" i="16"/>
  <c r="E3675" i="16"/>
  <c r="E3676" i="16"/>
  <c r="E3677" i="16"/>
  <c r="E3678" i="16"/>
  <c r="E3679" i="16"/>
  <c r="E3680" i="16"/>
  <c r="E3681" i="16"/>
  <c r="E3682" i="16"/>
  <c r="E3683" i="16"/>
  <c r="E3684" i="16"/>
  <c r="E3685" i="16"/>
  <c r="E3686" i="16"/>
  <c r="E3687" i="16"/>
  <c r="E3688" i="16"/>
  <c r="E3689" i="16"/>
  <c r="E3690" i="16"/>
  <c r="E3691" i="16"/>
  <c r="E3692" i="16"/>
  <c r="E3693" i="16"/>
  <c r="E3694" i="16"/>
  <c r="E3695" i="16"/>
  <c r="E3696" i="16"/>
  <c r="E3697" i="16"/>
  <c r="E3698" i="16"/>
  <c r="E3699" i="16"/>
  <c r="E3700" i="16"/>
  <c r="E3701" i="16"/>
  <c r="E3702" i="16"/>
  <c r="E3703" i="16"/>
  <c r="E3704" i="16"/>
  <c r="E3705" i="16"/>
  <c r="E3706" i="16"/>
  <c r="E3707" i="16"/>
  <c r="E3708" i="16"/>
  <c r="E3709" i="16"/>
  <c r="E3710" i="16"/>
  <c r="E3711" i="16"/>
  <c r="E3712" i="16"/>
  <c r="E3713" i="16"/>
  <c r="E3714" i="16"/>
  <c r="E3715" i="16"/>
  <c r="E3716" i="16"/>
  <c r="E3717" i="16"/>
  <c r="E3718" i="16"/>
  <c r="E3719" i="16"/>
  <c r="E3720" i="16"/>
  <c r="E3721" i="16"/>
  <c r="E3722" i="16"/>
  <c r="E3723" i="16"/>
  <c r="E3724" i="16"/>
  <c r="E3725" i="16"/>
  <c r="E3726" i="16"/>
  <c r="E3727" i="16"/>
  <c r="E3728" i="16"/>
  <c r="E3729" i="16"/>
  <c r="E3730" i="16"/>
  <c r="E3731" i="16"/>
  <c r="E3732" i="16"/>
  <c r="E3733" i="16"/>
  <c r="E3734" i="16"/>
  <c r="E3735" i="16"/>
  <c r="E3736" i="16"/>
  <c r="E3737" i="16"/>
  <c r="E3738" i="16"/>
  <c r="E3739" i="16"/>
  <c r="E3740" i="16"/>
  <c r="E3741" i="16"/>
  <c r="E3742" i="16"/>
  <c r="E3743" i="16"/>
  <c r="E3744" i="16"/>
  <c r="E3745" i="16"/>
  <c r="E3746" i="16"/>
  <c r="E3747" i="16"/>
  <c r="E3748" i="16"/>
  <c r="E3749" i="16"/>
  <c r="E3750" i="16"/>
  <c r="E3751" i="16"/>
  <c r="E3752" i="16"/>
  <c r="E3753" i="16"/>
  <c r="E3754" i="16"/>
  <c r="E3755" i="16"/>
  <c r="E3756" i="16"/>
  <c r="E3757" i="16"/>
  <c r="E3758" i="16"/>
  <c r="E3759" i="16"/>
  <c r="E3760" i="16"/>
  <c r="E3761" i="16"/>
  <c r="E3762" i="16"/>
  <c r="E3763" i="16"/>
  <c r="E3764" i="16"/>
  <c r="E3765" i="16"/>
  <c r="E3766" i="16"/>
  <c r="E3767" i="16"/>
  <c r="E3768" i="16"/>
  <c r="E3769" i="16"/>
  <c r="E3770" i="16"/>
  <c r="E3771" i="16"/>
  <c r="E3772" i="16"/>
  <c r="E3773" i="16"/>
  <c r="E3774" i="16"/>
  <c r="E3775" i="16"/>
  <c r="E3776" i="16"/>
  <c r="E3777" i="16"/>
  <c r="E3778" i="16"/>
  <c r="E3779" i="16"/>
  <c r="E3780" i="16"/>
  <c r="E3781" i="16"/>
  <c r="E3782" i="16"/>
  <c r="E3783" i="16"/>
  <c r="E3784" i="16"/>
  <c r="E3785" i="16"/>
  <c r="E3786" i="16"/>
  <c r="E3787" i="16"/>
  <c r="E3788" i="16"/>
  <c r="E3789" i="16"/>
  <c r="E3790" i="16"/>
  <c r="E3791" i="16"/>
  <c r="E3792" i="16"/>
  <c r="E3793" i="16"/>
  <c r="E3794" i="16"/>
  <c r="E3795" i="16"/>
  <c r="E3796" i="16"/>
  <c r="E3797" i="16"/>
  <c r="E3798" i="16"/>
  <c r="E3799" i="16"/>
  <c r="E3800" i="16"/>
  <c r="E3801" i="16"/>
  <c r="E3802" i="16"/>
  <c r="E3803" i="16"/>
  <c r="E3804" i="16"/>
  <c r="E3805" i="16"/>
  <c r="E3806" i="16"/>
  <c r="E3807" i="16"/>
  <c r="E3808" i="16"/>
  <c r="E3809" i="16"/>
  <c r="E3810" i="16"/>
  <c r="E3811" i="16"/>
  <c r="E3812" i="16"/>
  <c r="E3813" i="16"/>
  <c r="E3814" i="16"/>
  <c r="E3815" i="16"/>
  <c r="E3816" i="16"/>
  <c r="E3817" i="16"/>
  <c r="E3818" i="16"/>
  <c r="E3819" i="16"/>
  <c r="E3820" i="16"/>
  <c r="E3821" i="16"/>
  <c r="E3822" i="16"/>
  <c r="E3823" i="16"/>
  <c r="E3824" i="16"/>
  <c r="E3825" i="16"/>
  <c r="E3826" i="16"/>
  <c r="E3827" i="16"/>
  <c r="E3828" i="16"/>
  <c r="E3829" i="16"/>
  <c r="E3830" i="16"/>
  <c r="E3831" i="16"/>
  <c r="E3832" i="16"/>
  <c r="E3833" i="16"/>
  <c r="E3834" i="16"/>
  <c r="E3835" i="16"/>
  <c r="E3836" i="16"/>
  <c r="E3837" i="16"/>
  <c r="E3838" i="16"/>
  <c r="E3839" i="16"/>
  <c r="E3840" i="16"/>
  <c r="E3841" i="16"/>
  <c r="E3842" i="16"/>
  <c r="E3843" i="16"/>
  <c r="E3844" i="16"/>
  <c r="E3845" i="16"/>
  <c r="E3846" i="16"/>
  <c r="E3847" i="16"/>
  <c r="E3848" i="16"/>
  <c r="E3849" i="16"/>
  <c r="E3850" i="16"/>
  <c r="E3851" i="16"/>
  <c r="E3852" i="16"/>
  <c r="E3853" i="16"/>
  <c r="E3854" i="16"/>
  <c r="E3855" i="16"/>
  <c r="E3856" i="16"/>
  <c r="E3857" i="16"/>
  <c r="E3858" i="16"/>
  <c r="E3859" i="16"/>
  <c r="E3860" i="16"/>
  <c r="E3861" i="16"/>
  <c r="E3862" i="16"/>
  <c r="E3863" i="16"/>
  <c r="E3864" i="16"/>
  <c r="E3865" i="16"/>
  <c r="E3866" i="16"/>
  <c r="E3867" i="16"/>
  <c r="E3868" i="16"/>
  <c r="E3869" i="16"/>
  <c r="E3870" i="16"/>
  <c r="E3871" i="16"/>
  <c r="E3872" i="16"/>
  <c r="E3873" i="16"/>
  <c r="E3874" i="16"/>
  <c r="E3875" i="16"/>
  <c r="E3876" i="16"/>
  <c r="E3877" i="16"/>
  <c r="E3878" i="16"/>
  <c r="E3879" i="16"/>
  <c r="E3880" i="16"/>
  <c r="E3881" i="16"/>
  <c r="E3882" i="16"/>
  <c r="E3883" i="16"/>
  <c r="E3884" i="16"/>
  <c r="E3885" i="16"/>
  <c r="E3886" i="16"/>
  <c r="E3887" i="16"/>
  <c r="E3888" i="16"/>
  <c r="E3889" i="16"/>
  <c r="E3890" i="16"/>
  <c r="E3891" i="16"/>
  <c r="E3892" i="16"/>
  <c r="E3893" i="16"/>
  <c r="E3894" i="16"/>
  <c r="E3895" i="16"/>
  <c r="E3896" i="16"/>
  <c r="E3897" i="16"/>
  <c r="E3898" i="16"/>
  <c r="E3899" i="16"/>
  <c r="E3900" i="16"/>
  <c r="E3901" i="16"/>
  <c r="E3902" i="16"/>
  <c r="E3903" i="16"/>
  <c r="E3904" i="16"/>
  <c r="E3905" i="16"/>
  <c r="E3906" i="16"/>
  <c r="E3907" i="16"/>
  <c r="E3908" i="16"/>
  <c r="E3909" i="16"/>
  <c r="E3910" i="16"/>
  <c r="E3911" i="16"/>
  <c r="E3912" i="16"/>
  <c r="E3913" i="16"/>
  <c r="E3914" i="16"/>
  <c r="E3915" i="16"/>
  <c r="E3916" i="16"/>
  <c r="E3917" i="16"/>
  <c r="E3918" i="16"/>
  <c r="E3919" i="16"/>
  <c r="E3920" i="16"/>
  <c r="E8" i="16"/>
  <c r="E9" i="16"/>
  <c r="E10" i="16"/>
  <c r="E11" i="16"/>
  <c r="E7" i="16"/>
  <c r="DM3" i="7" l="1" a="1"/>
  <c r="DM3" i="7" s="1"/>
  <c r="DH3" i="7" a="1"/>
  <c r="DH3" i="7" s="1"/>
  <c r="DC3" i="7" a="1"/>
  <c r="DC3" i="7" s="1"/>
  <c r="I40" i="7"/>
  <c r="D96" i="4"/>
  <c r="D97" i="4"/>
  <c r="C97" i="4"/>
  <c r="C96" i="4"/>
  <c r="D95" i="4"/>
  <c r="C95" i="4"/>
  <c r="D89" i="4"/>
  <c r="D93" i="4"/>
  <c r="D90" i="4"/>
  <c r="C90" i="4"/>
  <c r="D70" i="4"/>
  <c r="D71" i="4"/>
  <c r="D69" i="4"/>
  <c r="D67" i="4"/>
  <c r="D68" i="4"/>
  <c r="D66" i="4"/>
  <c r="D51" i="4"/>
  <c r="C51" i="4"/>
  <c r="C3" i="4"/>
  <c r="D49" i="4"/>
  <c r="E49" i="4" s="1"/>
  <c r="C49" i="4"/>
  <c r="BC49" i="7"/>
  <c r="BC50" i="7"/>
  <c r="BC51" i="7"/>
  <c r="BC52" i="7"/>
  <c r="BC48" i="7"/>
  <c r="Q355" i="12"/>
  <c r="Q349" i="12"/>
  <c r="O344" i="12"/>
  <c r="L158" i="12"/>
  <c r="O156" i="12"/>
  <c r="AY49" i="7"/>
  <c r="AY50" i="7"/>
  <c r="AY51" i="7"/>
  <c r="AY52" i="7"/>
  <c r="P289" i="6"/>
  <c r="AU49" i="7" s="1"/>
  <c r="P290" i="6"/>
  <c r="AU50" i="7" s="1"/>
  <c r="P291" i="6"/>
  <c r="AU51" i="7" s="1"/>
  <c r="P292" i="6"/>
  <c r="AU52" i="7" s="1"/>
  <c r="P288" i="6"/>
  <c r="AU48" i="7" s="1"/>
  <c r="AV48" i="7" s="1"/>
  <c r="O293" i="6"/>
  <c r="J329" i="7" s="1"/>
  <c r="M329" i="7" s="1"/>
  <c r="AA329" i="7" l="1"/>
  <c r="AO329" i="7"/>
  <c r="E97" i="4"/>
  <c r="E98" i="4"/>
  <c r="E92" i="4"/>
  <c r="E99" i="4"/>
  <c r="E94" i="4"/>
  <c r="E89" i="4"/>
  <c r="E91" i="4"/>
  <c r="E93" i="4"/>
  <c r="E95" i="4"/>
  <c r="D47" i="4"/>
  <c r="AM4" i="13" a="1"/>
  <c r="AM4" i="13" s="1"/>
  <c r="AI4" i="13" s="1"/>
  <c r="L295" i="6"/>
  <c r="A16" i="13"/>
  <c r="B6" i="13" s="1"/>
  <c r="AL4" i="13"/>
  <c r="AF4" i="13" s="1"/>
  <c r="AI53" i="13"/>
  <c r="AF53" i="13"/>
  <c r="AE53" i="13"/>
  <c r="AD53" i="13"/>
  <c r="T53" i="13"/>
  <c r="S53" i="13"/>
  <c r="R53" i="13"/>
  <c r="Q53" i="13"/>
  <c r="P53" i="13"/>
  <c r="O53" i="13"/>
  <c r="N53" i="13"/>
  <c r="M53" i="13"/>
  <c r="I53" i="13"/>
  <c r="E53" i="13"/>
  <c r="AI52" i="13"/>
  <c r="AF52" i="13"/>
  <c r="AE52" i="13"/>
  <c r="AD52" i="13"/>
  <c r="T52" i="13"/>
  <c r="S52" i="13"/>
  <c r="R52" i="13"/>
  <c r="Q52" i="13"/>
  <c r="P52" i="13"/>
  <c r="O52" i="13"/>
  <c r="N52" i="13"/>
  <c r="M52" i="13"/>
  <c r="AI51" i="13"/>
  <c r="I51" i="13" s="1"/>
  <c r="AF51" i="13"/>
  <c r="E51" i="13" s="1"/>
  <c r="AE51" i="13"/>
  <c r="AD51" i="13"/>
  <c r="T51" i="13"/>
  <c r="S51" i="13"/>
  <c r="R51" i="13"/>
  <c r="Q51" i="13"/>
  <c r="P51" i="13"/>
  <c r="O51" i="13"/>
  <c r="N51" i="13"/>
  <c r="M51" i="13"/>
  <c r="AI50" i="13"/>
  <c r="I50" i="13" s="1"/>
  <c r="AF50" i="13"/>
  <c r="AG50" i="13" s="1"/>
  <c r="F50" i="13" s="1"/>
  <c r="AE50" i="13"/>
  <c r="AD50" i="13"/>
  <c r="T50" i="13"/>
  <c r="S50" i="13"/>
  <c r="R50" i="13"/>
  <c r="Q50" i="13"/>
  <c r="P50" i="13"/>
  <c r="O50" i="13"/>
  <c r="N50" i="13"/>
  <c r="M50" i="13"/>
  <c r="AI49" i="13"/>
  <c r="AJ49" i="13" s="1"/>
  <c r="J49" i="13" s="1"/>
  <c r="AF49" i="13"/>
  <c r="E49" i="13" s="1"/>
  <c r="AE49" i="13"/>
  <c r="AD49" i="13"/>
  <c r="T49" i="13"/>
  <c r="S49" i="13"/>
  <c r="R49" i="13"/>
  <c r="Q49" i="13"/>
  <c r="P49" i="13"/>
  <c r="O49" i="13"/>
  <c r="N49" i="13"/>
  <c r="M49" i="13"/>
  <c r="AI48" i="13"/>
  <c r="I48" i="13" s="1"/>
  <c r="AF48" i="13"/>
  <c r="E48" i="13" s="1"/>
  <c r="AE48" i="13"/>
  <c r="AD48" i="13"/>
  <c r="T48" i="13"/>
  <c r="S48" i="13"/>
  <c r="R48" i="13"/>
  <c r="Q48" i="13"/>
  <c r="P48" i="13"/>
  <c r="O48" i="13"/>
  <c r="N48" i="13"/>
  <c r="M48" i="13"/>
  <c r="AI47" i="13"/>
  <c r="AF47" i="13"/>
  <c r="E47" i="13" s="1"/>
  <c r="AE47" i="13"/>
  <c r="AD47" i="13"/>
  <c r="T47" i="13"/>
  <c r="S47" i="13"/>
  <c r="R47" i="13"/>
  <c r="Q47" i="13"/>
  <c r="P47" i="13"/>
  <c r="O47" i="13"/>
  <c r="N47" i="13"/>
  <c r="M47" i="13"/>
  <c r="AI46" i="13"/>
  <c r="AJ46" i="13" s="1"/>
  <c r="AF46" i="13"/>
  <c r="AE46" i="13"/>
  <c r="AD46" i="13"/>
  <c r="T46" i="13"/>
  <c r="S46" i="13"/>
  <c r="R46" i="13"/>
  <c r="Q46" i="13"/>
  <c r="P46" i="13"/>
  <c r="O46" i="13"/>
  <c r="N46" i="13"/>
  <c r="M46" i="13"/>
  <c r="I46" i="13"/>
  <c r="AI45" i="13"/>
  <c r="AJ45" i="13" s="1"/>
  <c r="J45" i="13" s="1"/>
  <c r="AF45" i="13"/>
  <c r="AG45" i="13" s="1"/>
  <c r="F45" i="13" s="1"/>
  <c r="AE45" i="13"/>
  <c r="AD45" i="13"/>
  <c r="T45" i="13"/>
  <c r="S45" i="13"/>
  <c r="R45" i="13"/>
  <c r="Q45" i="13"/>
  <c r="P45" i="13"/>
  <c r="O45" i="13"/>
  <c r="N45" i="13"/>
  <c r="M45" i="13"/>
  <c r="E45" i="13"/>
  <c r="AI44" i="13"/>
  <c r="AF44" i="13"/>
  <c r="AE44" i="13"/>
  <c r="AD44" i="13"/>
  <c r="T44" i="13"/>
  <c r="S44" i="13"/>
  <c r="R44" i="13"/>
  <c r="Q44" i="13"/>
  <c r="P44" i="13"/>
  <c r="O44" i="13"/>
  <c r="N44" i="13"/>
  <c r="M44" i="13"/>
  <c r="AI43" i="13"/>
  <c r="AJ43" i="13" s="1"/>
  <c r="J43" i="13" s="1"/>
  <c r="AF43" i="13"/>
  <c r="E43" i="13" s="1"/>
  <c r="AE43" i="13"/>
  <c r="AD43" i="13"/>
  <c r="T43" i="13"/>
  <c r="S43" i="13"/>
  <c r="R43" i="13"/>
  <c r="Q43" i="13"/>
  <c r="P43" i="13"/>
  <c r="O43" i="13"/>
  <c r="N43" i="13"/>
  <c r="M43" i="13"/>
  <c r="I43" i="13"/>
  <c r="AI42" i="13"/>
  <c r="I42" i="13" s="1"/>
  <c r="AF42" i="13"/>
  <c r="AG42" i="13" s="1"/>
  <c r="F42" i="13" s="1"/>
  <c r="AE42" i="13"/>
  <c r="AD42" i="13"/>
  <c r="T42" i="13"/>
  <c r="S42" i="13"/>
  <c r="R42" i="13"/>
  <c r="Q42" i="13"/>
  <c r="P42" i="13"/>
  <c r="O42" i="13"/>
  <c r="N42" i="13"/>
  <c r="M42" i="13"/>
  <c r="AI41" i="13"/>
  <c r="AJ41" i="13" s="1"/>
  <c r="J41" i="13" s="1"/>
  <c r="AF41" i="13"/>
  <c r="E41" i="13" s="1"/>
  <c r="AE41" i="13"/>
  <c r="AD41" i="13"/>
  <c r="T41" i="13"/>
  <c r="S41" i="13"/>
  <c r="R41" i="13"/>
  <c r="Q41" i="13"/>
  <c r="P41" i="13"/>
  <c r="O41" i="13"/>
  <c r="N41" i="13"/>
  <c r="M41" i="13"/>
  <c r="AI40" i="13"/>
  <c r="I40" i="13" s="1"/>
  <c r="AF40" i="13"/>
  <c r="E40" i="13" s="1"/>
  <c r="AE40" i="13"/>
  <c r="AD40" i="13"/>
  <c r="T40" i="13"/>
  <c r="S40" i="13"/>
  <c r="R40" i="13"/>
  <c r="Q40" i="13"/>
  <c r="P40" i="13"/>
  <c r="O40" i="13"/>
  <c r="N40" i="13"/>
  <c r="M40" i="13"/>
  <c r="AI39" i="13"/>
  <c r="AF39" i="13"/>
  <c r="AE39" i="13"/>
  <c r="AD39" i="13"/>
  <c r="T39" i="13"/>
  <c r="S39" i="13"/>
  <c r="R39" i="13"/>
  <c r="Q39" i="13"/>
  <c r="P39" i="13"/>
  <c r="O39" i="13"/>
  <c r="N39" i="13"/>
  <c r="M39" i="13"/>
  <c r="AI38" i="13"/>
  <c r="AJ38" i="13" s="1"/>
  <c r="AF38" i="13"/>
  <c r="AE38" i="13"/>
  <c r="AD38" i="13"/>
  <c r="T38" i="13"/>
  <c r="S38" i="13"/>
  <c r="R38" i="13"/>
  <c r="Q38" i="13"/>
  <c r="P38" i="13"/>
  <c r="O38" i="13"/>
  <c r="N38" i="13"/>
  <c r="M38" i="13"/>
  <c r="I38" i="13"/>
  <c r="AI37" i="13"/>
  <c r="AJ37" i="13" s="1"/>
  <c r="AF37" i="13"/>
  <c r="AG37" i="13" s="1"/>
  <c r="AE37" i="13"/>
  <c r="AD37" i="13"/>
  <c r="T37" i="13"/>
  <c r="S37" i="13"/>
  <c r="R37" i="13"/>
  <c r="Q37" i="13"/>
  <c r="P37" i="13"/>
  <c r="O37" i="13"/>
  <c r="N37" i="13"/>
  <c r="M37" i="13"/>
  <c r="I37" i="13"/>
  <c r="E37" i="13"/>
  <c r="AI36" i="13"/>
  <c r="AF36" i="13"/>
  <c r="AE36" i="13"/>
  <c r="AD36" i="13"/>
  <c r="T36" i="13"/>
  <c r="S36" i="13"/>
  <c r="R36" i="13"/>
  <c r="Q36" i="13"/>
  <c r="P36" i="13"/>
  <c r="O36" i="13"/>
  <c r="N36" i="13"/>
  <c r="M36" i="13"/>
  <c r="AI35" i="13"/>
  <c r="I35" i="13" s="1"/>
  <c r="AF35" i="13"/>
  <c r="E35" i="13" s="1"/>
  <c r="AE35" i="13"/>
  <c r="AD35" i="13"/>
  <c r="T35" i="13"/>
  <c r="S35" i="13"/>
  <c r="R35" i="13"/>
  <c r="Q35" i="13"/>
  <c r="P35" i="13"/>
  <c r="O35" i="13"/>
  <c r="N35" i="13"/>
  <c r="M35" i="13"/>
  <c r="AI34" i="13"/>
  <c r="AJ34" i="13" s="1"/>
  <c r="J34" i="13" s="1"/>
  <c r="AF34" i="13"/>
  <c r="AG34" i="13" s="1"/>
  <c r="F34" i="13" s="1"/>
  <c r="AE34" i="13"/>
  <c r="AD34" i="13"/>
  <c r="T34" i="13"/>
  <c r="S34" i="13"/>
  <c r="R34" i="13"/>
  <c r="Q34" i="13"/>
  <c r="P34" i="13"/>
  <c r="O34" i="13"/>
  <c r="N34" i="13"/>
  <c r="M34" i="13"/>
  <c r="I34" i="13"/>
  <c r="AI33" i="13"/>
  <c r="AF33" i="13"/>
  <c r="E33" i="13" s="1"/>
  <c r="AE33" i="13"/>
  <c r="AD33" i="13"/>
  <c r="T33" i="13"/>
  <c r="S33" i="13"/>
  <c r="R33" i="13"/>
  <c r="Q33" i="13"/>
  <c r="P33" i="13"/>
  <c r="O33" i="13"/>
  <c r="N33" i="13"/>
  <c r="M33" i="13"/>
  <c r="AJ32" i="13"/>
  <c r="J32" i="13" s="1"/>
  <c r="AI32" i="13"/>
  <c r="I32" i="13" s="1"/>
  <c r="AF32" i="13"/>
  <c r="E32" i="13" s="1"/>
  <c r="AE32" i="13"/>
  <c r="AD32" i="13"/>
  <c r="T32" i="13"/>
  <c r="S32" i="13"/>
  <c r="R32" i="13"/>
  <c r="Q32" i="13"/>
  <c r="P32" i="13"/>
  <c r="O32" i="13"/>
  <c r="N32" i="13"/>
  <c r="M32" i="13"/>
  <c r="AI31" i="13"/>
  <c r="AF31" i="13"/>
  <c r="AE31" i="13"/>
  <c r="AD31" i="13"/>
  <c r="T31" i="13"/>
  <c r="S31" i="13"/>
  <c r="R31" i="13"/>
  <c r="Q31" i="13"/>
  <c r="P31" i="13"/>
  <c r="O31" i="13"/>
  <c r="N31" i="13"/>
  <c r="M31" i="13"/>
  <c r="AI30" i="13"/>
  <c r="AJ30" i="13" s="1"/>
  <c r="AF30" i="13"/>
  <c r="AG30" i="13" s="1"/>
  <c r="F30" i="13" s="1"/>
  <c r="AE30" i="13"/>
  <c r="AD30" i="13"/>
  <c r="T30" i="13"/>
  <c r="S30" i="13"/>
  <c r="R30" i="13"/>
  <c r="Q30" i="13"/>
  <c r="P30" i="13"/>
  <c r="O30" i="13"/>
  <c r="N30" i="13"/>
  <c r="M30" i="13"/>
  <c r="I30" i="13"/>
  <c r="AI29" i="13"/>
  <c r="AJ29" i="13" s="1"/>
  <c r="J29" i="13" s="1"/>
  <c r="AF29" i="13"/>
  <c r="AE29" i="13"/>
  <c r="AD29" i="13"/>
  <c r="T29" i="13"/>
  <c r="S29" i="13"/>
  <c r="R29" i="13"/>
  <c r="Q29" i="13"/>
  <c r="P29" i="13"/>
  <c r="O29" i="13"/>
  <c r="N29" i="13"/>
  <c r="M29" i="13"/>
  <c r="I29" i="13"/>
  <c r="E29" i="13"/>
  <c r="AI28" i="13"/>
  <c r="AF28" i="13"/>
  <c r="AE28" i="13"/>
  <c r="AD28" i="13"/>
  <c r="T28" i="13"/>
  <c r="S28" i="13"/>
  <c r="R28" i="13"/>
  <c r="Q28" i="13"/>
  <c r="P28" i="13"/>
  <c r="O28" i="13"/>
  <c r="N28" i="13"/>
  <c r="M28" i="13"/>
  <c r="AI27" i="13"/>
  <c r="I27" i="13" s="1"/>
  <c r="AF27" i="13"/>
  <c r="AE27" i="13"/>
  <c r="AD27" i="13"/>
  <c r="T27" i="13"/>
  <c r="S27" i="13"/>
  <c r="R27" i="13"/>
  <c r="Q27" i="13"/>
  <c r="P27" i="13"/>
  <c r="O27" i="13"/>
  <c r="N27" i="13"/>
  <c r="M27" i="13"/>
  <c r="AI26" i="13"/>
  <c r="AJ26" i="13" s="1"/>
  <c r="AF26" i="13"/>
  <c r="AG26" i="13" s="1"/>
  <c r="F26" i="13" s="1"/>
  <c r="AE26" i="13"/>
  <c r="AD26" i="13"/>
  <c r="T26" i="13"/>
  <c r="S26" i="13"/>
  <c r="R26" i="13"/>
  <c r="Q26" i="13"/>
  <c r="P26" i="13"/>
  <c r="O26" i="13"/>
  <c r="N26" i="13"/>
  <c r="M26" i="13"/>
  <c r="I26" i="13"/>
  <c r="AI25" i="13"/>
  <c r="AJ25" i="13" s="1"/>
  <c r="J25" i="13" s="1"/>
  <c r="AF25" i="13"/>
  <c r="E25" i="13" s="1"/>
  <c r="AE25" i="13"/>
  <c r="AD25" i="13"/>
  <c r="T25" i="13"/>
  <c r="S25" i="13"/>
  <c r="R25" i="13"/>
  <c r="Q25" i="13"/>
  <c r="P25" i="13"/>
  <c r="O25" i="13"/>
  <c r="N25" i="13"/>
  <c r="M25" i="13"/>
  <c r="AI24" i="13"/>
  <c r="AF24" i="13"/>
  <c r="E24" i="13" s="1"/>
  <c r="AE24" i="13"/>
  <c r="AD24" i="13"/>
  <c r="T24" i="13"/>
  <c r="S24" i="13"/>
  <c r="R24" i="13"/>
  <c r="Q24" i="13"/>
  <c r="P24" i="13"/>
  <c r="O24" i="13"/>
  <c r="N24" i="13"/>
  <c r="M24" i="13"/>
  <c r="AI23" i="13"/>
  <c r="AJ23" i="13" s="1"/>
  <c r="AK23" i="13" s="1"/>
  <c r="K23" i="13" s="1"/>
  <c r="AF23" i="13"/>
  <c r="AG23" i="13" s="1"/>
  <c r="F23" i="13" s="1"/>
  <c r="AE23" i="13"/>
  <c r="AD23" i="13"/>
  <c r="T23" i="13"/>
  <c r="S23" i="13"/>
  <c r="R23" i="13"/>
  <c r="Q23" i="13"/>
  <c r="P23" i="13"/>
  <c r="O23" i="13"/>
  <c r="N23" i="13"/>
  <c r="M23" i="13"/>
  <c r="E23" i="13"/>
  <c r="AI22" i="13"/>
  <c r="AJ22" i="13" s="1"/>
  <c r="J22" i="13" s="1"/>
  <c r="AF22" i="13"/>
  <c r="AG22" i="13" s="1"/>
  <c r="F22" i="13" s="1"/>
  <c r="AE22" i="13"/>
  <c r="AD22" i="13"/>
  <c r="T22" i="13"/>
  <c r="S22" i="13"/>
  <c r="R22" i="13"/>
  <c r="Q22" i="13"/>
  <c r="P22" i="13"/>
  <c r="O22" i="13"/>
  <c r="N22" i="13"/>
  <c r="M22" i="13"/>
  <c r="E22" i="13"/>
  <c r="AI21" i="13"/>
  <c r="AJ21" i="13" s="1"/>
  <c r="J21" i="13" s="1"/>
  <c r="AF21" i="13"/>
  <c r="E21" i="13" s="1"/>
  <c r="AE21" i="13"/>
  <c r="AD21" i="13"/>
  <c r="T21" i="13"/>
  <c r="S21" i="13"/>
  <c r="R21" i="13"/>
  <c r="Q21" i="13"/>
  <c r="P21" i="13"/>
  <c r="O21" i="13"/>
  <c r="N21" i="13"/>
  <c r="M21" i="13"/>
  <c r="AI20" i="13"/>
  <c r="AJ20" i="13" s="1"/>
  <c r="J20" i="13" s="1"/>
  <c r="AF20" i="13"/>
  <c r="AG20" i="13" s="1"/>
  <c r="AH20" i="13" s="1"/>
  <c r="G20" i="13" s="1"/>
  <c r="AE20" i="13"/>
  <c r="AD20" i="13"/>
  <c r="T20" i="13"/>
  <c r="S20" i="13"/>
  <c r="R20" i="13"/>
  <c r="Q20" i="13"/>
  <c r="P20" i="13"/>
  <c r="O20" i="13"/>
  <c r="N20" i="13"/>
  <c r="M20" i="13"/>
  <c r="E20" i="13"/>
  <c r="AI19" i="13"/>
  <c r="AF19" i="13"/>
  <c r="E19" i="13" s="1"/>
  <c r="AE19" i="13"/>
  <c r="AD19" i="13"/>
  <c r="T19" i="13"/>
  <c r="S19" i="13"/>
  <c r="R19" i="13"/>
  <c r="Q19" i="13"/>
  <c r="P19" i="13"/>
  <c r="O19" i="13"/>
  <c r="N19" i="13"/>
  <c r="M19" i="13"/>
  <c r="AI18" i="13"/>
  <c r="AF18" i="13"/>
  <c r="AE18" i="13"/>
  <c r="AD18" i="13"/>
  <c r="T18" i="13"/>
  <c r="S18" i="13"/>
  <c r="R18" i="13"/>
  <c r="Q18" i="13"/>
  <c r="P18" i="13"/>
  <c r="O18" i="13"/>
  <c r="N18" i="13"/>
  <c r="M18" i="13"/>
  <c r="AI17" i="13"/>
  <c r="AJ17" i="13" s="1"/>
  <c r="J17" i="13" s="1"/>
  <c r="AF17" i="13"/>
  <c r="AG17" i="13" s="1"/>
  <c r="F17" i="13" s="1"/>
  <c r="AE17" i="13"/>
  <c r="AD17" i="13"/>
  <c r="T17" i="13"/>
  <c r="S17" i="13"/>
  <c r="R17" i="13"/>
  <c r="Q17" i="13"/>
  <c r="P17" i="13"/>
  <c r="O17" i="13"/>
  <c r="N17" i="13"/>
  <c r="M17" i="13"/>
  <c r="E17" i="13"/>
  <c r="AI16" i="13"/>
  <c r="AJ16" i="13" s="1"/>
  <c r="J16" i="13" s="1"/>
  <c r="AF16" i="13"/>
  <c r="AG16" i="13" s="1"/>
  <c r="F16" i="13" s="1"/>
  <c r="AE16" i="13"/>
  <c r="AD16" i="13"/>
  <c r="T16" i="13"/>
  <c r="S16" i="13"/>
  <c r="R16" i="13"/>
  <c r="Q16" i="13"/>
  <c r="P16" i="13"/>
  <c r="O16" i="13"/>
  <c r="N16" i="13"/>
  <c r="M16" i="13"/>
  <c r="I16" i="13"/>
  <c r="E16" i="13"/>
  <c r="AI15" i="13"/>
  <c r="AF15" i="13"/>
  <c r="AG15" i="13" s="1"/>
  <c r="F15" i="13" s="1"/>
  <c r="AE15" i="13"/>
  <c r="AD15" i="13"/>
  <c r="T15" i="13"/>
  <c r="S15" i="13"/>
  <c r="R15" i="13"/>
  <c r="Q15" i="13"/>
  <c r="P15" i="13"/>
  <c r="O15" i="13"/>
  <c r="N15" i="13"/>
  <c r="M15" i="13"/>
  <c r="AI14" i="13"/>
  <c r="I14" i="13" s="1"/>
  <c r="AF14" i="13"/>
  <c r="AE14" i="13"/>
  <c r="AD14" i="13"/>
  <c r="T14" i="13"/>
  <c r="S14" i="13"/>
  <c r="R14" i="13"/>
  <c r="Q14" i="13"/>
  <c r="P14" i="13"/>
  <c r="O14" i="13"/>
  <c r="N14" i="13"/>
  <c r="M14" i="13"/>
  <c r="AI13" i="13"/>
  <c r="AJ13" i="13" s="1"/>
  <c r="J13" i="13" s="1"/>
  <c r="AF13" i="13"/>
  <c r="AG13" i="13" s="1"/>
  <c r="F13" i="13" s="1"/>
  <c r="AE13" i="13"/>
  <c r="AD13" i="13"/>
  <c r="T13" i="13"/>
  <c r="S13" i="13"/>
  <c r="R13" i="13"/>
  <c r="Q13" i="13"/>
  <c r="P13" i="13"/>
  <c r="O13" i="13"/>
  <c r="N13" i="13"/>
  <c r="M13" i="13"/>
  <c r="I13" i="13"/>
  <c r="AI12" i="13"/>
  <c r="AJ12" i="13" s="1"/>
  <c r="AF12" i="13"/>
  <c r="AG12" i="13" s="1"/>
  <c r="AH12" i="13" s="1"/>
  <c r="G12" i="13" s="1"/>
  <c r="AE12" i="13"/>
  <c r="AD12" i="13"/>
  <c r="T12" i="13"/>
  <c r="S12" i="13"/>
  <c r="R12" i="13"/>
  <c r="Q12" i="13"/>
  <c r="P12" i="13"/>
  <c r="O12" i="13"/>
  <c r="N12" i="13"/>
  <c r="M12" i="13"/>
  <c r="J12" i="13"/>
  <c r="I12" i="13"/>
  <c r="AI11" i="13"/>
  <c r="AF11" i="13"/>
  <c r="AE11" i="13"/>
  <c r="AD11" i="13"/>
  <c r="T11" i="13"/>
  <c r="S11" i="13"/>
  <c r="R11" i="13"/>
  <c r="Q11" i="13"/>
  <c r="P11" i="13"/>
  <c r="O11" i="13"/>
  <c r="N11" i="13"/>
  <c r="M11" i="13"/>
  <c r="AI10" i="13"/>
  <c r="AF10" i="13"/>
  <c r="E10" i="13" s="1"/>
  <c r="AE10" i="13"/>
  <c r="AD10" i="13"/>
  <c r="T10" i="13"/>
  <c r="S10" i="13"/>
  <c r="R10" i="13"/>
  <c r="Q10" i="13"/>
  <c r="P10" i="13"/>
  <c r="O10" i="13"/>
  <c r="N10" i="13"/>
  <c r="M10" i="13"/>
  <c r="AI9" i="13"/>
  <c r="AJ9" i="13" s="1"/>
  <c r="AK9" i="13" s="1"/>
  <c r="K9" i="13" s="1"/>
  <c r="AF9" i="13"/>
  <c r="AE9" i="13"/>
  <c r="AD9" i="13"/>
  <c r="T9" i="13"/>
  <c r="S9" i="13"/>
  <c r="R9" i="13"/>
  <c r="Q9" i="13"/>
  <c r="P9" i="13"/>
  <c r="O9" i="13"/>
  <c r="N9" i="13"/>
  <c r="M9" i="13"/>
  <c r="AI8" i="13"/>
  <c r="AJ8" i="13" s="1"/>
  <c r="J8" i="13" s="1"/>
  <c r="AF8" i="13"/>
  <c r="AG8" i="13" s="1"/>
  <c r="F8" i="13" s="1"/>
  <c r="AE8" i="13"/>
  <c r="AD8" i="13"/>
  <c r="T8" i="13"/>
  <c r="S8" i="13"/>
  <c r="R8" i="13"/>
  <c r="Q8" i="13"/>
  <c r="P8" i="13"/>
  <c r="O8" i="13"/>
  <c r="N8" i="13"/>
  <c r="M8" i="13"/>
  <c r="AI7" i="13"/>
  <c r="AJ7" i="13" s="1"/>
  <c r="J7" i="13" s="1"/>
  <c r="AF7" i="13"/>
  <c r="E7" i="13" s="1"/>
  <c r="AE7" i="13"/>
  <c r="AD7" i="13"/>
  <c r="T7" i="13"/>
  <c r="S7" i="13"/>
  <c r="R7" i="13"/>
  <c r="Q7" i="13"/>
  <c r="P7" i="13"/>
  <c r="O7" i="13"/>
  <c r="N7" i="13"/>
  <c r="M7" i="13"/>
  <c r="I7" i="13"/>
  <c r="AI6" i="13"/>
  <c r="AJ6" i="13" s="1"/>
  <c r="AF6" i="13"/>
  <c r="E6" i="13" s="1"/>
  <c r="AE6" i="13"/>
  <c r="AD6" i="13"/>
  <c r="T6" i="13"/>
  <c r="S6" i="13"/>
  <c r="R6" i="13"/>
  <c r="Q6" i="13"/>
  <c r="P6" i="13"/>
  <c r="O6" i="13"/>
  <c r="N6" i="13"/>
  <c r="M6" i="13"/>
  <c r="AI5" i="13"/>
  <c r="I5" i="13" s="1"/>
  <c r="AF5" i="13"/>
  <c r="AG5" i="13" s="1"/>
  <c r="F5" i="13" s="1"/>
  <c r="T5" i="13"/>
  <c r="S5" i="13"/>
  <c r="R5" i="13"/>
  <c r="Q5" i="13"/>
  <c r="P5" i="13"/>
  <c r="O5" i="13"/>
  <c r="N5" i="13"/>
  <c r="M5" i="13"/>
  <c r="T4" i="13"/>
  <c r="S4" i="13"/>
  <c r="R4" i="13"/>
  <c r="Q4" i="13"/>
  <c r="P4" i="13"/>
  <c r="O4" i="13"/>
  <c r="N4" i="13"/>
  <c r="M4" i="13"/>
  <c r="A3" i="13"/>
  <c r="I6" i="13" l="1"/>
  <c r="I9" i="13"/>
  <c r="I17" i="13"/>
  <c r="I22" i="13"/>
  <c r="AG49" i="13"/>
  <c r="AH49" i="13" s="1"/>
  <c r="G49" i="13" s="1"/>
  <c r="E8" i="13"/>
  <c r="E13" i="13"/>
  <c r="E26" i="13"/>
  <c r="J23" i="13"/>
  <c r="AH8" i="13"/>
  <c r="G8" i="13" s="1"/>
  <c r="AG51" i="13"/>
  <c r="F51" i="13" s="1"/>
  <c r="AG40" i="13"/>
  <c r="F40" i="13" s="1"/>
  <c r="AK45" i="13"/>
  <c r="K45" i="13" s="1"/>
  <c r="I45" i="13"/>
  <c r="AJ48" i="13"/>
  <c r="J48" i="13" s="1"/>
  <c r="AK26" i="13"/>
  <c r="K26" i="13" s="1"/>
  <c r="J26" i="13"/>
  <c r="F37" i="13"/>
  <c r="AH37" i="13"/>
  <c r="G37" i="13" s="1"/>
  <c r="AK37" i="13"/>
  <c r="K37" i="13" s="1"/>
  <c r="J37" i="13"/>
  <c r="L37" i="13" s="1"/>
  <c r="AC37" i="13" s="1"/>
  <c r="AH16" i="13"/>
  <c r="G16" i="13" s="1"/>
  <c r="H16" i="13" s="1"/>
  <c r="AG21" i="13"/>
  <c r="AG29" i="13"/>
  <c r="F29" i="13" s="1"/>
  <c r="AG43" i="13"/>
  <c r="F43" i="13" s="1"/>
  <c r="AG48" i="13"/>
  <c r="E12" i="13"/>
  <c r="AK12" i="13"/>
  <c r="K12" i="13" s="1"/>
  <c r="L12" i="13" s="1"/>
  <c r="AC12" i="13" s="1"/>
  <c r="AG35" i="13"/>
  <c r="F35" i="13" s="1"/>
  <c r="AG10" i="13"/>
  <c r="F10" i="13" s="1"/>
  <c r="AJ19" i="13"/>
  <c r="J19" i="13" s="1"/>
  <c r="AK29" i="13"/>
  <c r="K29" i="13" s="1"/>
  <c r="L29" i="13" s="1"/>
  <c r="AC29" i="13" s="1"/>
  <c r="AG32" i="13"/>
  <c r="F32" i="13" s="1"/>
  <c r="AG33" i="13"/>
  <c r="AH33" i="13" s="1"/>
  <c r="G33" i="13" s="1"/>
  <c r="AH34" i="13"/>
  <c r="G34" i="13" s="1"/>
  <c r="AJ35" i="13"/>
  <c r="J35" i="13" s="1"/>
  <c r="AH40" i="13"/>
  <c r="G40" i="13" s="1"/>
  <c r="AG41" i="13"/>
  <c r="AJ42" i="13"/>
  <c r="H20" i="13"/>
  <c r="W20" i="13" s="1"/>
  <c r="X20" i="13" s="1"/>
  <c r="AG24" i="13"/>
  <c r="AG25" i="13"/>
  <c r="F25" i="13" s="1"/>
  <c r="AK49" i="13"/>
  <c r="K49" i="13" s="1"/>
  <c r="AJ50" i="13"/>
  <c r="J50" i="13" s="1"/>
  <c r="F20" i="13"/>
  <c r="E34" i="13"/>
  <c r="AJ40" i="13"/>
  <c r="J40" i="13" s="1"/>
  <c r="AK41" i="13"/>
  <c r="K41" i="13" s="1"/>
  <c r="I49" i="13"/>
  <c r="E50" i="13"/>
  <c r="I20" i="13"/>
  <c r="AK22" i="13"/>
  <c r="K22" i="13" s="1"/>
  <c r="L22" i="13" s="1"/>
  <c r="AC22" i="13" s="1"/>
  <c r="AH23" i="13"/>
  <c r="G23" i="13" s="1"/>
  <c r="AJ4" i="13"/>
  <c r="AK4" i="13" s="1"/>
  <c r="AG4" i="13"/>
  <c r="AH4" i="13" s="1"/>
  <c r="AK6" i="13"/>
  <c r="K6" i="13" s="1"/>
  <c r="J6" i="13"/>
  <c r="E4" i="13"/>
  <c r="I4" i="13"/>
  <c r="AH5" i="13"/>
  <c r="G5" i="13" s="1"/>
  <c r="E46" i="13"/>
  <c r="AG46" i="13"/>
  <c r="F46" i="13" s="1"/>
  <c r="AK8" i="13"/>
  <c r="K8" i="13" s="1"/>
  <c r="AJ10" i="13"/>
  <c r="J10" i="13" s="1"/>
  <c r="AG14" i="13"/>
  <c r="F14" i="13" s="1"/>
  <c r="AG6" i="13"/>
  <c r="F6" i="13" s="1"/>
  <c r="AK21" i="13"/>
  <c r="K21" i="13" s="1"/>
  <c r="AG39" i="13"/>
  <c r="F39" i="13" s="1"/>
  <c r="E39" i="13"/>
  <c r="AH21" i="13"/>
  <c r="G21" i="13" s="1"/>
  <c r="F21" i="13"/>
  <c r="I8" i="13"/>
  <c r="E11" i="13"/>
  <c r="AG11" i="13"/>
  <c r="F11" i="13" s="1"/>
  <c r="AG7" i="13"/>
  <c r="F7" i="13" s="1"/>
  <c r="E9" i="13"/>
  <c r="AG9" i="13"/>
  <c r="F9" i="13" s="1"/>
  <c r="AK17" i="13"/>
  <c r="K17" i="13" s="1"/>
  <c r="L17" i="13" s="1"/>
  <c r="AC17" i="13" s="1"/>
  <c r="E5" i="13"/>
  <c r="I11" i="13"/>
  <c r="AK13" i="13"/>
  <c r="K13" i="13" s="1"/>
  <c r="L13" i="13" s="1"/>
  <c r="AC13" i="13" s="1"/>
  <c r="AH22" i="13"/>
  <c r="G22" i="13" s="1"/>
  <c r="H22" i="13" s="1"/>
  <c r="E28" i="13"/>
  <c r="AG28" i="13"/>
  <c r="F28" i="13" s="1"/>
  <c r="AJ5" i="13"/>
  <c r="J5" i="13" s="1"/>
  <c r="I10" i="13"/>
  <c r="I15" i="13"/>
  <c r="AJ15" i="13"/>
  <c r="J15" i="13" s="1"/>
  <c r="AK16" i="13"/>
  <c r="K16" i="13" s="1"/>
  <c r="L16" i="13" s="1"/>
  <c r="AC16" i="13" s="1"/>
  <c r="AJ14" i="13"/>
  <c r="J14" i="13" s="1"/>
  <c r="AK7" i="13"/>
  <c r="K7" i="13" s="1"/>
  <c r="L7" i="13" s="1"/>
  <c r="AC7" i="13" s="1"/>
  <c r="AJ11" i="13"/>
  <c r="J11" i="13" s="1"/>
  <c r="E14" i="13"/>
  <c r="E18" i="13"/>
  <c r="AG18" i="13"/>
  <c r="F18" i="13" s="1"/>
  <c r="AH26" i="13"/>
  <c r="G26" i="13" s="1"/>
  <c r="H26" i="13" s="1"/>
  <c r="E27" i="13"/>
  <c r="AG27" i="13"/>
  <c r="F27" i="13" s="1"/>
  <c r="AJ33" i="13"/>
  <c r="J33" i="13" s="1"/>
  <c r="I33" i="13"/>
  <c r="AH15" i="13"/>
  <c r="G15" i="13" s="1"/>
  <c r="AJ18" i="13"/>
  <c r="J18" i="13" s="1"/>
  <c r="I18" i="13"/>
  <c r="J42" i="13"/>
  <c r="AK42" i="13"/>
  <c r="K42" i="13" s="1"/>
  <c r="H8" i="13"/>
  <c r="J9" i="13"/>
  <c r="L9" i="13" s="1"/>
  <c r="AC9" i="13" s="1"/>
  <c r="AH10" i="13"/>
  <c r="G10" i="13" s="1"/>
  <c r="H10" i="13" s="1"/>
  <c r="W10" i="13" s="1"/>
  <c r="X10" i="13" s="1"/>
  <c r="F12" i="13"/>
  <c r="AH17" i="13"/>
  <c r="G17" i="13" s="1"/>
  <c r="H17" i="13" s="1"/>
  <c r="AK20" i="13"/>
  <c r="K20" i="13" s="1"/>
  <c r="L20" i="13" s="1"/>
  <c r="AC20" i="13" s="1"/>
  <c r="H23" i="13"/>
  <c r="AH13" i="13"/>
  <c r="G13" i="13" s="1"/>
  <c r="H13" i="13" s="1"/>
  <c r="AH24" i="13"/>
  <c r="G24" i="13" s="1"/>
  <c r="F24" i="13"/>
  <c r="I47" i="13"/>
  <c r="AJ47" i="13"/>
  <c r="J47" i="13" s="1"/>
  <c r="AG31" i="13"/>
  <c r="F31" i="13" s="1"/>
  <c r="E38" i="13"/>
  <c r="I39" i="13"/>
  <c r="AJ39" i="13"/>
  <c r="J39" i="13" s="1"/>
  <c r="E42" i="13"/>
  <c r="E52" i="13"/>
  <c r="AG52" i="13"/>
  <c r="E15" i="13"/>
  <c r="I19" i="13"/>
  <c r="AG19" i="13"/>
  <c r="I23" i="13"/>
  <c r="L23" i="13" s="1"/>
  <c r="AC23" i="13" s="1"/>
  <c r="I25" i="13"/>
  <c r="AK25" i="13"/>
  <c r="K25" i="13" s="1"/>
  <c r="AH30" i="13"/>
  <c r="G30" i="13" s="1"/>
  <c r="E30" i="13"/>
  <c r="H30" i="13" s="1"/>
  <c r="I31" i="13"/>
  <c r="AJ31" i="13"/>
  <c r="AK34" i="13"/>
  <c r="K34" i="13" s="1"/>
  <c r="L34" i="13" s="1"/>
  <c r="AC34" i="13" s="1"/>
  <c r="AG38" i="13"/>
  <c r="F38" i="13" s="1"/>
  <c r="E44" i="13"/>
  <c r="AG44" i="13"/>
  <c r="AH45" i="13"/>
  <c r="G45" i="13" s="1"/>
  <c r="H45" i="13" s="1"/>
  <c r="F49" i="13"/>
  <c r="H49" i="13" s="1"/>
  <c r="E36" i="13"/>
  <c r="AG36" i="13"/>
  <c r="F36" i="13" s="1"/>
  <c r="J46" i="13"/>
  <c r="AK46" i="13"/>
  <c r="K46" i="13" s="1"/>
  <c r="AJ52" i="13"/>
  <c r="J52" i="13" s="1"/>
  <c r="I52" i="13"/>
  <c r="I21" i="13"/>
  <c r="F33" i="13"/>
  <c r="H33" i="13" s="1"/>
  <c r="W33" i="13" s="1"/>
  <c r="X33" i="13" s="1"/>
  <c r="J38" i="13"/>
  <c r="AK38" i="13"/>
  <c r="K38" i="13" s="1"/>
  <c r="I41" i="13"/>
  <c r="L41" i="13" s="1"/>
  <c r="AC41" i="13" s="1"/>
  <c r="AJ44" i="13"/>
  <c r="J44" i="13" s="1"/>
  <c r="I44" i="13"/>
  <c r="AJ28" i="13"/>
  <c r="J28" i="13" s="1"/>
  <c r="I28" i="13"/>
  <c r="J30" i="13"/>
  <c r="AK30" i="13"/>
  <c r="K30" i="13" s="1"/>
  <c r="AJ36" i="13"/>
  <c r="J36" i="13" s="1"/>
  <c r="I36" i="13"/>
  <c r="H40" i="13"/>
  <c r="AH50" i="13"/>
  <c r="G50" i="13" s="1"/>
  <c r="H50" i="13" s="1"/>
  <c r="I24" i="13"/>
  <c r="AJ24" i="13"/>
  <c r="J24" i="13" s="1"/>
  <c r="AJ27" i="13"/>
  <c r="J27" i="13" s="1"/>
  <c r="E31" i="13"/>
  <c r="H37" i="13"/>
  <c r="AH42" i="13"/>
  <c r="G42" i="13" s="1"/>
  <c r="AK43" i="13"/>
  <c r="K43" i="13" s="1"/>
  <c r="L43" i="13" s="1"/>
  <c r="AC43" i="13" s="1"/>
  <c r="AJ51" i="13"/>
  <c r="J51" i="13" s="1"/>
  <c r="AG47" i="13"/>
  <c r="F47" i="13" s="1"/>
  <c r="AK32" i="13"/>
  <c r="K32" i="13" s="1"/>
  <c r="L32" i="13" s="1"/>
  <c r="AC32" i="13" s="1"/>
  <c r="AK40" i="13"/>
  <c r="K40" i="13" s="1"/>
  <c r="L40" i="13" s="1"/>
  <c r="AC40" i="13" s="1"/>
  <c r="AH43" i="13"/>
  <c r="G43" i="13" s="1"/>
  <c r="H43" i="13" s="1"/>
  <c r="AK48" i="13"/>
  <c r="K48" i="13" s="1"/>
  <c r="L48" i="13" s="1"/>
  <c r="AC48" i="13" s="1"/>
  <c r="AH51" i="13"/>
  <c r="G51" i="13" s="1"/>
  <c r="H51" i="13" s="1"/>
  <c r="AG53" i="13"/>
  <c r="F53" i="13" s="1"/>
  <c r="AJ53" i="13"/>
  <c r="J53" i="13" s="1"/>
  <c r="L21" i="13" l="1"/>
  <c r="AC21" i="13" s="1"/>
  <c r="L45" i="13"/>
  <c r="AC45" i="13" s="1"/>
  <c r="Z20" i="13"/>
  <c r="AK36" i="13"/>
  <c r="K36" i="13" s="1"/>
  <c r="AK47" i="13"/>
  <c r="K47" i="13" s="1"/>
  <c r="L6" i="13"/>
  <c r="AC6" i="13" s="1"/>
  <c r="H24" i="13"/>
  <c r="AB24" i="13" s="1"/>
  <c r="V20" i="13"/>
  <c r="U20" i="13"/>
  <c r="AK50" i="13"/>
  <c r="K50" i="13" s="1"/>
  <c r="L50" i="13" s="1"/>
  <c r="AC50" i="13" s="1"/>
  <c r="AH47" i="13"/>
  <c r="G47" i="13" s="1"/>
  <c r="H47" i="13" s="1"/>
  <c r="Z47" i="13" s="1"/>
  <c r="AH35" i="13"/>
  <c r="G35" i="13" s="1"/>
  <c r="H35" i="13" s="1"/>
  <c r="AH38" i="13"/>
  <c r="G38" i="13" s="1"/>
  <c r="H38" i="13" s="1"/>
  <c r="L8" i="13"/>
  <c r="AC8" i="13" s="1"/>
  <c r="H34" i="13"/>
  <c r="AK35" i="13"/>
  <c r="K35" i="13" s="1"/>
  <c r="L35" i="13" s="1"/>
  <c r="AC35" i="13" s="1"/>
  <c r="Y20" i="13"/>
  <c r="AK15" i="13"/>
  <c r="K15" i="13" s="1"/>
  <c r="AH6" i="13"/>
  <c r="G6" i="13" s="1"/>
  <c r="H6" i="13" s="1"/>
  <c r="L49" i="13"/>
  <c r="AC49" i="13" s="1"/>
  <c r="AK19" i="13"/>
  <c r="K19" i="13" s="1"/>
  <c r="L19" i="13" s="1"/>
  <c r="AC19" i="13" s="1"/>
  <c r="AH32" i="13"/>
  <c r="G32" i="13" s="1"/>
  <c r="H32" i="13" s="1"/>
  <c r="AA32" i="13" s="1"/>
  <c r="AK28" i="13"/>
  <c r="K28" i="13" s="1"/>
  <c r="L28" i="13" s="1"/>
  <c r="AC28" i="13" s="1"/>
  <c r="AH31" i="13"/>
  <c r="G31" i="13" s="1"/>
  <c r="H31" i="13" s="1"/>
  <c r="AK18" i="13"/>
  <c r="K18" i="13" s="1"/>
  <c r="L18" i="13" s="1"/>
  <c r="AC18" i="13" s="1"/>
  <c r="AH27" i="13"/>
  <c r="G27" i="13" s="1"/>
  <c r="H27" i="13" s="1"/>
  <c r="AA20" i="13"/>
  <c r="H21" i="13"/>
  <c r="W21" i="13" s="1"/>
  <c r="X21" i="13" s="1"/>
  <c r="AB20" i="13"/>
  <c r="AK51" i="13"/>
  <c r="K51" i="13" s="1"/>
  <c r="L51" i="13" s="1"/>
  <c r="AC51" i="13" s="1"/>
  <c r="L30" i="13"/>
  <c r="AC30" i="13" s="1"/>
  <c r="AK44" i="13"/>
  <c r="K44" i="13" s="1"/>
  <c r="L44" i="13" s="1"/>
  <c r="AC44" i="13" s="1"/>
  <c r="H15" i="13"/>
  <c r="U15" i="13" s="1"/>
  <c r="F48" i="13"/>
  <c r="AH48" i="13"/>
  <c r="G48" i="13" s="1"/>
  <c r="L38" i="13"/>
  <c r="AC38" i="13" s="1"/>
  <c r="AK52" i="13"/>
  <c r="K52" i="13" s="1"/>
  <c r="L42" i="13"/>
  <c r="AC42" i="13" s="1"/>
  <c r="AK33" i="13"/>
  <c r="K33" i="13" s="1"/>
  <c r="AH25" i="13"/>
  <c r="G25" i="13" s="1"/>
  <c r="H25" i="13" s="1"/>
  <c r="AH14" i="13"/>
  <c r="G14" i="13" s="1"/>
  <c r="AH41" i="13"/>
  <c r="G41" i="13" s="1"/>
  <c r="F41" i="13"/>
  <c r="L26" i="13"/>
  <c r="AC26" i="13" s="1"/>
  <c r="AK24" i="13"/>
  <c r="K24" i="13" s="1"/>
  <c r="AH36" i="13"/>
  <c r="G36" i="13" s="1"/>
  <c r="H36" i="13" s="1"/>
  <c r="L46" i="13"/>
  <c r="AC46" i="13" s="1"/>
  <c r="H12" i="13"/>
  <c r="Z12" i="13" s="1"/>
  <c r="AH29" i="13"/>
  <c r="G29" i="13" s="1"/>
  <c r="H29" i="13" s="1"/>
  <c r="W29" i="13" s="1"/>
  <c r="X29" i="13" s="1"/>
  <c r="J4" i="13"/>
  <c r="F4" i="13"/>
  <c r="AB49" i="13"/>
  <c r="Z49" i="13"/>
  <c r="Y49" i="13"/>
  <c r="V49" i="13"/>
  <c r="U49" i="13"/>
  <c r="AA49" i="13"/>
  <c r="W49" i="13"/>
  <c r="X49" i="13" s="1"/>
  <c r="AB45" i="13"/>
  <c r="AA45" i="13"/>
  <c r="V45" i="13"/>
  <c r="Z45" i="13"/>
  <c r="Y45" i="13"/>
  <c r="U45" i="13"/>
  <c r="W45" i="13"/>
  <c r="X45" i="13" s="1"/>
  <c r="V26" i="13"/>
  <c r="AA26" i="13"/>
  <c r="AB26" i="13"/>
  <c r="Z26" i="13"/>
  <c r="U26" i="13"/>
  <c r="Y26" i="13"/>
  <c r="W26" i="13"/>
  <c r="X26" i="13" s="1"/>
  <c r="V50" i="13"/>
  <c r="AA50" i="13"/>
  <c r="Y50" i="13"/>
  <c r="Z50" i="13"/>
  <c r="U50" i="13"/>
  <c r="AB50" i="13"/>
  <c r="W50" i="13"/>
  <c r="X50" i="13" s="1"/>
  <c r="V17" i="13"/>
  <c r="AA17" i="13"/>
  <c r="Z17" i="13"/>
  <c r="U17" i="13"/>
  <c r="AB17" i="13"/>
  <c r="Y17" i="13"/>
  <c r="W17" i="13"/>
  <c r="X17" i="13" s="1"/>
  <c r="AB12" i="13"/>
  <c r="V43" i="13"/>
  <c r="U43" i="13"/>
  <c r="Z43" i="13"/>
  <c r="Y43" i="13"/>
  <c r="AB43" i="13"/>
  <c r="AA43" i="13"/>
  <c r="W43" i="13"/>
  <c r="X43" i="13" s="1"/>
  <c r="AA13" i="13"/>
  <c r="Z13" i="13"/>
  <c r="U13" i="13"/>
  <c r="AB13" i="13"/>
  <c r="Y13" i="13"/>
  <c r="V13" i="13"/>
  <c r="W13" i="13"/>
  <c r="X13" i="13" s="1"/>
  <c r="V6" i="13"/>
  <c r="U6" i="13"/>
  <c r="Y6" i="13"/>
  <c r="AB6" i="13"/>
  <c r="AA6" i="13"/>
  <c r="Z6" i="13"/>
  <c r="W6" i="13"/>
  <c r="X6" i="13" s="1"/>
  <c r="AB22" i="13"/>
  <c r="AA22" i="13"/>
  <c r="Y22" i="13"/>
  <c r="Z22" i="13"/>
  <c r="V22" i="13"/>
  <c r="U22" i="13"/>
  <c r="AB21" i="13"/>
  <c r="AA21" i="13"/>
  <c r="Z21" i="13"/>
  <c r="V21" i="13"/>
  <c r="Y21" i="13"/>
  <c r="U21" i="13"/>
  <c r="AB16" i="13"/>
  <c r="AA16" i="13"/>
  <c r="U16" i="13"/>
  <c r="Y16" i="13"/>
  <c r="Z16" i="13"/>
  <c r="V16" i="13"/>
  <c r="K4" i="13"/>
  <c r="AH44" i="13"/>
  <c r="G44" i="13" s="1"/>
  <c r="F44" i="13"/>
  <c r="AA30" i="13"/>
  <c r="Z30" i="13"/>
  <c r="U30" i="13"/>
  <c r="AB30" i="13"/>
  <c r="Y30" i="13"/>
  <c r="V30" i="13"/>
  <c r="Y15" i="13"/>
  <c r="Z15" i="13"/>
  <c r="AB33" i="13"/>
  <c r="Z33" i="13"/>
  <c r="U33" i="13"/>
  <c r="AA33" i="13"/>
  <c r="Y33" i="13"/>
  <c r="V33" i="13"/>
  <c r="AH53" i="13"/>
  <c r="G53" i="13" s="1"/>
  <c r="H53" i="13" s="1"/>
  <c r="F52" i="13"/>
  <c r="H52" i="13" s="1"/>
  <c r="AH52" i="13"/>
  <c r="G52" i="13" s="1"/>
  <c r="L47" i="13"/>
  <c r="AC47" i="13" s="1"/>
  <c r="AB47" i="13"/>
  <c r="V10" i="13"/>
  <c r="Z10" i="13"/>
  <c r="U10" i="13"/>
  <c r="AB10" i="13"/>
  <c r="AA10" i="13"/>
  <c r="Y10" i="13"/>
  <c r="AH46" i="13"/>
  <c r="G46" i="13" s="1"/>
  <c r="H46" i="13" s="1"/>
  <c r="AK53" i="13"/>
  <c r="K53" i="13" s="1"/>
  <c r="L53" i="13" s="1"/>
  <c r="AC53" i="13" s="1"/>
  <c r="G4" i="13"/>
  <c r="V51" i="13"/>
  <c r="U51" i="13"/>
  <c r="Z51" i="13"/>
  <c r="AA51" i="13"/>
  <c r="Y51" i="13"/>
  <c r="W51" i="13"/>
  <c r="X51" i="13" s="1"/>
  <c r="AB51" i="13"/>
  <c r="AB29" i="13"/>
  <c r="AA29" i="13"/>
  <c r="Z29" i="13"/>
  <c r="Y29" i="13"/>
  <c r="V29" i="13"/>
  <c r="U29" i="13"/>
  <c r="Y40" i="13"/>
  <c r="U40" i="13"/>
  <c r="AA40" i="13"/>
  <c r="V40" i="13"/>
  <c r="AB40" i="13"/>
  <c r="Z40" i="13"/>
  <c r="W40" i="13"/>
  <c r="X40" i="13" s="1"/>
  <c r="AK39" i="13"/>
  <c r="K39" i="13" s="1"/>
  <c r="L25" i="13"/>
  <c r="AC25" i="13" s="1"/>
  <c r="Y23" i="13"/>
  <c r="V23" i="13"/>
  <c r="U23" i="13"/>
  <c r="AA23" i="13"/>
  <c r="Z23" i="13"/>
  <c r="AB23" i="13"/>
  <c r="W23" i="13"/>
  <c r="X23" i="13" s="1"/>
  <c r="AB8" i="13"/>
  <c r="Y8" i="13"/>
  <c r="Z8" i="13"/>
  <c r="V8" i="13"/>
  <c r="U8" i="13"/>
  <c r="AA8" i="13"/>
  <c r="AH18" i="13"/>
  <c r="G18" i="13" s="1"/>
  <c r="H18" i="13" s="1"/>
  <c r="AH28" i="13"/>
  <c r="G28" i="13" s="1"/>
  <c r="AK11" i="13"/>
  <c r="K11" i="13" s="1"/>
  <c r="L11" i="13" s="1"/>
  <c r="AC11" i="13" s="1"/>
  <c r="AH11" i="13"/>
  <c r="G11" i="13" s="1"/>
  <c r="H11" i="13" s="1"/>
  <c r="U32" i="13"/>
  <c r="Z32" i="13"/>
  <c r="AB32" i="13"/>
  <c r="U24" i="13"/>
  <c r="AA24" i="13"/>
  <c r="Y24" i="13"/>
  <c r="W24" i="13"/>
  <c r="X24" i="13" s="1"/>
  <c r="H42" i="13"/>
  <c r="W47" i="13"/>
  <c r="X47" i="13" s="1"/>
  <c r="AH7" i="13"/>
  <c r="G7" i="13" s="1"/>
  <c r="H7" i="13" s="1"/>
  <c r="AK10" i="13"/>
  <c r="K10" i="13" s="1"/>
  <c r="L10" i="13" s="1"/>
  <c r="AC10" i="13" s="1"/>
  <c r="W8" i="13"/>
  <c r="X8" i="13" s="1"/>
  <c r="L36" i="13"/>
  <c r="AC36" i="13" s="1"/>
  <c r="L52" i="13"/>
  <c r="AC52" i="13" s="1"/>
  <c r="L33" i="13"/>
  <c r="AC33" i="13" s="1"/>
  <c r="AK14" i="13"/>
  <c r="K14" i="13" s="1"/>
  <c r="L14" i="13" s="1"/>
  <c r="AC14" i="13" s="1"/>
  <c r="L15" i="13"/>
  <c r="AC15" i="13" s="1"/>
  <c r="H28" i="13"/>
  <c r="AK5" i="13"/>
  <c r="K5" i="13" s="1"/>
  <c r="L5" i="13" s="1"/>
  <c r="W16" i="13"/>
  <c r="X16" i="13" s="1"/>
  <c r="AH9" i="13"/>
  <c r="G9" i="13" s="1"/>
  <c r="H9" i="13" s="1"/>
  <c r="AB37" i="13"/>
  <c r="AA37" i="13"/>
  <c r="V37" i="13"/>
  <c r="Z37" i="13"/>
  <c r="Y37" i="13"/>
  <c r="W37" i="13"/>
  <c r="X37" i="13" s="1"/>
  <c r="U37" i="13"/>
  <c r="W30" i="13"/>
  <c r="X30" i="13" s="1"/>
  <c r="L24" i="13"/>
  <c r="AC24" i="13" s="1"/>
  <c r="AK27" i="13"/>
  <c r="K27" i="13" s="1"/>
  <c r="L27" i="13" s="1"/>
  <c r="AC27" i="13" s="1"/>
  <c r="J31" i="13"/>
  <c r="L31" i="13" s="1"/>
  <c r="AC31" i="13" s="1"/>
  <c r="AK31" i="13"/>
  <c r="K31" i="13" s="1"/>
  <c r="AH19" i="13"/>
  <c r="G19" i="13" s="1"/>
  <c r="F19" i="13"/>
  <c r="L39" i="13"/>
  <c r="AC39" i="13" s="1"/>
  <c r="W22" i="13"/>
  <c r="X22" i="13" s="1"/>
  <c r="H14" i="13"/>
  <c r="H5" i="13"/>
  <c r="AH39" i="13"/>
  <c r="G39" i="13" s="1"/>
  <c r="H39" i="13" s="1"/>
  <c r="AA12" i="13" l="1"/>
  <c r="U12" i="13"/>
  <c r="W12" i="13"/>
  <c r="X12" i="13" s="1"/>
  <c r="V12" i="13"/>
  <c r="Y12" i="13"/>
  <c r="H44" i="13"/>
  <c r="AB44" i="13" s="1"/>
  <c r="U38" i="13"/>
  <c r="Z38" i="13"/>
  <c r="V38" i="13"/>
  <c r="AB38" i="13"/>
  <c r="W38" i="13"/>
  <c r="X38" i="13" s="1"/>
  <c r="AA38" i="13"/>
  <c r="Y38" i="13"/>
  <c r="W35" i="13"/>
  <c r="X35" i="13" s="1"/>
  <c r="V35" i="13"/>
  <c r="AB35" i="13"/>
  <c r="Z35" i="13"/>
  <c r="U35" i="13"/>
  <c r="AA35" i="13"/>
  <c r="Y35" i="13"/>
  <c r="Z24" i="13"/>
  <c r="W32" i="13"/>
  <c r="X32" i="13" s="1"/>
  <c r="Y32" i="13"/>
  <c r="V47" i="13"/>
  <c r="AA15" i="13"/>
  <c r="U47" i="13"/>
  <c r="Y47" i="13"/>
  <c r="W15" i="13"/>
  <c r="X15" i="13" s="1"/>
  <c r="AB15" i="13"/>
  <c r="V24" i="13"/>
  <c r="V32" i="13"/>
  <c r="AA47" i="13"/>
  <c r="V15" i="13"/>
  <c r="U34" i="13"/>
  <c r="AB34" i="13"/>
  <c r="W34" i="13"/>
  <c r="X34" i="13" s="1"/>
  <c r="V34" i="13"/>
  <c r="Z34" i="13"/>
  <c r="AA34" i="13"/>
  <c r="Y34" i="13"/>
  <c r="AB25" i="13"/>
  <c r="V25" i="13"/>
  <c r="U25" i="13"/>
  <c r="Y25" i="13"/>
  <c r="AA25" i="13"/>
  <c r="Z25" i="13"/>
  <c r="W25" i="13"/>
  <c r="X25" i="13" s="1"/>
  <c r="Z31" i="13"/>
  <c r="Y31" i="13"/>
  <c r="V31" i="13"/>
  <c r="AB31" i="13"/>
  <c r="AA31" i="13"/>
  <c r="U31" i="13"/>
  <c r="W31" i="13"/>
  <c r="X31" i="13" s="1"/>
  <c r="H48" i="13"/>
  <c r="H41" i="13"/>
  <c r="H4" i="13"/>
  <c r="AB4" i="13" s="1"/>
  <c r="L4" i="13"/>
  <c r="AC4" i="13" s="1"/>
  <c r="V7" i="13"/>
  <c r="U7" i="13"/>
  <c r="AB7" i="13"/>
  <c r="AA7" i="13"/>
  <c r="Z7" i="13"/>
  <c r="Y7" i="13"/>
  <c r="W7" i="13"/>
  <c r="X7" i="13" s="1"/>
  <c r="AA46" i="13"/>
  <c r="Z46" i="13"/>
  <c r="U46" i="13"/>
  <c r="AB46" i="13"/>
  <c r="Y46" i="13"/>
  <c r="V46" i="13"/>
  <c r="W46" i="13"/>
  <c r="X46" i="13" s="1"/>
  <c r="U52" i="13"/>
  <c r="AB52" i="13"/>
  <c r="Y52" i="13"/>
  <c r="AA52" i="13"/>
  <c r="Z52" i="13"/>
  <c r="V52" i="13"/>
  <c r="W52" i="13"/>
  <c r="X52" i="13" s="1"/>
  <c r="U44" i="13"/>
  <c r="W44" i="13"/>
  <c r="X44" i="13" s="1"/>
  <c r="U28" i="13"/>
  <c r="AB28" i="13"/>
  <c r="Y28" i="13"/>
  <c r="Z28" i="13"/>
  <c r="W28" i="13"/>
  <c r="X28" i="13" s="1"/>
  <c r="V28" i="13"/>
  <c r="AA28" i="13"/>
  <c r="Z39" i="13"/>
  <c r="Y39" i="13"/>
  <c r="V39" i="13"/>
  <c r="AB39" i="13"/>
  <c r="AA39" i="13"/>
  <c r="U39" i="13"/>
  <c r="W39" i="13"/>
  <c r="X39" i="13" s="1"/>
  <c r="U11" i="13"/>
  <c r="Y11" i="13"/>
  <c r="AB11" i="13"/>
  <c r="AA11" i="13"/>
  <c r="V11" i="13"/>
  <c r="Z11" i="13"/>
  <c r="W11" i="13"/>
  <c r="X11" i="13" s="1"/>
  <c r="Y5" i="13"/>
  <c r="V5" i="13"/>
  <c r="AB5" i="13"/>
  <c r="U5" i="13"/>
  <c r="AA5" i="13"/>
  <c r="Z5" i="13"/>
  <c r="W5" i="13"/>
  <c r="X5" i="13" s="1"/>
  <c r="AC5" i="13"/>
  <c r="AB53" i="13"/>
  <c r="AA53" i="13"/>
  <c r="V53" i="13"/>
  <c r="Z53" i="13"/>
  <c r="Y53" i="13"/>
  <c r="U53" i="13"/>
  <c r="W53" i="13"/>
  <c r="X53" i="13" s="1"/>
  <c r="Z14" i="13"/>
  <c r="Y14" i="13"/>
  <c r="V14" i="13"/>
  <c r="AB14" i="13"/>
  <c r="U14" i="13"/>
  <c r="AA14" i="13"/>
  <c r="W14" i="13"/>
  <c r="X14" i="13" s="1"/>
  <c r="V18" i="13"/>
  <c r="U18" i="13"/>
  <c r="AB18" i="13"/>
  <c r="Z18" i="13"/>
  <c r="Y18" i="13"/>
  <c r="AA18" i="13"/>
  <c r="W18" i="13"/>
  <c r="X18" i="13" s="1"/>
  <c r="AA9" i="13"/>
  <c r="AB9" i="13"/>
  <c r="Z9" i="13"/>
  <c r="Y9" i="13"/>
  <c r="U9" i="13"/>
  <c r="V9" i="13"/>
  <c r="W9" i="13"/>
  <c r="X9" i="13" s="1"/>
  <c r="U36" i="13"/>
  <c r="AB36" i="13"/>
  <c r="Y36" i="13"/>
  <c r="Z36" i="13"/>
  <c r="V36" i="13"/>
  <c r="AA36" i="13"/>
  <c r="W36" i="13"/>
  <c r="X36" i="13" s="1"/>
  <c r="V42" i="13"/>
  <c r="AA42" i="13"/>
  <c r="Y42" i="13"/>
  <c r="U42" i="13"/>
  <c r="AB42" i="13"/>
  <c r="Z42" i="13"/>
  <c r="W42" i="13"/>
  <c r="X42" i="13" s="1"/>
  <c r="V27" i="13"/>
  <c r="U27" i="13"/>
  <c r="Z27" i="13"/>
  <c r="AA27" i="13"/>
  <c r="Y27" i="13"/>
  <c r="W27" i="13"/>
  <c r="X27" i="13" s="1"/>
  <c r="AB27" i="13"/>
  <c r="H19" i="13"/>
  <c r="V44" i="13" l="1"/>
  <c r="Z44" i="13"/>
  <c r="AA44" i="13"/>
  <c r="Y44" i="13"/>
  <c r="W4" i="13"/>
  <c r="X4" i="13" s="1"/>
  <c r="AB41" i="13"/>
  <c r="Z41" i="13"/>
  <c r="W41" i="13"/>
  <c r="X41" i="13" s="1"/>
  <c r="V41" i="13"/>
  <c r="U41" i="13"/>
  <c r="AA41" i="13"/>
  <c r="Y41" i="13"/>
  <c r="W48" i="13"/>
  <c r="X48" i="13" s="1"/>
  <c r="Y48" i="13"/>
  <c r="U48" i="13"/>
  <c r="AA48" i="13"/>
  <c r="V48" i="13"/>
  <c r="AB48" i="13"/>
  <c r="Z48" i="13"/>
  <c r="AD5" i="13"/>
  <c r="V4" i="13"/>
  <c r="Y4" i="13"/>
  <c r="Z4" i="13"/>
  <c r="U4" i="13"/>
  <c r="AA4" i="13"/>
  <c r="AE5" i="13"/>
  <c r="U19" i="13"/>
  <c r="AB19" i="13"/>
  <c r="AA19" i="13"/>
  <c r="Y19" i="13"/>
  <c r="Z19" i="13"/>
  <c r="W19" i="13"/>
  <c r="X19" i="13" s="1"/>
  <c r="V19" i="13"/>
  <c r="AD4" i="13" l="1"/>
  <c r="AE4" i="13"/>
  <c r="P74" i="20" l="1"/>
  <c r="P74" i="6"/>
  <c r="D74" i="4"/>
  <c r="D73" i="4"/>
  <c r="D72" i="4"/>
  <c r="C72" i="4"/>
  <c r="C74" i="4"/>
  <c r="C73" i="4"/>
  <c r="E96" i="4" l="1"/>
  <c r="E90" i="4"/>
  <c r="D86" i="4"/>
  <c r="AU19" i="7"/>
  <c r="C15" i="4"/>
  <c r="C106" i="4"/>
  <c r="C105" i="4"/>
  <c r="C93" i="4"/>
  <c r="C92" i="4"/>
  <c r="C89" i="4"/>
  <c r="C86" i="4"/>
  <c r="D76" i="4"/>
  <c r="C76" i="4"/>
  <c r="C70" i="4"/>
  <c r="C71" i="4"/>
  <c r="C69" i="4"/>
  <c r="C67" i="4"/>
  <c r="C68" i="4"/>
  <c r="C66" i="4"/>
  <c r="D64" i="4"/>
  <c r="E64" i="4" s="1"/>
  <c r="D65" i="4"/>
  <c r="E65" i="4" s="1"/>
  <c r="D63" i="4"/>
  <c r="E63" i="4" s="1"/>
  <c r="D61" i="4"/>
  <c r="E61" i="4" s="1"/>
  <c r="D62" i="4"/>
  <c r="E62" i="4" s="1"/>
  <c r="D60" i="4"/>
  <c r="E60" i="4" s="1"/>
  <c r="C64" i="4"/>
  <c r="C65" i="4"/>
  <c r="C63" i="4"/>
  <c r="C61" i="4"/>
  <c r="C62" i="4"/>
  <c r="C60" i="4"/>
  <c r="C59" i="4"/>
  <c r="C57" i="4"/>
  <c r="C53" i="4"/>
  <c r="D53" i="4"/>
  <c r="D52" i="4"/>
  <c r="E51" i="4"/>
  <c r="D48" i="4"/>
  <c r="E48" i="4" s="1"/>
  <c r="E47" i="4"/>
  <c r="D46" i="4"/>
  <c r="C52" i="4"/>
  <c r="C48" i="4"/>
  <c r="C47" i="4"/>
  <c r="C46" i="4"/>
  <c r="E86" i="4" l="1"/>
  <c r="E87" i="4"/>
  <c r="E53" i="4"/>
  <c r="E52" i="4"/>
  <c r="E71" i="4"/>
  <c r="E67" i="4"/>
  <c r="E69" i="4"/>
  <c r="E73" i="4"/>
  <c r="E66" i="4"/>
  <c r="E68" i="4"/>
  <c r="E70" i="4"/>
  <c r="BD65" i="7"/>
  <c r="AZ65" i="7"/>
  <c r="AV65" i="7"/>
  <c r="BD64" i="7"/>
  <c r="AZ64" i="7"/>
  <c r="AV64" i="7"/>
  <c r="AL72" i="7"/>
  <c r="AL255" i="7" s="1"/>
  <c r="AL71" i="7"/>
  <c r="AL260" i="7" s="1"/>
  <c r="AL70" i="7"/>
  <c r="AL259" i="7" s="1"/>
  <c r="AL69" i="7"/>
  <c r="AL258" i="7" s="1"/>
  <c r="AL68" i="7"/>
  <c r="AL277" i="7" s="1"/>
  <c r="AL67" i="7"/>
  <c r="AL159" i="7" s="1"/>
  <c r="AL66" i="7"/>
  <c r="AL257" i="7" s="1"/>
  <c r="AL65" i="7"/>
  <c r="AL256" i="7" s="1"/>
  <c r="AL64" i="7"/>
  <c r="AL232" i="7" s="1"/>
  <c r="AL63" i="7"/>
  <c r="AL231" i="7" s="1"/>
  <c r="AL62" i="7"/>
  <c r="AL230" i="7" s="1"/>
  <c r="AL61" i="7"/>
  <c r="AL229" i="7" s="1"/>
  <c r="AL60" i="7"/>
  <c r="AL276" i="7" s="1"/>
  <c r="AL59" i="7"/>
  <c r="AL313" i="7" s="1"/>
  <c r="AL58" i="7"/>
  <c r="AL312" i="7" s="1"/>
  <c r="AL57" i="7"/>
  <c r="AL268" i="7" s="1"/>
  <c r="AL56" i="7"/>
  <c r="AL346" i="7" s="1"/>
  <c r="AL55" i="7"/>
  <c r="AL333" i="7" s="1"/>
  <c r="AL54" i="7"/>
  <c r="AL332" i="7" s="1"/>
  <c r="AL53" i="7"/>
  <c r="AL201" i="7" s="1"/>
  <c r="AL52" i="7"/>
  <c r="AL200" i="7" s="1"/>
  <c r="AL51" i="7"/>
  <c r="AL275" i="7" s="1"/>
  <c r="AL50" i="7"/>
  <c r="AL234" i="7" s="1"/>
  <c r="AL49" i="7"/>
  <c r="AL233" i="7" s="1"/>
  <c r="AL48" i="7"/>
  <c r="AL226" i="7" s="1"/>
  <c r="AL47" i="7"/>
  <c r="AL225" i="7" s="1"/>
  <c r="AL46" i="7"/>
  <c r="AL280" i="7" s="1"/>
  <c r="AL45" i="7"/>
  <c r="AL224" i="7" s="1"/>
  <c r="AL44" i="7"/>
  <c r="AL223" i="7" s="1"/>
  <c r="AL43" i="7"/>
  <c r="AL222" i="7" s="1"/>
  <c r="AL42" i="7"/>
  <c r="AL148" i="7" s="1"/>
  <c r="AL41" i="7"/>
  <c r="AL147" i="7" s="1"/>
  <c r="AL40" i="7"/>
  <c r="AL270" i="7" s="1"/>
  <c r="AL39" i="7"/>
  <c r="AL274" i="7" s="1"/>
  <c r="AL32" i="7"/>
  <c r="AL261" i="7" s="1"/>
  <c r="AL38" i="7"/>
  <c r="AL273" i="7" s="1"/>
  <c r="AL37" i="7"/>
  <c r="AL199" i="7" s="1"/>
  <c r="AL36" i="7"/>
  <c r="AL265" i="7" s="1"/>
  <c r="AL35" i="7"/>
  <c r="AL264" i="7" s="1"/>
  <c r="AL34" i="7"/>
  <c r="AL263" i="7" s="1"/>
  <c r="AL33" i="7"/>
  <c r="AL262" i="7" s="1"/>
  <c r="AL31" i="7"/>
  <c r="AL198" i="7" s="1"/>
  <c r="AL30" i="7"/>
  <c r="AL197" i="7" s="1"/>
  <c r="AL29" i="7"/>
  <c r="AL196" i="7" s="1"/>
  <c r="AL28" i="7"/>
  <c r="AL195" i="7" s="1"/>
  <c r="AL27" i="7"/>
  <c r="AL194" i="7" s="1"/>
  <c r="AL26" i="7"/>
  <c r="AL193" i="7" s="1"/>
  <c r="AL25" i="7"/>
  <c r="AL24" i="7"/>
  <c r="AL227" i="7" s="1"/>
  <c r="AL23" i="7"/>
  <c r="AL271" i="7" s="1"/>
  <c r="AL22" i="7"/>
  <c r="AL279" i="7" s="1"/>
  <c r="AL21" i="7"/>
  <c r="AL278" i="7" s="1"/>
  <c r="AL20" i="7"/>
  <c r="AL254" i="7" s="1"/>
  <c r="AL19" i="7"/>
  <c r="AL253" i="7" s="1"/>
  <c r="AL18" i="7"/>
  <c r="AL158" i="7" s="1"/>
  <c r="AL17" i="7"/>
  <c r="AL157" i="7" s="1"/>
  <c r="AL16" i="7"/>
  <c r="AL156" i="7" s="1"/>
  <c r="AL15" i="7"/>
  <c r="AL155" i="7" s="1"/>
  <c r="AL14" i="7"/>
  <c r="AL154" i="7" s="1"/>
  <c r="AL13" i="7"/>
  <c r="AL269" i="7" s="1"/>
  <c r="AL12" i="7"/>
  <c r="AL180" i="7" s="1"/>
  <c r="AL11" i="7"/>
  <c r="AL267" i="7" s="1"/>
  <c r="AL10" i="7"/>
  <c r="AL266" i="7" s="1"/>
  <c r="AL9" i="7"/>
  <c r="AL272" i="7" s="1"/>
  <c r="AL8" i="7"/>
  <c r="AL179" i="7" s="1"/>
  <c r="AL7" i="7"/>
  <c r="AL178" i="7" s="1"/>
  <c r="AL6" i="7"/>
  <c r="AL177" i="7" s="1"/>
  <c r="AL5" i="7"/>
  <c r="AL176" i="7" s="1"/>
  <c r="AL4" i="7"/>
  <c r="AL175" i="7" s="1"/>
  <c r="AK72" i="7"/>
  <c r="AK255" i="7" s="1"/>
  <c r="AJ72" i="7"/>
  <c r="AJ255" i="7" s="1"/>
  <c r="AK71" i="7"/>
  <c r="AK260" i="7" s="1"/>
  <c r="AJ71" i="7"/>
  <c r="AJ260" i="7" s="1"/>
  <c r="AK70" i="7"/>
  <c r="AK259" i="7" s="1"/>
  <c r="AJ70" i="7"/>
  <c r="AJ259" i="7" s="1"/>
  <c r="AK69" i="7"/>
  <c r="AK258" i="7" s="1"/>
  <c r="AJ69" i="7"/>
  <c r="AJ258" i="7" s="1"/>
  <c r="AK68" i="7"/>
  <c r="AK277" i="7" s="1"/>
  <c r="AJ68" i="7"/>
  <c r="AJ277" i="7" s="1"/>
  <c r="AK67" i="7"/>
  <c r="AK159" i="7" s="1"/>
  <c r="AJ67" i="7"/>
  <c r="AJ159" i="7" s="1"/>
  <c r="AK66" i="7"/>
  <c r="AK257" i="7" s="1"/>
  <c r="AJ66" i="7"/>
  <c r="AJ257" i="7" s="1"/>
  <c r="AK65" i="7"/>
  <c r="AK256" i="7" s="1"/>
  <c r="AJ65" i="7"/>
  <c r="AJ256" i="7" s="1"/>
  <c r="AK64" i="7"/>
  <c r="AK232" i="7" s="1"/>
  <c r="AJ64" i="7"/>
  <c r="AJ232" i="7" s="1"/>
  <c r="AK63" i="7"/>
  <c r="AK231" i="7" s="1"/>
  <c r="AJ63" i="7"/>
  <c r="AJ231" i="7" s="1"/>
  <c r="AK62" i="7"/>
  <c r="AK230" i="7" s="1"/>
  <c r="AJ62" i="7"/>
  <c r="AJ230" i="7" s="1"/>
  <c r="AK61" i="7"/>
  <c r="AK229" i="7" s="1"/>
  <c r="AJ61" i="7"/>
  <c r="AJ229" i="7" s="1"/>
  <c r="AK60" i="7"/>
  <c r="AK276" i="7" s="1"/>
  <c r="AJ60" i="7"/>
  <c r="AJ276" i="7" s="1"/>
  <c r="AK59" i="7"/>
  <c r="AK313" i="7" s="1"/>
  <c r="AJ59" i="7"/>
  <c r="AJ313" i="7" s="1"/>
  <c r="AK58" i="7"/>
  <c r="AK312" i="7" s="1"/>
  <c r="AJ58" i="7"/>
  <c r="AJ312" i="7" s="1"/>
  <c r="AK57" i="7"/>
  <c r="AK268" i="7" s="1"/>
  <c r="AJ57" i="7"/>
  <c r="AJ268" i="7" s="1"/>
  <c r="AK56" i="7"/>
  <c r="AK346" i="7" s="1"/>
  <c r="AJ56" i="7"/>
  <c r="AJ346" i="7" s="1"/>
  <c r="AK55" i="7"/>
  <c r="AK333" i="7" s="1"/>
  <c r="AJ55" i="7"/>
  <c r="AJ333" i="7" s="1"/>
  <c r="AK54" i="7"/>
  <c r="AK332" i="7" s="1"/>
  <c r="AJ54" i="7"/>
  <c r="AJ332" i="7" s="1"/>
  <c r="AK53" i="7"/>
  <c r="AK201" i="7" s="1"/>
  <c r="AJ53" i="7"/>
  <c r="AJ201" i="7" s="1"/>
  <c r="AK52" i="7"/>
  <c r="AK200" i="7" s="1"/>
  <c r="AJ52" i="7"/>
  <c r="AJ200" i="7" s="1"/>
  <c r="AK51" i="7"/>
  <c r="AK275" i="7" s="1"/>
  <c r="AJ51" i="7"/>
  <c r="AJ275" i="7" s="1"/>
  <c r="AK50" i="7"/>
  <c r="AK234" i="7" s="1"/>
  <c r="AJ50" i="7"/>
  <c r="AJ234" i="7" s="1"/>
  <c r="AK49" i="7"/>
  <c r="AK233" i="7" s="1"/>
  <c r="AJ49" i="7"/>
  <c r="AJ233" i="7" s="1"/>
  <c r="AK48" i="7"/>
  <c r="AK226" i="7" s="1"/>
  <c r="AJ48" i="7"/>
  <c r="AJ226" i="7" s="1"/>
  <c r="AK47" i="7"/>
  <c r="AK225" i="7" s="1"/>
  <c r="AJ47" i="7"/>
  <c r="AJ225" i="7" s="1"/>
  <c r="AK46" i="7"/>
  <c r="AK280" i="7" s="1"/>
  <c r="AJ46" i="7"/>
  <c r="AJ280" i="7" s="1"/>
  <c r="AK45" i="7"/>
  <c r="AK224" i="7" s="1"/>
  <c r="AJ45" i="7"/>
  <c r="AJ224" i="7" s="1"/>
  <c r="AK44" i="7"/>
  <c r="AK223" i="7" s="1"/>
  <c r="AJ44" i="7"/>
  <c r="AJ223" i="7" s="1"/>
  <c r="AK43" i="7"/>
  <c r="AK222" i="7" s="1"/>
  <c r="AJ43" i="7"/>
  <c r="AJ222" i="7" s="1"/>
  <c r="AK42" i="7"/>
  <c r="AK148" i="7" s="1"/>
  <c r="AJ42" i="7"/>
  <c r="AJ148" i="7" s="1"/>
  <c r="AK41" i="7"/>
  <c r="AK147" i="7" s="1"/>
  <c r="AJ41" i="7"/>
  <c r="AJ147" i="7" s="1"/>
  <c r="AK40" i="7"/>
  <c r="AK270" i="7" s="1"/>
  <c r="AJ40" i="7"/>
  <c r="AJ270" i="7" s="1"/>
  <c r="AK39" i="7"/>
  <c r="AK274" i="7" s="1"/>
  <c r="AJ39" i="7"/>
  <c r="AJ274" i="7" s="1"/>
  <c r="AK38" i="7"/>
  <c r="AK273" i="7" s="1"/>
  <c r="AJ38" i="7"/>
  <c r="AJ273" i="7" s="1"/>
  <c r="AK37" i="7"/>
  <c r="AK199" i="7" s="1"/>
  <c r="AJ37" i="7"/>
  <c r="AJ199" i="7" s="1"/>
  <c r="AK36" i="7"/>
  <c r="AK265" i="7" s="1"/>
  <c r="AJ36" i="7"/>
  <c r="AJ265" i="7" s="1"/>
  <c r="AK35" i="7"/>
  <c r="AK264" i="7" s="1"/>
  <c r="AJ35" i="7"/>
  <c r="AJ264" i="7" s="1"/>
  <c r="AK34" i="7"/>
  <c r="AK263" i="7" s="1"/>
  <c r="AJ34" i="7"/>
  <c r="AJ263" i="7" s="1"/>
  <c r="AK33" i="7"/>
  <c r="AK262" i="7" s="1"/>
  <c r="AJ33" i="7"/>
  <c r="AJ262" i="7" s="1"/>
  <c r="AK32" i="7"/>
  <c r="AK261" i="7" s="1"/>
  <c r="AJ32" i="7"/>
  <c r="AJ261" i="7" s="1"/>
  <c r="AK31" i="7"/>
  <c r="AK198" i="7" s="1"/>
  <c r="AJ31" i="7"/>
  <c r="AJ198" i="7" s="1"/>
  <c r="AK30" i="7"/>
  <c r="AK197" i="7" s="1"/>
  <c r="AJ30" i="7"/>
  <c r="AJ197" i="7" s="1"/>
  <c r="AK29" i="7"/>
  <c r="AK196" i="7" s="1"/>
  <c r="AJ29" i="7"/>
  <c r="AJ196" i="7" s="1"/>
  <c r="AK28" i="7"/>
  <c r="AK195" i="7" s="1"/>
  <c r="AJ28" i="7"/>
  <c r="AJ195" i="7" s="1"/>
  <c r="AK27" i="7"/>
  <c r="AK194" i="7" s="1"/>
  <c r="AJ27" i="7"/>
  <c r="AJ194" i="7" s="1"/>
  <c r="AK26" i="7"/>
  <c r="AK193" i="7" s="1"/>
  <c r="AJ26" i="7"/>
  <c r="AJ193" i="7" s="1"/>
  <c r="AK25" i="7"/>
  <c r="AJ25" i="7"/>
  <c r="AK24" i="7"/>
  <c r="AK227" i="7" s="1"/>
  <c r="AJ24" i="7"/>
  <c r="AJ227" i="7" s="1"/>
  <c r="AK23" i="7"/>
  <c r="AK271" i="7" s="1"/>
  <c r="AJ23" i="7"/>
  <c r="AJ271" i="7" s="1"/>
  <c r="AK22" i="7"/>
  <c r="AK279" i="7" s="1"/>
  <c r="AJ22" i="7"/>
  <c r="AJ279" i="7" s="1"/>
  <c r="AK21" i="7"/>
  <c r="AK278" i="7" s="1"/>
  <c r="AJ21" i="7"/>
  <c r="AJ278" i="7" s="1"/>
  <c r="AK20" i="7"/>
  <c r="AK254" i="7" s="1"/>
  <c r="AJ20" i="7"/>
  <c r="AJ254" i="7" s="1"/>
  <c r="AK19" i="7"/>
  <c r="AK253" i="7" s="1"/>
  <c r="AJ19" i="7"/>
  <c r="AJ253" i="7" s="1"/>
  <c r="AK18" i="7"/>
  <c r="AK158" i="7" s="1"/>
  <c r="AJ18" i="7"/>
  <c r="AJ158" i="7" s="1"/>
  <c r="AK17" i="7"/>
  <c r="AK157" i="7" s="1"/>
  <c r="AJ17" i="7"/>
  <c r="AJ157" i="7" s="1"/>
  <c r="AK16" i="7"/>
  <c r="AK156" i="7" s="1"/>
  <c r="AJ16" i="7"/>
  <c r="AJ156" i="7" s="1"/>
  <c r="AK15" i="7"/>
  <c r="AK155" i="7" s="1"/>
  <c r="AJ15" i="7"/>
  <c r="AJ155" i="7" s="1"/>
  <c r="AK14" i="7"/>
  <c r="AK154" i="7" s="1"/>
  <c r="AJ14" i="7"/>
  <c r="AJ154" i="7" s="1"/>
  <c r="AK13" i="7"/>
  <c r="AK269" i="7" s="1"/>
  <c r="AJ13" i="7"/>
  <c r="AJ269" i="7" s="1"/>
  <c r="AK12" i="7"/>
  <c r="AK180" i="7" s="1"/>
  <c r="AJ12" i="7"/>
  <c r="AJ180" i="7" s="1"/>
  <c r="AK11" i="7"/>
  <c r="AK267" i="7" s="1"/>
  <c r="AJ11" i="7"/>
  <c r="AJ267" i="7" s="1"/>
  <c r="AK10" i="7"/>
  <c r="AK266" i="7" s="1"/>
  <c r="AJ10" i="7"/>
  <c r="AJ266" i="7" s="1"/>
  <c r="AK9" i="7"/>
  <c r="AK272" i="7" s="1"/>
  <c r="AJ9" i="7"/>
  <c r="AJ272" i="7" s="1"/>
  <c r="AK8" i="7"/>
  <c r="AK179" i="7" s="1"/>
  <c r="AJ8" i="7"/>
  <c r="AJ179" i="7" s="1"/>
  <c r="AK7" i="7"/>
  <c r="AK178" i="7" s="1"/>
  <c r="AJ7" i="7"/>
  <c r="AJ178" i="7" s="1"/>
  <c r="AK6" i="7"/>
  <c r="AK177" i="7" s="1"/>
  <c r="AJ6" i="7"/>
  <c r="AJ177" i="7" s="1"/>
  <c r="AK5" i="7"/>
  <c r="AK176" i="7" s="1"/>
  <c r="AJ5" i="7"/>
  <c r="AJ176" i="7" s="1"/>
  <c r="AK4" i="7"/>
  <c r="AK175" i="7" s="1"/>
  <c r="AJ4" i="7"/>
  <c r="AJ175" i="7" s="1"/>
  <c r="X72" i="7"/>
  <c r="X255" i="7" s="1"/>
  <c r="X71" i="7"/>
  <c r="X260" i="7" s="1"/>
  <c r="X70" i="7"/>
  <c r="X259" i="7" s="1"/>
  <c r="X69" i="7"/>
  <c r="X258" i="7" s="1"/>
  <c r="X68" i="7"/>
  <c r="X277" i="7" s="1"/>
  <c r="X67" i="7"/>
  <c r="X159" i="7" s="1"/>
  <c r="X66" i="7"/>
  <c r="X257" i="7" s="1"/>
  <c r="X65" i="7"/>
  <c r="X256" i="7" s="1"/>
  <c r="X64" i="7"/>
  <c r="X232" i="7" s="1"/>
  <c r="X63" i="7"/>
  <c r="X231" i="7" s="1"/>
  <c r="X62" i="7"/>
  <c r="X230" i="7" s="1"/>
  <c r="X61" i="7"/>
  <c r="X229" i="7" s="1"/>
  <c r="X60" i="7"/>
  <c r="X276" i="7" s="1"/>
  <c r="X59" i="7"/>
  <c r="X313" i="7" s="1"/>
  <c r="X58" i="7"/>
  <c r="X312" i="7" s="1"/>
  <c r="X57" i="7"/>
  <c r="X268" i="7" s="1"/>
  <c r="X56" i="7"/>
  <c r="X346" i="7" s="1"/>
  <c r="X55" i="7"/>
  <c r="X333" i="7" s="1"/>
  <c r="X54" i="7"/>
  <c r="X332" i="7" s="1"/>
  <c r="X53" i="7"/>
  <c r="X201" i="7" s="1"/>
  <c r="X52" i="7"/>
  <c r="X200" i="7" s="1"/>
  <c r="X51" i="7"/>
  <c r="X275" i="7" s="1"/>
  <c r="X50" i="7"/>
  <c r="X234" i="7" s="1"/>
  <c r="X49" i="7"/>
  <c r="X233" i="7" s="1"/>
  <c r="X48" i="7"/>
  <c r="X226" i="7" s="1"/>
  <c r="X47" i="7"/>
  <c r="X225" i="7" s="1"/>
  <c r="X46" i="7"/>
  <c r="X280" i="7" s="1"/>
  <c r="X45" i="7"/>
  <c r="X224" i="7" s="1"/>
  <c r="X44" i="7"/>
  <c r="X223" i="7" s="1"/>
  <c r="X43" i="7"/>
  <c r="X222" i="7" s="1"/>
  <c r="X42" i="7"/>
  <c r="X148" i="7" s="1"/>
  <c r="X41" i="7"/>
  <c r="X147" i="7" s="1"/>
  <c r="X40" i="7"/>
  <c r="X270" i="7" s="1"/>
  <c r="X39" i="7"/>
  <c r="X274" i="7" s="1"/>
  <c r="X38" i="7"/>
  <c r="X273" i="7" s="1"/>
  <c r="X37" i="7"/>
  <c r="X199" i="7" s="1"/>
  <c r="X36" i="7"/>
  <c r="X265" i="7" s="1"/>
  <c r="X35" i="7"/>
  <c r="X264" i="7" s="1"/>
  <c r="X34" i="7"/>
  <c r="X263" i="7" s="1"/>
  <c r="X33" i="7"/>
  <c r="X262" i="7" s="1"/>
  <c r="X32" i="7"/>
  <c r="X261" i="7" s="1"/>
  <c r="X31" i="7"/>
  <c r="X198" i="7" s="1"/>
  <c r="X30" i="7"/>
  <c r="X197" i="7" s="1"/>
  <c r="X29" i="7"/>
  <c r="X196" i="7" s="1"/>
  <c r="X28" i="7"/>
  <c r="X195" i="7" s="1"/>
  <c r="X27" i="7"/>
  <c r="X194" i="7" s="1"/>
  <c r="X26" i="7"/>
  <c r="X193" i="7" s="1"/>
  <c r="X25" i="7"/>
  <c r="X24" i="7"/>
  <c r="X227" i="7" s="1"/>
  <c r="X23" i="7"/>
  <c r="X271" i="7" s="1"/>
  <c r="X22" i="7"/>
  <c r="X279" i="7" s="1"/>
  <c r="X21" i="7"/>
  <c r="X278" i="7" s="1"/>
  <c r="X20" i="7"/>
  <c r="X254" i="7" s="1"/>
  <c r="X19" i="7"/>
  <c r="X253" i="7" s="1"/>
  <c r="X18" i="7"/>
  <c r="X158" i="7" s="1"/>
  <c r="X17" i="7"/>
  <c r="X157" i="7" s="1"/>
  <c r="X16" i="7"/>
  <c r="X156" i="7" s="1"/>
  <c r="X15" i="7"/>
  <c r="X155" i="7" s="1"/>
  <c r="X14" i="7"/>
  <c r="X154" i="7" s="1"/>
  <c r="X13" i="7"/>
  <c r="X269" i="7" s="1"/>
  <c r="X12" i="7"/>
  <c r="X180" i="7" s="1"/>
  <c r="X11" i="7"/>
  <c r="X267" i="7" s="1"/>
  <c r="X6" i="7"/>
  <c r="X177" i="7" s="1"/>
  <c r="X10" i="7"/>
  <c r="X266" i="7" s="1"/>
  <c r="X9" i="7"/>
  <c r="X272" i="7" s="1"/>
  <c r="X8" i="7"/>
  <c r="X179" i="7" s="1"/>
  <c r="X7" i="7"/>
  <c r="X178" i="7" s="1"/>
  <c r="X5" i="7"/>
  <c r="X176" i="7" s="1"/>
  <c r="X4" i="7"/>
  <c r="X175" i="7" s="1"/>
  <c r="W5" i="7"/>
  <c r="W176" i="7" s="1"/>
  <c r="W6" i="7"/>
  <c r="W177" i="7" s="1"/>
  <c r="W7" i="7"/>
  <c r="W178" i="7" s="1"/>
  <c r="W8" i="7"/>
  <c r="W179" i="7" s="1"/>
  <c r="W9" i="7"/>
  <c r="W272" i="7" s="1"/>
  <c r="W10" i="7"/>
  <c r="W266" i="7" s="1"/>
  <c r="W11" i="7"/>
  <c r="W267" i="7" s="1"/>
  <c r="W12" i="7"/>
  <c r="W180" i="7" s="1"/>
  <c r="W13" i="7"/>
  <c r="W269" i="7" s="1"/>
  <c r="W14" i="7"/>
  <c r="W154" i="7" s="1"/>
  <c r="W15" i="7"/>
  <c r="W155" i="7" s="1"/>
  <c r="W16" i="7"/>
  <c r="W156" i="7" s="1"/>
  <c r="W17" i="7"/>
  <c r="W157" i="7" s="1"/>
  <c r="W18" i="7"/>
  <c r="W158" i="7" s="1"/>
  <c r="W19" i="7"/>
  <c r="W253" i="7" s="1"/>
  <c r="W20" i="7"/>
  <c r="W254" i="7" s="1"/>
  <c r="W21" i="7"/>
  <c r="W278" i="7" s="1"/>
  <c r="W22" i="7"/>
  <c r="W279" i="7" s="1"/>
  <c r="W23" i="7"/>
  <c r="W271" i="7" s="1"/>
  <c r="W24" i="7"/>
  <c r="W227" i="7" s="1"/>
  <c r="W25" i="7"/>
  <c r="W26" i="7"/>
  <c r="W193" i="7" s="1"/>
  <c r="W27" i="7"/>
  <c r="W194" i="7" s="1"/>
  <c r="W28" i="7"/>
  <c r="W195" i="7" s="1"/>
  <c r="W29" i="7"/>
  <c r="W196" i="7" s="1"/>
  <c r="W30" i="7"/>
  <c r="W197" i="7" s="1"/>
  <c r="W31" i="7"/>
  <c r="W198" i="7" s="1"/>
  <c r="W32" i="7"/>
  <c r="W261" i="7" s="1"/>
  <c r="W33" i="7"/>
  <c r="W262" i="7" s="1"/>
  <c r="W34" i="7"/>
  <c r="W263" i="7" s="1"/>
  <c r="W35" i="7"/>
  <c r="W264" i="7" s="1"/>
  <c r="W36" i="7"/>
  <c r="W265" i="7" s="1"/>
  <c r="W37" i="7"/>
  <c r="W199" i="7" s="1"/>
  <c r="W38" i="7"/>
  <c r="W273" i="7" s="1"/>
  <c r="W39" i="7"/>
  <c r="W274" i="7" s="1"/>
  <c r="W40" i="7"/>
  <c r="W270" i="7" s="1"/>
  <c r="W41" i="7"/>
  <c r="W147" i="7" s="1"/>
  <c r="W42" i="7"/>
  <c r="W148" i="7" s="1"/>
  <c r="W43" i="7"/>
  <c r="W222" i="7" s="1"/>
  <c r="W44" i="7"/>
  <c r="W223" i="7" s="1"/>
  <c r="W45" i="7"/>
  <c r="W224" i="7" s="1"/>
  <c r="W46" i="7"/>
  <c r="W280" i="7" s="1"/>
  <c r="W47" i="7"/>
  <c r="W225" i="7" s="1"/>
  <c r="W48" i="7"/>
  <c r="W226" i="7" s="1"/>
  <c r="W49" i="7"/>
  <c r="W233" i="7" s="1"/>
  <c r="W50" i="7"/>
  <c r="W234" i="7" s="1"/>
  <c r="W51" i="7"/>
  <c r="W275" i="7" s="1"/>
  <c r="W52" i="7"/>
  <c r="W200" i="7" s="1"/>
  <c r="W53" i="7"/>
  <c r="W201" i="7" s="1"/>
  <c r="W54" i="7"/>
  <c r="W332" i="7" s="1"/>
  <c r="W55" i="7"/>
  <c r="W333" i="7" s="1"/>
  <c r="W56" i="7"/>
  <c r="W346" i="7" s="1"/>
  <c r="W57" i="7"/>
  <c r="W268" i="7" s="1"/>
  <c r="W58" i="7"/>
  <c r="W312" i="7" s="1"/>
  <c r="W59" i="7"/>
  <c r="W313" i="7" s="1"/>
  <c r="W60" i="7"/>
  <c r="W276" i="7" s="1"/>
  <c r="W61" i="7"/>
  <c r="W229" i="7" s="1"/>
  <c r="W62" i="7"/>
  <c r="W230" i="7" s="1"/>
  <c r="W63" i="7"/>
  <c r="W231" i="7" s="1"/>
  <c r="W64" i="7"/>
  <c r="W232" i="7" s="1"/>
  <c r="W65" i="7"/>
  <c r="W256" i="7" s="1"/>
  <c r="W66" i="7"/>
  <c r="W257" i="7" s="1"/>
  <c r="W67" i="7"/>
  <c r="W159" i="7" s="1"/>
  <c r="W68" i="7"/>
  <c r="W277" i="7" s="1"/>
  <c r="W69" i="7"/>
  <c r="W258" i="7" s="1"/>
  <c r="W70" i="7"/>
  <c r="W259" i="7" s="1"/>
  <c r="W71" i="7"/>
  <c r="W260" i="7" s="1"/>
  <c r="W72" i="7"/>
  <c r="W255" i="7" s="1"/>
  <c r="W4" i="7"/>
  <c r="W175" i="7" s="1"/>
  <c r="V72" i="7"/>
  <c r="V255" i="7" s="1"/>
  <c r="V71" i="7"/>
  <c r="V260" i="7" s="1"/>
  <c r="V70" i="7"/>
  <c r="V259" i="7" s="1"/>
  <c r="V69" i="7"/>
  <c r="V258" i="7" s="1"/>
  <c r="V68" i="7"/>
  <c r="V277" i="7" s="1"/>
  <c r="V67" i="7"/>
  <c r="V159" i="7" s="1"/>
  <c r="V66" i="7"/>
  <c r="V257" i="7" s="1"/>
  <c r="V65" i="7"/>
  <c r="V256" i="7" s="1"/>
  <c r="V64" i="7"/>
  <c r="V232" i="7" s="1"/>
  <c r="V63" i="7"/>
  <c r="V231" i="7" s="1"/>
  <c r="V62" i="7"/>
  <c r="V230" i="7" s="1"/>
  <c r="V61" i="7"/>
  <c r="V229" i="7" s="1"/>
  <c r="V60" i="7"/>
  <c r="V276" i="7" s="1"/>
  <c r="V59" i="7"/>
  <c r="V313" i="7" s="1"/>
  <c r="V58" i="7"/>
  <c r="V312" i="7" s="1"/>
  <c r="V57" i="7"/>
  <c r="V268" i="7" s="1"/>
  <c r="V56" i="7"/>
  <c r="V346" i="7" s="1"/>
  <c r="V55" i="7"/>
  <c r="V333" i="7" s="1"/>
  <c r="V54" i="7"/>
  <c r="V332" i="7" s="1"/>
  <c r="V53" i="7"/>
  <c r="V201" i="7" s="1"/>
  <c r="V52" i="7"/>
  <c r="V200" i="7" s="1"/>
  <c r="V51" i="7"/>
  <c r="V275" i="7" s="1"/>
  <c r="V50" i="7"/>
  <c r="V234" i="7" s="1"/>
  <c r="V49" i="7"/>
  <c r="V233" i="7" s="1"/>
  <c r="V48" i="7"/>
  <c r="V226" i="7" s="1"/>
  <c r="V47" i="7"/>
  <c r="V225" i="7" s="1"/>
  <c r="V46" i="7"/>
  <c r="V280" i="7" s="1"/>
  <c r="V45" i="7"/>
  <c r="V224" i="7" s="1"/>
  <c r="V44" i="7"/>
  <c r="V223" i="7" s="1"/>
  <c r="V43" i="7"/>
  <c r="V222" i="7" s="1"/>
  <c r="V42" i="7"/>
  <c r="V148" i="7" s="1"/>
  <c r="V41" i="7"/>
  <c r="V147" i="7" s="1"/>
  <c r="V40" i="7"/>
  <c r="V270" i="7" s="1"/>
  <c r="V39" i="7"/>
  <c r="V274" i="7" s="1"/>
  <c r="V38" i="7"/>
  <c r="V273" i="7" s="1"/>
  <c r="V37" i="7"/>
  <c r="V199" i="7" s="1"/>
  <c r="V36" i="7"/>
  <c r="V265" i="7" s="1"/>
  <c r="V35" i="7"/>
  <c r="V264" i="7" s="1"/>
  <c r="V34" i="7"/>
  <c r="V263" i="7" s="1"/>
  <c r="V33" i="7"/>
  <c r="V262" i="7" s="1"/>
  <c r="V32" i="7"/>
  <c r="V261" i="7" s="1"/>
  <c r="V31" i="7"/>
  <c r="V198" i="7" s="1"/>
  <c r="V30" i="7"/>
  <c r="V197" i="7" s="1"/>
  <c r="V29" i="7"/>
  <c r="V196" i="7" s="1"/>
  <c r="V28" i="7"/>
  <c r="V195" i="7" s="1"/>
  <c r="V27" i="7"/>
  <c r="V194" i="7" s="1"/>
  <c r="V26" i="7"/>
  <c r="V193" i="7" s="1"/>
  <c r="V25" i="7"/>
  <c r="V24" i="7"/>
  <c r="V227" i="7" s="1"/>
  <c r="V23" i="7"/>
  <c r="V271" i="7" s="1"/>
  <c r="V22" i="7"/>
  <c r="V279" i="7" s="1"/>
  <c r="V21" i="7"/>
  <c r="V278" i="7" s="1"/>
  <c r="V20" i="7"/>
  <c r="V254" i="7" s="1"/>
  <c r="V19" i="7"/>
  <c r="V253" i="7" s="1"/>
  <c r="V18" i="7"/>
  <c r="V158" i="7" s="1"/>
  <c r="V17" i="7"/>
  <c r="V157" i="7" s="1"/>
  <c r="V16" i="7"/>
  <c r="V156" i="7" s="1"/>
  <c r="V15" i="7"/>
  <c r="V155" i="7" s="1"/>
  <c r="V14" i="7"/>
  <c r="V154" i="7" s="1"/>
  <c r="V13" i="7"/>
  <c r="V269" i="7" s="1"/>
  <c r="V12" i="7"/>
  <c r="V180" i="7" s="1"/>
  <c r="V11" i="7"/>
  <c r="V267" i="7" s="1"/>
  <c r="V10" i="7"/>
  <c r="V266" i="7" s="1"/>
  <c r="V9" i="7"/>
  <c r="V272" i="7" s="1"/>
  <c r="V8" i="7"/>
  <c r="V179" i="7" s="1"/>
  <c r="V7" i="7"/>
  <c r="V178" i="7" s="1"/>
  <c r="V6" i="7"/>
  <c r="V177" i="7" s="1"/>
  <c r="V5" i="7"/>
  <c r="V176" i="7" s="1"/>
  <c r="V4" i="7"/>
  <c r="V175" i="7" s="1"/>
  <c r="J352" i="7"/>
  <c r="I352" i="7"/>
  <c r="H352" i="7"/>
  <c r="J351" i="7"/>
  <c r="I351" i="7"/>
  <c r="H351" i="7"/>
  <c r="J350" i="7"/>
  <c r="I350" i="7"/>
  <c r="H350" i="7"/>
  <c r="J349" i="7"/>
  <c r="I349" i="7"/>
  <c r="H349" i="7"/>
  <c r="J348" i="7"/>
  <c r="I348" i="7"/>
  <c r="H348" i="7"/>
  <c r="J347" i="7"/>
  <c r="I347" i="7"/>
  <c r="H347" i="7"/>
  <c r="J330" i="7"/>
  <c r="H329" i="7"/>
  <c r="O147" i="7"/>
  <c r="J140" i="7"/>
  <c r="I140" i="7"/>
  <c r="H140" i="7"/>
  <c r="J139" i="7"/>
  <c r="I139" i="7"/>
  <c r="H139" i="7"/>
  <c r="J138" i="7"/>
  <c r="I138" i="7"/>
  <c r="H138" i="7"/>
  <c r="J137" i="7"/>
  <c r="I137" i="7"/>
  <c r="H137" i="7"/>
  <c r="J136" i="7"/>
  <c r="I136" i="7"/>
  <c r="H136" i="7"/>
  <c r="J135" i="7"/>
  <c r="I135" i="7"/>
  <c r="H135" i="7"/>
  <c r="J72" i="7"/>
  <c r="I72" i="7"/>
  <c r="H72" i="7"/>
  <c r="J71" i="7"/>
  <c r="I71" i="7"/>
  <c r="H71" i="7"/>
  <c r="J70" i="7"/>
  <c r="I70" i="7"/>
  <c r="H70" i="7"/>
  <c r="J69" i="7"/>
  <c r="I69" i="7"/>
  <c r="H69" i="7"/>
  <c r="J68" i="7"/>
  <c r="I68" i="7"/>
  <c r="H68" i="7"/>
  <c r="J67" i="7"/>
  <c r="J159" i="7" s="1"/>
  <c r="I67" i="7"/>
  <c r="I159" i="7" s="1"/>
  <c r="H67" i="7"/>
  <c r="H159" i="7" s="1"/>
  <c r="J66" i="7"/>
  <c r="I66" i="7"/>
  <c r="H66" i="7"/>
  <c r="J65" i="7"/>
  <c r="I65" i="7"/>
  <c r="H65" i="7"/>
  <c r="J64" i="7"/>
  <c r="I64" i="7"/>
  <c r="H64" i="7"/>
  <c r="J63" i="7"/>
  <c r="I63" i="7"/>
  <c r="H63" i="7"/>
  <c r="J62" i="7"/>
  <c r="I62" i="7"/>
  <c r="H62" i="7"/>
  <c r="J61" i="7"/>
  <c r="I61" i="7"/>
  <c r="H61" i="7"/>
  <c r="J60" i="7"/>
  <c r="I60" i="7"/>
  <c r="H60" i="7"/>
  <c r="J59" i="7"/>
  <c r="I59" i="7"/>
  <c r="H59" i="7"/>
  <c r="J58" i="7"/>
  <c r="I58" i="7"/>
  <c r="H58" i="7"/>
  <c r="J57" i="7"/>
  <c r="I57" i="7"/>
  <c r="H57" i="7"/>
  <c r="J56" i="7"/>
  <c r="I56" i="7"/>
  <c r="H56" i="7"/>
  <c r="J55" i="7"/>
  <c r="I55" i="7"/>
  <c r="H55" i="7"/>
  <c r="J54" i="7"/>
  <c r="I54" i="7"/>
  <c r="H54" i="7"/>
  <c r="J53" i="7"/>
  <c r="J201" i="7" s="1"/>
  <c r="I53" i="7"/>
  <c r="I201" i="7" s="1"/>
  <c r="H53" i="7"/>
  <c r="H201" i="7" s="1"/>
  <c r="J52" i="7"/>
  <c r="I52" i="7"/>
  <c r="H52" i="7"/>
  <c r="J51" i="7"/>
  <c r="I51" i="7"/>
  <c r="H51" i="7"/>
  <c r="J50" i="7"/>
  <c r="I50" i="7"/>
  <c r="H50" i="7"/>
  <c r="J49" i="7"/>
  <c r="I49" i="7"/>
  <c r="H49" i="7"/>
  <c r="J48" i="7"/>
  <c r="I48" i="7"/>
  <c r="H48" i="7"/>
  <c r="J47" i="7"/>
  <c r="I47" i="7"/>
  <c r="H47" i="7"/>
  <c r="J46" i="7"/>
  <c r="J280" i="7" s="1"/>
  <c r="I46" i="7"/>
  <c r="I280" i="7" s="1"/>
  <c r="H46" i="7"/>
  <c r="H280" i="7" s="1"/>
  <c r="J45" i="7"/>
  <c r="I45" i="7"/>
  <c r="H45" i="7"/>
  <c r="J44" i="7"/>
  <c r="I44" i="7"/>
  <c r="H44" i="7"/>
  <c r="J43" i="7"/>
  <c r="I43" i="7"/>
  <c r="H43" i="7"/>
  <c r="J42" i="7"/>
  <c r="J148" i="7" s="1"/>
  <c r="I42" i="7"/>
  <c r="I148" i="7" s="1"/>
  <c r="H42" i="7"/>
  <c r="H148" i="7" s="1"/>
  <c r="J41" i="7"/>
  <c r="I41" i="7"/>
  <c r="H41" i="7"/>
  <c r="J40" i="7"/>
  <c r="H40" i="7"/>
  <c r="J39" i="7"/>
  <c r="I39" i="7"/>
  <c r="H39" i="7"/>
  <c r="J38" i="7"/>
  <c r="I38" i="7"/>
  <c r="H38" i="7"/>
  <c r="J37" i="7"/>
  <c r="I37" i="7"/>
  <c r="H37" i="7"/>
  <c r="J36" i="7"/>
  <c r="I36" i="7"/>
  <c r="H36" i="7"/>
  <c r="J35" i="7"/>
  <c r="I35" i="7"/>
  <c r="H35" i="7"/>
  <c r="J34" i="7"/>
  <c r="I34" i="7"/>
  <c r="H34" i="7"/>
  <c r="J33" i="7"/>
  <c r="I33" i="7"/>
  <c r="H33" i="7"/>
  <c r="J32" i="7"/>
  <c r="I32" i="7"/>
  <c r="H32" i="7"/>
  <c r="J31" i="7"/>
  <c r="I31" i="7"/>
  <c r="H31" i="7"/>
  <c r="J30" i="7"/>
  <c r="I30" i="7"/>
  <c r="H30" i="7"/>
  <c r="J29" i="7"/>
  <c r="I29" i="7"/>
  <c r="H29" i="7"/>
  <c r="J28" i="7"/>
  <c r="I28" i="7"/>
  <c r="H28" i="7"/>
  <c r="J27" i="7"/>
  <c r="I27" i="7"/>
  <c r="H27" i="7"/>
  <c r="J26" i="7"/>
  <c r="I26" i="7"/>
  <c r="H26" i="7"/>
  <c r="J25" i="7"/>
  <c r="J235" i="7" s="1"/>
  <c r="I25" i="7"/>
  <c r="I235" i="7" s="1"/>
  <c r="H25" i="7"/>
  <c r="H235" i="7" s="1"/>
  <c r="J24" i="7"/>
  <c r="I24" i="7"/>
  <c r="H24" i="7"/>
  <c r="J23" i="7"/>
  <c r="I23" i="7"/>
  <c r="H23" i="7"/>
  <c r="J22" i="7"/>
  <c r="I22" i="7"/>
  <c r="H22" i="7"/>
  <c r="J21" i="7"/>
  <c r="I21" i="7"/>
  <c r="H21" i="7"/>
  <c r="J20" i="7"/>
  <c r="I20" i="7"/>
  <c r="H20" i="7"/>
  <c r="J19" i="7"/>
  <c r="I19" i="7"/>
  <c r="H19" i="7"/>
  <c r="J18" i="7"/>
  <c r="J158" i="7" s="1"/>
  <c r="I18" i="7"/>
  <c r="I158" i="7" s="1"/>
  <c r="H18" i="7"/>
  <c r="J17" i="7"/>
  <c r="I17" i="7"/>
  <c r="H17" i="7"/>
  <c r="J16" i="7"/>
  <c r="I16" i="7"/>
  <c r="H16" i="7"/>
  <c r="J15" i="7"/>
  <c r="I15" i="7"/>
  <c r="H15" i="7"/>
  <c r="J14" i="7"/>
  <c r="I14" i="7"/>
  <c r="H14" i="7"/>
  <c r="J13" i="7"/>
  <c r="I13" i="7"/>
  <c r="H13" i="7"/>
  <c r="J12" i="7"/>
  <c r="J180" i="7" s="1"/>
  <c r="I12" i="7"/>
  <c r="I180" i="7" s="1"/>
  <c r="H12" i="7"/>
  <c r="H180" i="7" s="1"/>
  <c r="J11" i="7"/>
  <c r="I11" i="7"/>
  <c r="H11" i="7"/>
  <c r="J10" i="7"/>
  <c r="I10" i="7"/>
  <c r="H10" i="7"/>
  <c r="J9" i="7"/>
  <c r="I9" i="7"/>
  <c r="H9" i="7"/>
  <c r="J8" i="7"/>
  <c r="I8" i="7"/>
  <c r="H8" i="7"/>
  <c r="J7" i="7"/>
  <c r="I7" i="7"/>
  <c r="H7" i="7"/>
  <c r="J6" i="7"/>
  <c r="I6" i="7"/>
  <c r="H6" i="7"/>
  <c r="J5" i="7"/>
  <c r="I5" i="7"/>
  <c r="H5" i="7"/>
  <c r="I4" i="7"/>
  <c r="H4" i="7"/>
  <c r="BV3" i="7" a="1"/>
  <c r="BV3" i="7" s="1"/>
  <c r="P5" i="7"/>
  <c r="P4" i="7"/>
  <c r="Q350" i="12"/>
  <c r="Q351" i="12"/>
  <c r="Q352" i="12"/>
  <c r="Q353" i="12"/>
  <c r="Q354" i="12"/>
  <c r="Q356" i="12"/>
  <c r="Q357" i="12"/>
  <c r="R357" i="12"/>
  <c r="BC14" i="7" s="1"/>
  <c r="O357" i="12"/>
  <c r="R356" i="12"/>
  <c r="BC13" i="7" s="1"/>
  <c r="O356" i="12"/>
  <c r="R355" i="12"/>
  <c r="O355" i="12"/>
  <c r="O354" i="12"/>
  <c r="R354" i="12" s="1"/>
  <c r="R353" i="12"/>
  <c r="O353" i="12"/>
  <c r="R352" i="12"/>
  <c r="O352" i="12"/>
  <c r="R351" i="12"/>
  <c r="O351" i="12"/>
  <c r="O350" i="12"/>
  <c r="R350" i="12" s="1"/>
  <c r="BC7" i="7" s="1"/>
  <c r="O349" i="12"/>
  <c r="R349" i="12" s="1"/>
  <c r="N344" i="12"/>
  <c r="P233" i="12"/>
  <c r="BC32" i="7"/>
  <c r="BC28" i="7"/>
  <c r="O161" i="12"/>
  <c r="R161" i="12" s="1"/>
  <c r="Q162" i="12"/>
  <c r="Q163" i="12"/>
  <c r="Q164" i="12"/>
  <c r="Q165" i="12"/>
  <c r="Q166" i="12"/>
  <c r="Q167" i="12"/>
  <c r="Q168" i="12"/>
  <c r="Q169" i="12"/>
  <c r="Q161" i="12"/>
  <c r="R169" i="12"/>
  <c r="O169" i="12"/>
  <c r="O168" i="12"/>
  <c r="R168" i="12" s="1"/>
  <c r="R167" i="12"/>
  <c r="O167" i="12"/>
  <c r="R166" i="12"/>
  <c r="O166" i="12"/>
  <c r="R165" i="12"/>
  <c r="O165" i="12"/>
  <c r="O164" i="12"/>
  <c r="R164" i="12" s="1"/>
  <c r="O163" i="12"/>
  <c r="R163" i="12" s="1"/>
  <c r="O162" i="12"/>
  <c r="R162" i="12" s="1"/>
  <c r="AY7" i="7" s="1"/>
  <c r="G156" i="12"/>
  <c r="BU7" i="2"/>
  <c r="BU8" i="2"/>
  <c r="BU9" i="2"/>
  <c r="BU10" i="2"/>
  <c r="BU11" i="2"/>
  <c r="BU12" i="2"/>
  <c r="BU6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6" i="2"/>
  <c r="BR29" i="2"/>
  <c r="BQ29" i="2"/>
  <c r="V228" i="7" l="1"/>
  <c r="V235" i="7"/>
  <c r="W228" i="7"/>
  <c r="W235" i="7"/>
  <c r="AJ228" i="7"/>
  <c r="AJ235" i="7"/>
  <c r="AK228" i="7"/>
  <c r="AK235" i="7"/>
  <c r="X235" i="7"/>
  <c r="X228" i="7"/>
  <c r="AL235" i="7"/>
  <c r="AL228" i="7"/>
  <c r="K72" i="7"/>
  <c r="AM136" i="7"/>
  <c r="AM135" i="7"/>
  <c r="AM347" i="7" s="1"/>
  <c r="AM137" i="7"/>
  <c r="AM140" i="7"/>
  <c r="AM138" i="7"/>
  <c r="AM139" i="7"/>
  <c r="BR29" i="7"/>
  <c r="BS29" i="7" s="1"/>
  <c r="BC29" i="7"/>
  <c r="AY12" i="7"/>
  <c r="BN12" i="7"/>
  <c r="BR30" i="7"/>
  <c r="BS30" i="7" s="1"/>
  <c r="BC30" i="7"/>
  <c r="BR8" i="7"/>
  <c r="BC8" i="7"/>
  <c r="BR12" i="7"/>
  <c r="BC12" i="7"/>
  <c r="BR11" i="7"/>
  <c r="BC11" i="7"/>
  <c r="AY8" i="7"/>
  <c r="BN8" i="7"/>
  <c r="AY13" i="7"/>
  <c r="BN13" i="7"/>
  <c r="BR31" i="7"/>
  <c r="BS31" i="7" s="1"/>
  <c r="BC31" i="7"/>
  <c r="BR9" i="7"/>
  <c r="BC9" i="7"/>
  <c r="AY9" i="7"/>
  <c r="BN9" i="7"/>
  <c r="AY14" i="7"/>
  <c r="BN14" i="7"/>
  <c r="AY10" i="7"/>
  <c r="BN10" i="7"/>
  <c r="BR10" i="7"/>
  <c r="BC10" i="7"/>
  <c r="AY11" i="7"/>
  <c r="BN11" i="7"/>
  <c r="BN6" i="7"/>
  <c r="BO6" i="7" s="1"/>
  <c r="AY6" i="7"/>
  <c r="Q359" i="12"/>
  <c r="AK330" i="7" s="1"/>
  <c r="AM330" i="7" s="1"/>
  <c r="BC6" i="7"/>
  <c r="BR6" i="7"/>
  <c r="BN7" i="7"/>
  <c r="AR330" i="7"/>
  <c r="BR14" i="7"/>
  <c r="BR7" i="7"/>
  <c r="BR13" i="7"/>
  <c r="BR32" i="7"/>
  <c r="BS32" i="7" s="1"/>
  <c r="BR28" i="7"/>
  <c r="BS28" i="7" s="1"/>
  <c r="P344" i="12"/>
  <c r="Q171" i="12"/>
  <c r="W330" i="7" s="1"/>
  <c r="Y330" i="7" s="1"/>
  <c r="AD330" i="7" l="1"/>
  <c r="AR329" i="7"/>
  <c r="Q298" i="6" l="1"/>
  <c r="Q299" i="6"/>
  <c r="Q300" i="6"/>
  <c r="Q301" i="6"/>
  <c r="Q302" i="6"/>
  <c r="Q303" i="6"/>
  <c r="Q304" i="6"/>
  <c r="Q305" i="6"/>
  <c r="Q306" i="6"/>
  <c r="BD52" i="7"/>
  <c r="BD51" i="7"/>
  <c r="BD50" i="7"/>
  <c r="BD49" i="7"/>
  <c r="BD48" i="7"/>
  <c r="BD32" i="7"/>
  <c r="BD30" i="7"/>
  <c r="BD29" i="7"/>
  <c r="BD28" i="7"/>
  <c r="BD31" i="7"/>
  <c r="AZ52" i="7"/>
  <c r="AZ51" i="7"/>
  <c r="AZ50" i="7"/>
  <c r="AZ49" i="7"/>
  <c r="AV52" i="7" l="1"/>
  <c r="AV51" i="7"/>
  <c r="AV50" i="7"/>
  <c r="P330" i="7"/>
  <c r="AV49" i="7"/>
  <c r="BD57" i="7"/>
  <c r="BD58" i="7" s="1"/>
  <c r="BD7" i="7"/>
  <c r="BD8" i="7"/>
  <c r="BD9" i="7"/>
  <c r="BD10" i="7"/>
  <c r="BD11" i="7"/>
  <c r="BD12" i="7"/>
  <c r="BD13" i="7"/>
  <c r="BD14" i="7"/>
  <c r="BD6" i="7"/>
  <c r="AZ7" i="7"/>
  <c r="AZ8" i="7"/>
  <c r="AZ9" i="7"/>
  <c r="AZ10" i="7"/>
  <c r="AZ11" i="7"/>
  <c r="AZ12" i="7"/>
  <c r="AZ13" i="7"/>
  <c r="AZ14" i="7"/>
  <c r="AZ6" i="7"/>
  <c r="BD15" i="7" l="1"/>
  <c r="AZ15" i="7"/>
  <c r="AZ16" i="7" s="1"/>
  <c r="BS7" i="7"/>
  <c r="BS8" i="7"/>
  <c r="BS9" i="7"/>
  <c r="BS10" i="7"/>
  <c r="BS11" i="7"/>
  <c r="BS12" i="7"/>
  <c r="BS13" i="7"/>
  <c r="BS14" i="7"/>
  <c r="BS6" i="7"/>
  <c r="BO7" i="7"/>
  <c r="BO8" i="7"/>
  <c r="BO9" i="7"/>
  <c r="BO10" i="7"/>
  <c r="BO11" i="7"/>
  <c r="BO12" i="7"/>
  <c r="BO13" i="7"/>
  <c r="BO14" i="7"/>
  <c r="BD16" i="7" l="1"/>
  <c r="BO15" i="7"/>
  <c r="BS15" i="7"/>
  <c r="BS16" i="7" l="1"/>
  <c r="BO16" i="7"/>
  <c r="AO224" i="7"/>
  <c r="AO195" i="7"/>
  <c r="AA224" i="7"/>
  <c r="AA195" i="7"/>
  <c r="M224" i="7"/>
  <c r="M195" i="7"/>
  <c r="K137" i="7" l="1"/>
  <c r="Y135" i="7"/>
  <c r="Y347" i="7" s="1"/>
  <c r="AM20" i="7"/>
  <c r="AM254" i="7" s="1"/>
  <c r="K136" i="7"/>
  <c r="K135" i="7"/>
  <c r="K138" i="7"/>
  <c r="K139" i="7"/>
  <c r="Y5" i="7"/>
  <c r="Y176" i="7" s="1"/>
  <c r="AM8" i="7"/>
  <c r="AM179" i="7" s="1"/>
  <c r="K140" i="7"/>
  <c r="AM19" i="7"/>
  <c r="AM253" i="7" s="1"/>
  <c r="AM29" i="7"/>
  <c r="AM196" i="7" s="1"/>
  <c r="AM21" i="7"/>
  <c r="AM278" i="7" s="1"/>
  <c r="AM61" i="7"/>
  <c r="AM229" i="7" s="1"/>
  <c r="Y29" i="7"/>
  <c r="Y196" i="7" s="1"/>
  <c r="AM65" i="7"/>
  <c r="AM256" i="7" s="1"/>
  <c r="Y25" i="7"/>
  <c r="AM35" i="7"/>
  <c r="AM264" i="7" s="1"/>
  <c r="Y42" i="7"/>
  <c r="Y148" i="7" s="1"/>
  <c r="AM49" i="7"/>
  <c r="AM233" i="7" s="1"/>
  <c r="Y57" i="7"/>
  <c r="Y268" i="7" s="1"/>
  <c r="AM50" i="7"/>
  <c r="AM234" i="7" s="1"/>
  <c r="Y58" i="7"/>
  <c r="Y312" i="7" s="1"/>
  <c r="AM58" i="7"/>
  <c r="AM312" i="7" s="1"/>
  <c r="Y63" i="7"/>
  <c r="Y231" i="7" s="1"/>
  <c r="AM43" i="7"/>
  <c r="AM222" i="7" s="1"/>
  <c r="AM69" i="7"/>
  <c r="AM258" i="7" s="1"/>
  <c r="Y65" i="7"/>
  <c r="Y256" i="7" s="1"/>
  <c r="AM55" i="7"/>
  <c r="AM333" i="7" s="1"/>
  <c r="AM57" i="7"/>
  <c r="AM268" i="7" s="1"/>
  <c r="Y21" i="7"/>
  <c r="Y278" i="7" s="1"/>
  <c r="AM9" i="7"/>
  <c r="AM272" i="7" s="1"/>
  <c r="AM45" i="7"/>
  <c r="AM224" i="7" s="1"/>
  <c r="Y71" i="7"/>
  <c r="Y260" i="7" s="1"/>
  <c r="Y39" i="7"/>
  <c r="Y274" i="7" s="1"/>
  <c r="Y20" i="7"/>
  <c r="Y254" i="7" s="1"/>
  <c r="AM27" i="7"/>
  <c r="AM194" i="7" s="1"/>
  <c r="AM59" i="7"/>
  <c r="AM313" i="7" s="1"/>
  <c r="Z313" i="7"/>
  <c r="Y64" i="7"/>
  <c r="Y232" i="7" s="1"/>
  <c r="Y9" i="7"/>
  <c r="Y272" i="7" s="1"/>
  <c r="Y49" i="7"/>
  <c r="Y233" i="7" s="1"/>
  <c r="Y61" i="7"/>
  <c r="Y229" i="7" s="1"/>
  <c r="Z153" i="7"/>
  <c r="Y48" i="7"/>
  <c r="Y226" i="7" s="1"/>
  <c r="Y33" i="7"/>
  <c r="Y262" i="7" s="1"/>
  <c r="Y16" i="7"/>
  <c r="Y156" i="7" s="1"/>
  <c r="Y50" i="7"/>
  <c r="Y234" i="7" s="1"/>
  <c r="AM5" i="7"/>
  <c r="AM176" i="7" s="1"/>
  <c r="Y27" i="7"/>
  <c r="Y194" i="7" s="1"/>
  <c r="Y35" i="7"/>
  <c r="Y264" i="7" s="1"/>
  <c r="Y59" i="7"/>
  <c r="Y313" i="7" s="1"/>
  <c r="Y54" i="7"/>
  <c r="Y332" i="7" s="1"/>
  <c r="Y8" i="7"/>
  <c r="Y179" i="7" s="1"/>
  <c r="Y55" i="7"/>
  <c r="Y333" i="7" s="1"/>
  <c r="AM7" i="7"/>
  <c r="AM178" i="7" s="1"/>
  <c r="AM63" i="7"/>
  <c r="AM231" i="7" s="1"/>
  <c r="Y7" i="7"/>
  <c r="Y178" i="7" s="1"/>
  <c r="Y15" i="7"/>
  <c r="Y155" i="7" s="1"/>
  <c r="Y31" i="7"/>
  <c r="Y198" i="7" s="1"/>
  <c r="AM15" i="7"/>
  <c r="AM155" i="7" s="1"/>
  <c r="Y6" i="7"/>
  <c r="Y177" i="7" s="1"/>
  <c r="Y45" i="7"/>
  <c r="Y224" i="7" s="1"/>
  <c r="Z174" i="7"/>
  <c r="AN346" i="7"/>
  <c r="Y69" i="7"/>
  <c r="Y258" i="7" s="1"/>
  <c r="AM54" i="7"/>
  <c r="AM332" i="7" s="1"/>
  <c r="AM16" i="7"/>
  <c r="AM156" i="7" s="1"/>
  <c r="AN174" i="7"/>
  <c r="Y19" i="7"/>
  <c r="Y253" i="7" s="1"/>
  <c r="AN192" i="7"/>
  <c r="Y43" i="7"/>
  <c r="Y222" i="7" s="1"/>
  <c r="AN153" i="7"/>
  <c r="AN313" i="7"/>
  <c r="AN221" i="7"/>
  <c r="Z346" i="7"/>
  <c r="Y62" i="7"/>
  <c r="Y230" i="7" s="1"/>
  <c r="Z221" i="7"/>
  <c r="AN311" i="7"/>
  <c r="AM31" i="7"/>
  <c r="AM198" i="7" s="1"/>
  <c r="AM71" i="7"/>
  <c r="AM260" i="7" s="1"/>
  <c r="AM33" i="7"/>
  <c r="AM262" i="7" s="1"/>
  <c r="AM47" i="7"/>
  <c r="AM225" i="7" s="1"/>
  <c r="AM25" i="7"/>
  <c r="AM26" i="7"/>
  <c r="AM193" i="7" s="1"/>
  <c r="AM39" i="7"/>
  <c r="AM274" i="7" s="1"/>
  <c r="Y47" i="7"/>
  <c r="Y225" i="7" s="1"/>
  <c r="Y26" i="7"/>
  <c r="Y193" i="7" s="1"/>
  <c r="AM4" i="7"/>
  <c r="AM175" i="7" s="1"/>
  <c r="AM6" i="7"/>
  <c r="AM177" i="7" s="1"/>
  <c r="AM10" i="7"/>
  <c r="AM266" i="7" s="1"/>
  <c r="AM12" i="7"/>
  <c r="AM180" i="7" s="1"/>
  <c r="AM14" i="7"/>
  <c r="AM154" i="7" s="1"/>
  <c r="AM18" i="7"/>
  <c r="AM158" i="7" s="1"/>
  <c r="AM22" i="7"/>
  <c r="AM279" i="7" s="1"/>
  <c r="AM28" i="7"/>
  <c r="AM195" i="7" s="1"/>
  <c r="AM30" i="7"/>
  <c r="AM197" i="7" s="1"/>
  <c r="AM32" i="7"/>
  <c r="AM261" i="7" s="1"/>
  <c r="AM34" i="7"/>
  <c r="AM263" i="7" s="1"/>
  <c r="AM36" i="7"/>
  <c r="AM265" i="7" s="1"/>
  <c r="AM38" i="7"/>
  <c r="AM273" i="7" s="1"/>
  <c r="AM40" i="7"/>
  <c r="AM270" i="7" s="1"/>
  <c r="AM42" i="7"/>
  <c r="AM148" i="7" s="1"/>
  <c r="AM44" i="7"/>
  <c r="AM223" i="7" s="1"/>
  <c r="AM46" i="7"/>
  <c r="AM280" i="7" s="1"/>
  <c r="AM48" i="7"/>
  <c r="AM226" i="7" s="1"/>
  <c r="AM52" i="7"/>
  <c r="AM200" i="7" s="1"/>
  <c r="AM56" i="7"/>
  <c r="AM346" i="7" s="1"/>
  <c r="AM60" i="7"/>
  <c r="AM276" i="7" s="1"/>
  <c r="AM62" i="7"/>
  <c r="AM230" i="7" s="1"/>
  <c r="AM64" i="7"/>
  <c r="AM232" i="7" s="1"/>
  <c r="AM66" i="7"/>
  <c r="AM257" i="7" s="1"/>
  <c r="AM68" i="7"/>
  <c r="AM277" i="7" s="1"/>
  <c r="AM70" i="7"/>
  <c r="AM259" i="7" s="1"/>
  <c r="AM72" i="7"/>
  <c r="AM255" i="7" s="1"/>
  <c r="AM11" i="7"/>
  <c r="AM267" i="7" s="1"/>
  <c r="AM13" i="7"/>
  <c r="AM269" i="7" s="1"/>
  <c r="AM17" i="7"/>
  <c r="AM157" i="7" s="1"/>
  <c r="AM23" i="7"/>
  <c r="AM271" i="7" s="1"/>
  <c r="AM37" i="7"/>
  <c r="AM199" i="7" s="1"/>
  <c r="AM41" i="7"/>
  <c r="AM147" i="7" s="1"/>
  <c r="AM51" i="7"/>
  <c r="AM275" i="7" s="1"/>
  <c r="AM53" i="7"/>
  <c r="AM201" i="7" s="1"/>
  <c r="AM67" i="7"/>
  <c r="AM159" i="7" s="1"/>
  <c r="Y4" i="7"/>
  <c r="Y175" i="7" s="1"/>
  <c r="Y10" i="7"/>
  <c r="Y266" i="7" s="1"/>
  <c r="Y12" i="7"/>
  <c r="Y180" i="7" s="1"/>
  <c r="Y14" i="7"/>
  <c r="Y154" i="7" s="1"/>
  <c r="Y18" i="7"/>
  <c r="Y158" i="7" s="1"/>
  <c r="Y22" i="7"/>
  <c r="Y279" i="7" s="1"/>
  <c r="Y24" i="7"/>
  <c r="Y227" i="7" s="1"/>
  <c r="Y28" i="7"/>
  <c r="Y195" i="7" s="1"/>
  <c r="Y30" i="7"/>
  <c r="Y197" i="7" s="1"/>
  <c r="Y32" i="7"/>
  <c r="Y261" i="7" s="1"/>
  <c r="Y34" i="7"/>
  <c r="Y263" i="7" s="1"/>
  <c r="Y36" i="7"/>
  <c r="Y265" i="7" s="1"/>
  <c r="Y38" i="7"/>
  <c r="Y273" i="7" s="1"/>
  <c r="Y40" i="7"/>
  <c r="Y270" i="7" s="1"/>
  <c r="Y44" i="7"/>
  <c r="Y223" i="7" s="1"/>
  <c r="Y46" i="7"/>
  <c r="Y280" i="7" s="1"/>
  <c r="Y52" i="7"/>
  <c r="Y200" i="7" s="1"/>
  <c r="Y56" i="7"/>
  <c r="Y346" i="7" s="1"/>
  <c r="Y60" i="7"/>
  <c r="Y276" i="7" s="1"/>
  <c r="Y66" i="7"/>
  <c r="Y257" i="7" s="1"/>
  <c r="Y68" i="7"/>
  <c r="Y277" i="7" s="1"/>
  <c r="Y70" i="7"/>
  <c r="Y259" i="7" s="1"/>
  <c r="Y72" i="7"/>
  <c r="Y255" i="7" s="1"/>
  <c r="Y11" i="7"/>
  <c r="Y267" i="7" s="1"/>
  <c r="Y13" i="7"/>
  <c r="Y269" i="7" s="1"/>
  <c r="Y17" i="7"/>
  <c r="Y157" i="7" s="1"/>
  <c r="Y23" i="7"/>
  <c r="Y271" i="7" s="1"/>
  <c r="Y37" i="7"/>
  <c r="Y199" i="7" s="1"/>
  <c r="Y41" i="7"/>
  <c r="Y147" i="7" s="1"/>
  <c r="Y51" i="7"/>
  <c r="Y275" i="7" s="1"/>
  <c r="Y53" i="7"/>
  <c r="Y201" i="7" s="1"/>
  <c r="Y67" i="7"/>
  <c r="Y159" i="7" s="1"/>
  <c r="Y235" i="7" l="1"/>
  <c r="Y228" i="7"/>
  <c r="AM228" i="7"/>
  <c r="AM235" i="7"/>
  <c r="Z222" i="7"/>
  <c r="Z223" i="7" s="1"/>
  <c r="AA223" i="7" s="1"/>
  <c r="Y143" i="7"/>
  <c r="Z312" i="7"/>
  <c r="AA312" i="7" s="1"/>
  <c r="AB312" i="7" s="1"/>
  <c r="AD312" i="7" s="1"/>
  <c r="Z147" i="7"/>
  <c r="AN147" i="7"/>
  <c r="Z311" i="7"/>
  <c r="AN312" i="7"/>
  <c r="AO312" i="7" s="1"/>
  <c r="AP312" i="7" s="1"/>
  <c r="AR312" i="7" s="1"/>
  <c r="Z332" i="7"/>
  <c r="AA332" i="7" s="1"/>
  <c r="AB332" i="7" s="1"/>
  <c r="AD332" i="7" s="1"/>
  <c r="Z192" i="7"/>
  <c r="AN193" i="7"/>
  <c r="AN194" i="7" s="1"/>
  <c r="AO194" i="7" s="1"/>
  <c r="Z252" i="7"/>
  <c r="Z175" i="7"/>
  <c r="Z176" i="7" s="1"/>
  <c r="Z155" i="7"/>
  <c r="AN175" i="7"/>
  <c r="AN176" i="7" s="1"/>
  <c r="AN332" i="7"/>
  <c r="AO332" i="7" s="1"/>
  <c r="AP332" i="7" s="1"/>
  <c r="AR332" i="7" s="1"/>
  <c r="Z193" i="7"/>
  <c r="Z194" i="7" s="1"/>
  <c r="AA194" i="7" s="1"/>
  <c r="Z253" i="7"/>
  <c r="AN253" i="7"/>
  <c r="AO253" i="7" s="1"/>
  <c r="AP253" i="7" s="1"/>
  <c r="AR253" i="7" s="1"/>
  <c r="AN155" i="7"/>
  <c r="AN156" i="7" s="1"/>
  <c r="AO156" i="7" s="1"/>
  <c r="H156" i="12" l="1"/>
  <c r="H113" i="21"/>
  <c r="AN148" i="7"/>
  <c r="AQ147" i="7" s="1"/>
  <c r="AO147" i="7"/>
  <c r="AP147" i="7" s="1"/>
  <c r="AR147" i="7" s="1"/>
  <c r="Z148" i="7"/>
  <c r="AC147" i="7" s="1"/>
  <c r="AA147" i="7"/>
  <c r="AB147" i="7" s="1"/>
  <c r="AD147" i="7" s="1"/>
  <c r="AO193" i="7"/>
  <c r="AP193" i="7" s="1"/>
  <c r="AR193" i="7" s="1"/>
  <c r="AA175" i="7"/>
  <c r="AB175" i="7" s="1"/>
  <c r="AD175" i="7" s="1"/>
  <c r="AN254" i="7"/>
  <c r="AO154" i="7"/>
  <c r="AP154" i="7" s="1"/>
  <c r="AR154" i="7" s="1"/>
  <c r="AO177" i="7"/>
  <c r="AA176" i="7"/>
  <c r="AA222" i="7"/>
  <c r="AB222" i="7" s="1"/>
  <c r="AD222" i="7" s="1"/>
  <c r="AA193" i="7"/>
  <c r="AB193" i="7" s="1"/>
  <c r="AD193" i="7" s="1"/>
  <c r="AO175" i="7"/>
  <c r="AP175" i="7" s="1"/>
  <c r="AR175" i="7" s="1"/>
  <c r="AA177" i="7"/>
  <c r="AA253" i="7"/>
  <c r="AB253" i="7" s="1"/>
  <c r="AD253" i="7" s="1"/>
  <c r="Z254" i="7"/>
  <c r="Z156" i="7"/>
  <c r="AA156" i="7" s="1"/>
  <c r="AA155" i="7"/>
  <c r="AA154" i="7"/>
  <c r="AB154" i="7" s="1"/>
  <c r="AD154" i="7" s="1"/>
  <c r="AO155" i="7"/>
  <c r="H155" i="12" l="1"/>
  <c r="AY32" i="7" s="1"/>
  <c r="AZ32" i="7" s="1"/>
  <c r="Q43" i="12"/>
  <c r="Q42" i="12"/>
  <c r="Q41" i="12"/>
  <c r="Q40" i="12"/>
  <c r="Q39" i="12"/>
  <c r="Q38" i="12"/>
  <c r="H151" i="12"/>
  <c r="AY28" i="7" s="1"/>
  <c r="AZ28" i="7" s="1"/>
  <c r="H154" i="12"/>
  <c r="AY31" i="7" s="1"/>
  <c r="AZ31" i="7" s="1"/>
  <c r="H150" i="12"/>
  <c r="BN27" i="7" s="1"/>
  <c r="BO27" i="7" s="1"/>
  <c r="H153" i="12"/>
  <c r="BN30" i="7" s="1"/>
  <c r="BO30" i="7" s="1"/>
  <c r="H152" i="12"/>
  <c r="AY29" i="7" s="1"/>
  <c r="AZ29" i="7" s="1"/>
  <c r="Q130" i="21"/>
  <c r="H109" i="21"/>
  <c r="H108" i="21"/>
  <c r="H107" i="21"/>
  <c r="H110" i="21"/>
  <c r="H111" i="21"/>
  <c r="H112" i="21"/>
  <c r="AD347" i="7"/>
  <c r="AD348" i="7"/>
  <c r="AD349" i="7"/>
  <c r="AD350" i="7"/>
  <c r="AD351" i="7"/>
  <c r="AD352" i="7"/>
  <c r="AY30" i="7" l="1"/>
  <c r="AZ30" i="7" s="1"/>
  <c r="BN32" i="7"/>
  <c r="BO32" i="7" s="1"/>
  <c r="BN28" i="7"/>
  <c r="BO28" i="7" s="1"/>
  <c r="BN31" i="7"/>
  <c r="BO31" i="7" s="1"/>
  <c r="AY27" i="7"/>
  <c r="AZ27" i="7" s="1"/>
  <c r="BN29" i="7"/>
  <c r="BO29" i="7" s="1"/>
  <c r="O299" i="6"/>
  <c r="R299" i="6" s="1"/>
  <c r="AU7" i="7" s="1"/>
  <c r="O300" i="6"/>
  <c r="R300" i="6" s="1"/>
  <c r="AU8" i="7" s="1"/>
  <c r="O301" i="6"/>
  <c r="R301" i="6" s="1"/>
  <c r="O302" i="6"/>
  <c r="R302" i="6" s="1"/>
  <c r="O303" i="6"/>
  <c r="R303" i="6" s="1"/>
  <c r="O304" i="6"/>
  <c r="R304" i="6" s="1"/>
  <c r="O305" i="6"/>
  <c r="R305" i="6" s="1"/>
  <c r="O306" i="6"/>
  <c r="R306" i="6" s="1"/>
  <c r="O298" i="6"/>
  <c r="R298" i="6" s="1"/>
  <c r="AU6" i="7" s="1"/>
  <c r="AZ36" i="7" l="1"/>
  <c r="AZ37" i="7" s="1"/>
  <c r="BO36" i="7"/>
  <c r="BO37" i="7" s="1"/>
  <c r="AU14" i="7"/>
  <c r="AV14" i="7" s="1"/>
  <c r="BJ14" i="7"/>
  <c r="BK14" i="7" s="1"/>
  <c r="AU12" i="7"/>
  <c r="AV12" i="7" s="1"/>
  <c r="BJ12" i="7"/>
  <c r="BK12" i="7" s="1"/>
  <c r="AU11" i="7"/>
  <c r="AV11" i="7" s="1"/>
  <c r="BJ11" i="7"/>
  <c r="BK11" i="7" s="1"/>
  <c r="AU9" i="7"/>
  <c r="AV9" i="7" s="1"/>
  <c r="BJ9" i="7"/>
  <c r="BK9" i="7" s="1"/>
  <c r="AU10" i="7"/>
  <c r="AV10" i="7" s="1"/>
  <c r="BJ10" i="7"/>
  <c r="BK10" i="7" s="1"/>
  <c r="AU13" i="7"/>
  <c r="AV13" i="7" s="1"/>
  <c r="BJ13" i="7"/>
  <c r="BK13" i="7" s="1"/>
  <c r="Q308" i="6"/>
  <c r="I330" i="7" s="1"/>
  <c r="K330" i="7" s="1"/>
  <c r="AV8" i="7"/>
  <c r="BJ8" i="7"/>
  <c r="BK8" i="7" s="1"/>
  <c r="BJ6" i="7"/>
  <c r="BK6" i="7" s="1"/>
  <c r="AV6" i="7"/>
  <c r="BJ7" i="7"/>
  <c r="BK7" i="7" s="1"/>
  <c r="AV7" i="7"/>
  <c r="BO62" i="7" l="1"/>
  <c r="BN62" i="7" s="1"/>
  <c r="AV15" i="7"/>
  <c r="BK15" i="7"/>
  <c r="J273" i="7"/>
  <c r="J199" i="7"/>
  <c r="J265" i="7"/>
  <c r="J264" i="7"/>
  <c r="J263" i="7"/>
  <c r="J262" i="7"/>
  <c r="J175" i="7"/>
  <c r="J176" i="7"/>
  <c r="J177" i="7"/>
  <c r="J178" i="7"/>
  <c r="J179" i="7"/>
  <c r="J272" i="7"/>
  <c r="J266" i="7"/>
  <c r="J267" i="7"/>
  <c r="J269" i="7"/>
  <c r="J154" i="7"/>
  <c r="J155" i="7"/>
  <c r="J156" i="7"/>
  <c r="J157" i="7"/>
  <c r="J253" i="7"/>
  <c r="J278" i="7"/>
  <c r="J279" i="7"/>
  <c r="J271" i="7"/>
  <c r="J227" i="7"/>
  <c r="J193" i="7"/>
  <c r="J194" i="7"/>
  <c r="J195" i="7"/>
  <c r="J196" i="7"/>
  <c r="J197" i="7"/>
  <c r="J198" i="7"/>
  <c r="J261" i="7"/>
  <c r="J274" i="7"/>
  <c r="J270" i="7"/>
  <c r="J147" i="7"/>
  <c r="L153" i="7" s="1"/>
  <c r="J222" i="7"/>
  <c r="J223" i="7"/>
  <c r="J224" i="7"/>
  <c r="J225" i="7"/>
  <c r="J226" i="7"/>
  <c r="J233" i="7"/>
  <c r="J234" i="7"/>
  <c r="J275" i="7"/>
  <c r="J200" i="7"/>
  <c r="J346" i="7"/>
  <c r="J268" i="7"/>
  <c r="J312" i="7"/>
  <c r="J313" i="7"/>
  <c r="J276" i="7"/>
  <c r="J229" i="7"/>
  <c r="J230" i="7"/>
  <c r="J231" i="7"/>
  <c r="J232" i="7"/>
  <c r="J256" i="7"/>
  <c r="J277" i="7"/>
  <c r="J258" i="7"/>
  <c r="J259" i="7"/>
  <c r="J260" i="7"/>
  <c r="I255" i="7"/>
  <c r="I260" i="7"/>
  <c r="I259" i="7"/>
  <c r="I258" i="7"/>
  <c r="I277" i="7"/>
  <c r="I257" i="7"/>
  <c r="I256" i="7"/>
  <c r="I232" i="7"/>
  <c r="I231" i="7"/>
  <c r="I230" i="7"/>
  <c r="I229" i="7"/>
  <c r="I276" i="7"/>
  <c r="I313" i="7"/>
  <c r="I312" i="7"/>
  <c r="I268" i="7"/>
  <c r="I346" i="7"/>
  <c r="I333" i="7"/>
  <c r="I332" i="7"/>
  <c r="I200" i="7"/>
  <c r="I275" i="7"/>
  <c r="I234" i="7"/>
  <c r="I233" i="7"/>
  <c r="I226" i="7"/>
  <c r="I225" i="7"/>
  <c r="I224" i="7"/>
  <c r="I223" i="7"/>
  <c r="I222" i="7"/>
  <c r="I147" i="7"/>
  <c r="I270" i="7"/>
  <c r="I274" i="7"/>
  <c r="I273" i="7"/>
  <c r="I199" i="7"/>
  <c r="I265" i="7"/>
  <c r="I264" i="7"/>
  <c r="I263" i="7"/>
  <c r="I198" i="7"/>
  <c r="I197" i="7"/>
  <c r="I196" i="7"/>
  <c r="I193" i="7"/>
  <c r="I271" i="7"/>
  <c r="I279" i="7"/>
  <c r="I278" i="7"/>
  <c r="I254" i="7"/>
  <c r="I253" i="7"/>
  <c r="I157" i="7"/>
  <c r="I156" i="7"/>
  <c r="I155" i="7"/>
  <c r="I154" i="7"/>
  <c r="I269" i="7"/>
  <c r="I267" i="7"/>
  <c r="I266" i="7"/>
  <c r="I272" i="7"/>
  <c r="I179" i="7"/>
  <c r="I178" i="7"/>
  <c r="I177" i="7"/>
  <c r="I176" i="7"/>
  <c r="H255" i="7"/>
  <c r="H260" i="7"/>
  <c r="H259" i="7"/>
  <c r="H258" i="7"/>
  <c r="H277" i="7"/>
  <c r="H257" i="7"/>
  <c r="H256" i="7"/>
  <c r="H232" i="7"/>
  <c r="H231" i="7"/>
  <c r="H230" i="7"/>
  <c r="H229" i="7"/>
  <c r="H276" i="7"/>
  <c r="H313" i="7"/>
  <c r="H312" i="7"/>
  <c r="H268" i="7"/>
  <c r="H346" i="7"/>
  <c r="H333" i="7"/>
  <c r="H332" i="7"/>
  <c r="H225" i="7"/>
  <c r="H200" i="7"/>
  <c r="H275" i="7"/>
  <c r="H234" i="7"/>
  <c r="H233" i="7"/>
  <c r="H226" i="7"/>
  <c r="H224" i="7"/>
  <c r="H223" i="7"/>
  <c r="H222" i="7"/>
  <c r="H147" i="7"/>
  <c r="H270" i="7"/>
  <c r="H274" i="7"/>
  <c r="H273" i="7"/>
  <c r="H199" i="7"/>
  <c r="H265" i="7"/>
  <c r="H264" i="7"/>
  <c r="H263" i="7"/>
  <c r="H262" i="7"/>
  <c r="H261" i="7"/>
  <c r="H198" i="7"/>
  <c r="H197" i="7"/>
  <c r="H196" i="7"/>
  <c r="H195" i="7"/>
  <c r="H194" i="7"/>
  <c r="H193" i="7"/>
  <c r="H227" i="7"/>
  <c r="H271" i="7"/>
  <c r="H279" i="7"/>
  <c r="H278" i="7"/>
  <c r="H254" i="7"/>
  <c r="H253" i="7"/>
  <c r="H158" i="7"/>
  <c r="H157" i="7"/>
  <c r="H156" i="7"/>
  <c r="H155" i="7"/>
  <c r="H154" i="7"/>
  <c r="H269" i="7"/>
  <c r="H267" i="7"/>
  <c r="H266" i="7"/>
  <c r="H272" i="7"/>
  <c r="H179" i="7"/>
  <c r="H178" i="7"/>
  <c r="H177" i="7"/>
  <c r="H176" i="7"/>
  <c r="H175" i="7"/>
  <c r="AV16" i="7" l="1"/>
  <c r="BK16" i="7"/>
  <c r="L313" i="7"/>
  <c r="L192" i="7"/>
  <c r="L221" i="7"/>
  <c r="L174" i="7"/>
  <c r="K24" i="7"/>
  <c r="K227" i="7" s="1"/>
  <c r="K32" i="7"/>
  <c r="K261" i="7" s="1"/>
  <c r="K27" i="7"/>
  <c r="K194" i="7" s="1"/>
  <c r="K33" i="7"/>
  <c r="K262" i="7" s="1"/>
  <c r="K42" i="7"/>
  <c r="K148" i="7" s="1"/>
  <c r="K4" i="7"/>
  <c r="K28" i="7"/>
  <c r="K195" i="7" s="1"/>
  <c r="K41" i="7"/>
  <c r="J228" i="7"/>
  <c r="L252" i="7" s="1"/>
  <c r="I228" i="7"/>
  <c r="I194" i="7"/>
  <c r="H228" i="7"/>
  <c r="I227" i="7"/>
  <c r="I195" i="7"/>
  <c r="I175" i="7"/>
  <c r="I261" i="7"/>
  <c r="I262" i="7"/>
  <c r="K30" i="7"/>
  <c r="K197" i="7" s="1"/>
  <c r="K14" i="7"/>
  <c r="K154" i="7" s="1"/>
  <c r="K6" i="7"/>
  <c r="K177" i="7" s="1"/>
  <c r="K63" i="7"/>
  <c r="K231" i="7" s="1"/>
  <c r="K64" i="7"/>
  <c r="K232" i="7" s="1"/>
  <c r="K35" i="7"/>
  <c r="K264" i="7" s="1"/>
  <c r="K43" i="7"/>
  <c r="K222" i="7" s="1"/>
  <c r="K26" i="7"/>
  <c r="K193" i="7" s="1"/>
  <c r="K71" i="7"/>
  <c r="K260" i="7" s="1"/>
  <c r="K70" i="7"/>
  <c r="K259" i="7" s="1"/>
  <c r="K44" i="7"/>
  <c r="K223" i="7" s="1"/>
  <c r="K52" i="7"/>
  <c r="K200" i="7" s="1"/>
  <c r="K69" i="7"/>
  <c r="K61" i="7"/>
  <c r="K229" i="7" s="1"/>
  <c r="K45" i="7"/>
  <c r="K224" i="7" s="1"/>
  <c r="K31" i="7"/>
  <c r="K198" i="7" s="1"/>
  <c r="K15" i="7"/>
  <c r="K155" i="7" s="1"/>
  <c r="K7" i="7"/>
  <c r="K178" i="7" s="1"/>
  <c r="K37" i="7"/>
  <c r="K199" i="7" s="1"/>
  <c r="K53" i="7"/>
  <c r="K201" i="7" s="1"/>
  <c r="K22" i="7"/>
  <c r="K279" i="7" s="1"/>
  <c r="K38" i="7"/>
  <c r="K273" i="7" s="1"/>
  <c r="K23" i="7"/>
  <c r="K271" i="7" s="1"/>
  <c r="K255" i="7"/>
  <c r="K55" i="7"/>
  <c r="K333" i="7" s="1"/>
  <c r="K47" i="7"/>
  <c r="K225" i="7" s="1"/>
  <c r="K39" i="7"/>
  <c r="K274" i="7" s="1"/>
  <c r="K25" i="7"/>
  <c r="K235" i="7" s="1"/>
  <c r="K17" i="7"/>
  <c r="K157" i="7" s="1"/>
  <c r="K9" i="7"/>
  <c r="K272" i="7" s="1"/>
  <c r="J255" i="7"/>
  <c r="K62" i="7"/>
  <c r="K230" i="7" s="1"/>
  <c r="K54" i="7"/>
  <c r="K332" i="7" s="1"/>
  <c r="K46" i="7"/>
  <c r="K280" i="7" s="1"/>
  <c r="K16" i="7"/>
  <c r="K156" i="7" s="1"/>
  <c r="K8" i="7"/>
  <c r="K179" i="7" s="1"/>
  <c r="K36" i="7"/>
  <c r="K265" i="7" s="1"/>
  <c r="J333" i="7"/>
  <c r="K68" i="7"/>
  <c r="K277" i="7" s="1"/>
  <c r="K67" i="7"/>
  <c r="K159" i="7" s="1"/>
  <c r="K59" i="7"/>
  <c r="K313" i="7" s="1"/>
  <c r="K51" i="7"/>
  <c r="K275" i="7" s="1"/>
  <c r="K29" i="7"/>
  <c r="K196" i="7" s="1"/>
  <c r="K21" i="7"/>
  <c r="K278" i="7" s="1"/>
  <c r="K13" i="7"/>
  <c r="K269" i="7" s="1"/>
  <c r="K5" i="7"/>
  <c r="K176" i="7" s="1"/>
  <c r="K66" i="7"/>
  <c r="K257" i="7" s="1"/>
  <c r="K58" i="7"/>
  <c r="K312" i="7" s="1"/>
  <c r="K50" i="7"/>
  <c r="K234" i="7" s="1"/>
  <c r="K20" i="7"/>
  <c r="K254" i="7" s="1"/>
  <c r="K12" i="7"/>
  <c r="K180" i="7" s="1"/>
  <c r="J254" i="7"/>
  <c r="J257" i="7"/>
  <c r="K60" i="7"/>
  <c r="K276" i="7" s="1"/>
  <c r="K65" i="7"/>
  <c r="K256" i="7" s="1"/>
  <c r="K57" i="7"/>
  <c r="K268" i="7" s="1"/>
  <c r="K49" i="7"/>
  <c r="K233" i="7" s="1"/>
  <c r="K19" i="7"/>
  <c r="K253" i="7" s="1"/>
  <c r="K11" i="7"/>
  <c r="K267" i="7" s="1"/>
  <c r="K56" i="7"/>
  <c r="K346" i="7" s="1"/>
  <c r="K48" i="7"/>
  <c r="K226" i="7" s="1"/>
  <c r="K40" i="7"/>
  <c r="K270" i="7" s="1"/>
  <c r="K18" i="7"/>
  <c r="K158" i="7" s="1"/>
  <c r="K10" i="7"/>
  <c r="K266" i="7" s="1"/>
  <c r="K34" i="7"/>
  <c r="K263" i="7" s="1"/>
  <c r="J332" i="7"/>
  <c r="AR352" i="7"/>
  <c r="AR351" i="7"/>
  <c r="AR350" i="7"/>
  <c r="AR349" i="7"/>
  <c r="AR348" i="7"/>
  <c r="K175" i="7" l="1"/>
  <c r="L175" i="7" s="1"/>
  <c r="K143" i="7"/>
  <c r="Q180" i="6" s="1"/>
  <c r="K147" i="7"/>
  <c r="L147" i="7" s="1"/>
  <c r="L148" i="7" s="1"/>
  <c r="L155" i="7"/>
  <c r="K258" i="7"/>
  <c r="L253" i="7" s="1"/>
  <c r="L311" i="7"/>
  <c r="L332" i="7"/>
  <c r="L312" i="7"/>
  <c r="M312" i="7" s="1"/>
  <c r="L346" i="7"/>
  <c r="L193" i="7"/>
  <c r="K228" i="7"/>
  <c r="H305" i="20" l="1"/>
  <c r="H302" i="20" s="1"/>
  <c r="P182" i="6"/>
  <c r="Q322" i="20"/>
  <c r="H299" i="20"/>
  <c r="H300" i="20"/>
  <c r="M147" i="7"/>
  <c r="N147" i="7" s="1"/>
  <c r="L222" i="7"/>
  <c r="L223" i="7" s="1"/>
  <c r="L156" i="7"/>
  <c r="M156" i="7" s="1"/>
  <c r="M155" i="7"/>
  <c r="M154" i="7"/>
  <c r="N154" i="7" s="1"/>
  <c r="P154" i="7" s="1"/>
  <c r="L254" i="7"/>
  <c r="M177" i="7"/>
  <c r="M253" i="7"/>
  <c r="N253" i="7" s="1"/>
  <c r="P253" i="7" s="1"/>
  <c r="M332" i="7"/>
  <c r="N332" i="7" s="1"/>
  <c r="P332" i="7" s="1"/>
  <c r="N312" i="7"/>
  <c r="P312" i="7" s="1"/>
  <c r="L176" i="7"/>
  <c r="L194" i="7"/>
  <c r="H304" i="20" l="1"/>
  <c r="H301" i="20"/>
  <c r="H303" i="20"/>
  <c r="Q175" i="6"/>
  <c r="AU28" i="7" s="1"/>
  <c r="AV28" i="7" s="1"/>
  <c r="Q177" i="6"/>
  <c r="AU30" i="7" s="1"/>
  <c r="AV30" i="7" s="1"/>
  <c r="Q176" i="6"/>
  <c r="AU29" i="7" s="1"/>
  <c r="AV29" i="7" s="1"/>
  <c r="Q178" i="6"/>
  <c r="AU31" i="7" s="1"/>
  <c r="AV31" i="7" s="1"/>
  <c r="Q174" i="6"/>
  <c r="AU27" i="7" s="1"/>
  <c r="AV27" i="7" s="1"/>
  <c r="Q179" i="6"/>
  <c r="AU32" i="7" s="1"/>
  <c r="AV32" i="7" s="1"/>
  <c r="P147" i="7"/>
  <c r="M176" i="7"/>
  <c r="M175" i="7"/>
  <c r="N175" i="7" s="1"/>
  <c r="P175" i="7" s="1"/>
  <c r="M193" i="7"/>
  <c r="N193" i="7" s="1"/>
  <c r="P193" i="7" s="1"/>
  <c r="M194" i="7"/>
  <c r="M223" i="7"/>
  <c r="M222" i="7"/>
  <c r="N222" i="7" s="1"/>
  <c r="P222" i="7" s="1"/>
  <c r="BJ28" i="7" l="1"/>
  <c r="BK28" i="7" s="1"/>
  <c r="K348" i="7"/>
  <c r="P348" i="7" s="1"/>
  <c r="BJ30" i="7"/>
  <c r="BK30" i="7" s="1"/>
  <c r="K350" i="7"/>
  <c r="P350" i="7" s="1"/>
  <c r="BJ29" i="7"/>
  <c r="BK29" i="7" s="1"/>
  <c r="BJ31" i="7"/>
  <c r="BK31" i="7" s="1"/>
  <c r="K351" i="7"/>
  <c r="P351" i="7" s="1"/>
  <c r="K349" i="7"/>
  <c r="P349" i="7" s="1"/>
  <c r="K347" i="7"/>
  <c r="P347" i="7" s="1"/>
  <c r="BJ27" i="7"/>
  <c r="BK27" i="7" s="1"/>
  <c r="BJ32" i="7"/>
  <c r="BK32" i="7" s="1"/>
  <c r="K352" i="7"/>
  <c r="P352" i="7" s="1"/>
  <c r="AV36" i="7"/>
  <c r="AV37" i="7" s="1"/>
  <c r="E105" i="4"/>
  <c r="E46" i="4"/>
  <c r="D115" i="4" s="1"/>
  <c r="O8" i="4"/>
  <c r="BK36" i="7" l="1"/>
  <c r="BK37" i="7" s="1"/>
  <c r="E106" i="4"/>
  <c r="M4" i="4"/>
  <c r="M9" i="4" s="1"/>
  <c r="E4" i="4"/>
  <c r="L4" i="4"/>
  <c r="D4" i="4"/>
  <c r="J4" i="4"/>
  <c r="K4" i="4"/>
  <c r="I4" i="4"/>
  <c r="C4" i="4"/>
  <c r="H4" i="4"/>
  <c r="G4" i="4"/>
  <c r="F4" i="4"/>
  <c r="J16" i="4"/>
  <c r="I16" i="4"/>
  <c r="O16" i="4"/>
  <c r="G16" i="4"/>
  <c r="C16" i="4"/>
  <c r="H16" i="4"/>
  <c r="N16" i="4"/>
  <c r="F16" i="4"/>
  <c r="P16" i="4"/>
  <c r="P22" i="4" s="1"/>
  <c r="M16" i="4"/>
  <c r="E16" i="4"/>
  <c r="L16" i="4"/>
  <c r="D16" i="4"/>
  <c r="K16" i="4"/>
  <c r="BK62" i="7" l="1"/>
  <c r="C6" i="4"/>
  <c r="C9" i="4"/>
  <c r="C11" i="4" s="1"/>
  <c r="L19" i="4"/>
  <c r="L22" i="4"/>
  <c r="L24" i="4" s="1"/>
  <c r="G19" i="4"/>
  <c r="G22" i="4"/>
  <c r="G24" i="4" s="1"/>
  <c r="I6" i="4"/>
  <c r="I9" i="4"/>
  <c r="I11" i="4" s="1"/>
  <c r="E22" i="4"/>
  <c r="E24" i="4" s="1"/>
  <c r="E19" i="4"/>
  <c r="O22" i="4"/>
  <c r="O24" i="4" s="1"/>
  <c r="K9" i="4"/>
  <c r="K11" i="4" s="1"/>
  <c r="K6" i="4"/>
  <c r="C19" i="4"/>
  <c r="C22" i="4"/>
  <c r="C24" i="4" s="1"/>
  <c r="M22" i="4"/>
  <c r="M24" i="4" s="1"/>
  <c r="M19" i="4"/>
  <c r="I19" i="4"/>
  <c r="I22" i="4"/>
  <c r="I24" i="4" s="1"/>
  <c r="J6" i="4"/>
  <c r="J9" i="4"/>
  <c r="J11" i="4" s="1"/>
  <c r="J22" i="4"/>
  <c r="J24" i="4" s="1"/>
  <c r="J19" i="4"/>
  <c r="D9" i="4"/>
  <c r="D11" i="4" s="1"/>
  <c r="D6" i="4"/>
  <c r="D19" i="4"/>
  <c r="D22" i="4"/>
  <c r="D24" i="4" s="1"/>
  <c r="F22" i="4"/>
  <c r="F24" i="4" s="1"/>
  <c r="F19" i="4"/>
  <c r="F6" i="4"/>
  <c r="F9" i="4"/>
  <c r="F11" i="4" s="1"/>
  <c r="L9" i="4"/>
  <c r="L11" i="4" s="1"/>
  <c r="N19" i="4"/>
  <c r="N22" i="4"/>
  <c r="N24" i="4" s="1"/>
  <c r="G6" i="4"/>
  <c r="G9" i="4"/>
  <c r="G11" i="4" s="1"/>
  <c r="E9" i="4"/>
  <c r="E11" i="4" s="1"/>
  <c r="E6" i="4"/>
  <c r="K19" i="4"/>
  <c r="K22" i="4"/>
  <c r="K24" i="4" s="1"/>
  <c r="H19" i="4"/>
  <c r="H22" i="4"/>
  <c r="H24" i="4" s="1"/>
  <c r="H6" i="4"/>
  <c r="H9" i="4"/>
  <c r="H11" i="4" s="1"/>
  <c r="C12" i="4" l="1"/>
  <c r="E12" i="4" s="1"/>
  <c r="G12" i="4" s="1"/>
  <c r="C7" i="4"/>
  <c r="E7" i="4" s="1"/>
  <c r="G7" i="4" s="1"/>
  <c r="C25" i="4"/>
  <c r="E25" i="4" s="1"/>
  <c r="G25" i="4" s="1"/>
  <c r="C20" i="4"/>
  <c r="E20" i="4" s="1"/>
  <c r="G20" i="4" s="1"/>
  <c r="C13" i="4" l="1"/>
  <c r="C26" i="4"/>
  <c r="AN252" i="7" l="1"/>
  <c r="AO176" i="7" s="1"/>
  <c r="AM24" i="7"/>
  <c r="AM227" i="7" s="1"/>
  <c r="AN222" i="7" l="1"/>
  <c r="AN223" i="7" s="1"/>
  <c r="AO222" i="7" l="1"/>
  <c r="AP222" i="7" s="1"/>
  <c r="AR222" i="7" s="1"/>
  <c r="AO223" i="7"/>
  <c r="AV57" i="7" l="1"/>
  <c r="AV58" i="7" s="1"/>
  <c r="P293" i="6"/>
  <c r="D82" i="4" l="1"/>
  <c r="E82" i="4" s="1"/>
  <c r="E115" i="4" s="1"/>
  <c r="C8" i="20" s="1"/>
  <c r="I329" i="7"/>
  <c r="K329" i="7" s="1"/>
  <c r="P329" i="7" s="1"/>
  <c r="P354" i="7" s="1"/>
  <c r="AV62" i="7"/>
  <c r="Q310" i="6"/>
  <c r="K353" i="7" l="1"/>
  <c r="P353" i="7" s="1"/>
  <c r="P355" i="7" s="1"/>
  <c r="C8" i="6"/>
  <c r="N315" i="6" l="1"/>
  <c r="DS5" i="7" s="1" a="1"/>
  <c r="DS5" i="7" s="1"/>
  <c r="G324" i="20"/>
  <c r="C326" i="20" s="1"/>
  <c r="F327" i="20"/>
  <c r="N327" i="20"/>
  <c r="J327" i="20"/>
  <c r="J315" i="6"/>
  <c r="DS4" i="7" s="1"/>
  <c r="F315" i="6"/>
  <c r="DS3" i="7" s="1"/>
  <c r="G312" i="6"/>
  <c r="C314" i="6" s="1"/>
  <c r="CO3" i="7" l="1" a="1"/>
  <c r="CO3" i="7" s="1"/>
  <c r="AY48" i="7"/>
  <c r="AZ48" i="7" s="1"/>
  <c r="AZ57" i="7" s="1"/>
  <c r="P156" i="12"/>
  <c r="Q173" i="12" l="1"/>
  <c r="AD353" i="7" s="1"/>
  <c r="AD355" i="7" s="1"/>
  <c r="AZ62" i="7"/>
  <c r="AZ58" i="7"/>
  <c r="AD329" i="7" l="1"/>
  <c r="AD354" i="7" s="1"/>
  <c r="J178" i="12" s="1"/>
  <c r="Y353" i="7"/>
  <c r="H132" i="21" l="1"/>
  <c r="C134" i="21" s="1"/>
  <c r="J135" i="21"/>
  <c r="N135" i="21"/>
  <c r="F135" i="21"/>
  <c r="DX4" i="7"/>
  <c r="N178" i="12"/>
  <c r="DX5" i="7" s="1" a="1"/>
  <c r="DX5" i="7" s="1"/>
  <c r="F178" i="12"/>
  <c r="DX3" i="7" s="1"/>
  <c r="H175" i="12"/>
  <c r="C177" i="12" s="1"/>
  <c r="CP3" i="7" l="1" a="1"/>
  <c r="CP3" i="7" s="1"/>
  <c r="AM353" i="7"/>
  <c r="AR353" i="7" s="1"/>
  <c r="AM143" i="7"/>
  <c r="Q44" i="12" s="1"/>
  <c r="P235" i="12" l="1"/>
  <c r="P46" i="12"/>
  <c r="Q233" i="12"/>
  <c r="H257" i="21"/>
  <c r="Q274" i="21" s="1"/>
  <c r="AR347" i="7"/>
  <c r="AR354" i="7" s="1"/>
  <c r="AR355" i="7" s="1"/>
  <c r="Q361" i="12" l="1"/>
  <c r="Q227" i="12"/>
  <c r="BC27" i="7" s="1"/>
  <c r="BD27" i="7" s="1"/>
  <c r="BD36" i="7" s="1"/>
  <c r="H276" i="21"/>
  <c r="C278" i="21" s="1"/>
  <c r="H363" i="12"/>
  <c r="C365" i="12" s="1"/>
  <c r="BR27" i="7" l="1"/>
  <c r="BS27" i="7" s="1"/>
  <c r="BS36" i="7" s="1"/>
  <c r="BS62" i="7" s="1"/>
  <c r="BD62" i="7"/>
  <c r="BD37" i="7"/>
  <c r="BS37" i="7" l="1"/>
  <c r="F366" i="12"/>
  <c r="EC3" i="7" s="1"/>
  <c r="F279" i="21"/>
  <c r="N279" i="21"/>
  <c r="J279" i="21"/>
  <c r="J366" i="12"/>
  <c r="EC4" i="7" s="1"/>
  <c r="N366" i="12"/>
  <c r="EC5" i="7" s="1" a="1"/>
  <c r="EC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Pablo Senna Oliveira</author>
    <author>c057514</author>
  </authors>
  <commentList>
    <comment ref="BG2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Pablo Senna Oliveira:</t>
        </r>
        <r>
          <rPr>
            <sz val="8"/>
            <color indexed="81"/>
            <rFont val="Tahoma"/>
            <family val="2"/>
          </rPr>
          <t xml:space="preserve">
CI --&gt; Carga instalada
DP --&gt; Demanda Provável
Ver ND-5.1</t>
        </r>
      </text>
    </comment>
    <comment ref="BP14" authorId="1" shapeId="0" xr:uid="{42166057-D7CA-4ED4-8709-A64FB626528F}">
      <text>
        <r>
          <rPr>
            <b/>
            <sz val="9"/>
            <color indexed="81"/>
            <rFont val="Segoe UI"/>
            <family val="2"/>
          </rPr>
          <t>Removido da sugestão automática por estar obsoleto conforme ND-5.1</t>
        </r>
      </text>
    </comment>
    <comment ref="BP25" authorId="1" shapeId="0" xr:uid="{8CE58F39-0B27-4B19-8A90-F209AD946295}">
      <text>
        <r>
          <rPr>
            <sz val="9"/>
            <color indexed="81"/>
            <rFont val="Segoe UI"/>
            <family val="2"/>
          </rPr>
          <t xml:space="preserve">DISJUNTORES ALTERNATIVOS AO DE 300 A CONFORME NORMA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<sst xmlns="http://schemas.openxmlformats.org/spreadsheetml/2006/main" count="8029" uniqueCount="2537">
  <si>
    <t>• Conforme artigo 9 da Resolução Normativa ANEEL (REN) Nº 1.000/2021 que trata da representação, o responsável técnico deverá apresentar procuração (pessoa física ou pessoa jurídica) para solicitações em nome de terceiros.</t>
  </si>
  <si>
    <t>• Obrigatório anexar ao formulário um documento que comprove a propriedade ou posse do local a ser atendido (poderão ser anexadas ao formulário fotografias do local a ser atendido);</t>
  </si>
  <si>
    <r>
      <t xml:space="preserve">• </t>
    </r>
    <r>
      <rPr>
        <b/>
        <sz val="12"/>
        <color theme="1"/>
        <rFont val="Calibri"/>
        <family val="2"/>
      </rPr>
      <t>Solicitamos sempre informar as coordenadas do local a ser atendido.</t>
    </r>
    <r>
      <rPr>
        <sz val="12"/>
        <color theme="1"/>
        <rFont val="Calibri"/>
        <family val="2"/>
      </rPr>
      <t xml:space="preserve"> Apesar de não serem obrigatórias, são de extrema importância para localização da propriedade, agilizando o seu atendimento e evitando possíveis reprovas da solicitação.</t>
    </r>
  </si>
  <si>
    <t>➢ Caso tenha dúvidas em como obter as coordenadas, clique aqui (disponível também no Cemig Atende Web).</t>
  </si>
  <si>
    <t>• O pedido poderá ser reprovado no momento da visita técnica caso não sejam identificadas as cargas declaradas neste formulário;</t>
  </si>
  <si>
    <t>• Serão verificadas as condições ambientais pela Cemig:</t>
  </si>
  <si>
    <t>➢ Caso a propriedade esteja localizada em área protegida pela legislação, é obrigatório apresentar documento que comprove a regularização ambiental emitido por órgão competente.</t>
  </si>
  <si>
    <t>➢ Caso a propriedade esteja em entorno de reservatório deve ser apresentada autorização da concessionária ou do responsável pelo reservatório.</t>
  </si>
  <si>
    <t>• Padrão deve ser instalado dentro da propriedade</t>
  </si>
  <si>
    <t xml:space="preserve">• Conforme o Art. 91 da REN1000/21 da Aneel, as notas de vistoria e instalação da medição passarão a ser geradas automaticamente no primeiro dia útil subsequente à liberação de carga ou conclusão da obra. </t>
  </si>
  <si>
    <t>*Campos de preenchimento obrigatório       **Campos de preenchimento obrigatório para pessoa física</t>
  </si>
  <si>
    <t>Localização Geográfica da propriedade:*</t>
  </si>
  <si>
    <t xml:space="preserve">Informar se a unidade consumidora se encontra em área rural ou urbana </t>
  </si>
  <si>
    <t>Nome Completo (sem abreviações):*</t>
  </si>
  <si>
    <t>CPF/CNPJ:*</t>
  </si>
  <si>
    <t>Possui NIS para cadastro da Tarifa Social?**</t>
  </si>
  <si>
    <t>Favor informar endereço para recebimento do orçamento de conexão*</t>
  </si>
  <si>
    <t>Rua/Av:</t>
  </si>
  <si>
    <t>Nº</t>
  </si>
  <si>
    <t>Compl.:</t>
  </si>
  <si>
    <t>Bairro/Distrito:</t>
  </si>
  <si>
    <t>CEP:</t>
  </si>
  <si>
    <t>Município:</t>
  </si>
  <si>
    <t>Estado:</t>
  </si>
  <si>
    <t>Caso tenha conta globalizada e desejar vincular o vencimento da conta desta unidade junto com outras instalações, informar o nº da conta globalizada (Trata-se do código de débito automático globalizado da fatura):</t>
  </si>
  <si>
    <t>Numero de instalação mais próximo:</t>
  </si>
  <si>
    <t>Preencher os campos abaixo para propriedade urbana:</t>
  </si>
  <si>
    <t>Endereço:*</t>
  </si>
  <si>
    <t>Nº:*</t>
  </si>
  <si>
    <t>Bairro:*</t>
  </si>
  <si>
    <t>CEP:*</t>
  </si>
  <si>
    <t>Município:*</t>
  </si>
  <si>
    <t>Estado:*</t>
  </si>
  <si>
    <t>Ponto de Referência:</t>
  </si>
  <si>
    <t>Nome da propriedade:</t>
  </si>
  <si>
    <t xml:space="preserve">O padrão de entrada à ser ligado está a uma distância menor que 30 metros da rede CEMIG? (Ver exemplo da Figura 1 e Figura 2) </t>
  </si>
  <si>
    <t>Não</t>
  </si>
  <si>
    <t>UNIDADE CONSUMIDORA 1</t>
  </si>
  <si>
    <t>Aquecedor de água por acumulação até 80 L</t>
  </si>
  <si>
    <t>Aquecedor de água por acumulação de 100 a 150 L</t>
  </si>
  <si>
    <t>Aquecedor de água por acumulação de 200 a 400 L</t>
  </si>
  <si>
    <t xml:space="preserve">Aquecedor de água por Tampa </t>
  </si>
  <si>
    <t>Aquecedor de ambiente</t>
  </si>
  <si>
    <t xml:space="preserve">Aspirador de pó residencial </t>
  </si>
  <si>
    <t>Assadeira Grande</t>
  </si>
  <si>
    <t>Quantidade:</t>
  </si>
  <si>
    <t xml:space="preserve">Assadeira pequena </t>
  </si>
  <si>
    <t>Banheira de Hidromassagem</t>
  </si>
  <si>
    <t xml:space="preserve">Batedeira de bolo </t>
  </si>
  <si>
    <t xml:space="preserve">Cafeteira elétrica pequena uso doméstico </t>
  </si>
  <si>
    <t xml:space="preserve">Cafeteira elétrica  uso comercial </t>
  </si>
  <si>
    <t>Chuveiro Elétrico 127 V</t>
  </si>
  <si>
    <t>Chuveiro Elétrico 220 V</t>
  </si>
  <si>
    <t xml:space="preserve">Chuveiro 4 estações </t>
  </si>
  <si>
    <t xml:space="preserve">Conjunto de som </t>
  </si>
  <si>
    <t xml:space="preserve">Ebulidor </t>
  </si>
  <si>
    <t xml:space="preserve">Enceradeira residencial </t>
  </si>
  <si>
    <t xml:space="preserve">Espremedor de Frutas </t>
  </si>
  <si>
    <t xml:space="preserve">Exaustor </t>
  </si>
  <si>
    <t>Ferro elétrico automático de passar roupa</t>
  </si>
  <si>
    <t>Ferro elétrico simples de passar roupa</t>
  </si>
  <si>
    <t>Fogão comum com acendedor</t>
  </si>
  <si>
    <t xml:space="preserve">Fogão elétrico 4 bocas </t>
  </si>
  <si>
    <t>Fogão elétrico 6 bocas médio</t>
  </si>
  <si>
    <t>Fogão elétrico 6 bocas Grande</t>
  </si>
  <si>
    <t>Forno de microondas</t>
  </si>
  <si>
    <t xml:space="preserve">Forno elétrico de embutir </t>
  </si>
  <si>
    <t xml:space="preserve">Freezer vertical pequeno </t>
  </si>
  <si>
    <t xml:space="preserve">Freezer horizontal médio </t>
  </si>
  <si>
    <t xml:space="preserve">Freezer horizontal grande </t>
  </si>
  <si>
    <t xml:space="preserve">Geladeira comum </t>
  </si>
  <si>
    <t>Geladeira duplex</t>
  </si>
  <si>
    <t>Grill</t>
  </si>
  <si>
    <t xml:space="preserve">Impressora comum </t>
  </si>
  <si>
    <t>Impressora a laser</t>
  </si>
  <si>
    <t xml:space="preserve">Liquidificador doméstico </t>
  </si>
  <si>
    <t xml:space="preserve">Lampada fluorescente </t>
  </si>
  <si>
    <t xml:space="preserve">Máquina de lavar louças </t>
  </si>
  <si>
    <t>Máquina de lavar roupas com aquecimento</t>
  </si>
  <si>
    <t>Máquina de secar roupas</t>
  </si>
  <si>
    <t>Máquina para costurar</t>
  </si>
  <si>
    <t>Máquina de lavar pratos</t>
  </si>
  <si>
    <t>Máquina de lavar roupas</t>
  </si>
  <si>
    <t>Máquina de xerox grande</t>
  </si>
  <si>
    <t>Máquina de xerox pequena</t>
  </si>
  <si>
    <t>Micro computador</t>
  </si>
  <si>
    <t>Micro forno elétrico</t>
  </si>
  <si>
    <t xml:space="preserve">Panela elétrica </t>
  </si>
  <si>
    <t>Raio X (dentista)</t>
  </si>
  <si>
    <t>Raio X (hospital)</t>
  </si>
  <si>
    <t>Refletor Odontológico</t>
  </si>
  <si>
    <t>Sanduicheira</t>
  </si>
  <si>
    <t xml:space="preserve">Sauna comercial </t>
  </si>
  <si>
    <t>Sauna residencial</t>
  </si>
  <si>
    <t>Scanner</t>
  </si>
  <si>
    <t>Secador de cabelos grande</t>
  </si>
  <si>
    <t>Secador de cabelos pequeno</t>
  </si>
  <si>
    <t xml:space="preserve">Secador de roupa comercial </t>
  </si>
  <si>
    <t xml:space="preserve">Secador de roupa residencial </t>
  </si>
  <si>
    <t xml:space="preserve">Televisor colorido </t>
  </si>
  <si>
    <t xml:space="preserve">Televisor preto e branco </t>
  </si>
  <si>
    <t xml:space="preserve">Torneira elétrica </t>
  </si>
  <si>
    <t xml:space="preserve">Vaporizador </t>
  </si>
  <si>
    <t>Ventilador grande</t>
  </si>
  <si>
    <t>Ventilador  médio</t>
  </si>
  <si>
    <t xml:space="preserve">Ventilador pequeno </t>
  </si>
  <si>
    <t>Vídeo Game</t>
  </si>
  <si>
    <t>Equipamento</t>
  </si>
  <si>
    <t>Potência (W)</t>
  </si>
  <si>
    <t>Qtde</t>
  </si>
  <si>
    <t>P parcial (W)</t>
  </si>
  <si>
    <t>AR CONDICIONADOS</t>
  </si>
  <si>
    <t xml:space="preserve">Potência (BTU) </t>
  </si>
  <si>
    <t xml:space="preserve">P parcial (w) </t>
  </si>
  <si>
    <t>SOMA DAS CARGA NÃO ESPECIAIS</t>
  </si>
  <si>
    <t>TOTAL</t>
  </si>
  <si>
    <t xml:space="preserve">Há motores, bomba d'água ou outras cargas especiais?* </t>
  </si>
  <si>
    <t>Nº de Fases*</t>
  </si>
  <si>
    <t>Potência de trabalho</t>
  </si>
  <si>
    <t>Quantidade*</t>
  </si>
  <si>
    <t>Potência Total Absorvida (W)</t>
  </si>
  <si>
    <t>Unidade (CV ou KW)</t>
  </si>
  <si>
    <t>Potênca Individual</t>
  </si>
  <si>
    <t>Haverá partida simultânea de motores?*</t>
  </si>
  <si>
    <t>Se sim, descreva quais:</t>
  </si>
  <si>
    <t>Soma das Cargas Especiais:</t>
  </si>
  <si>
    <t>Opções de proteção conforme Norma:</t>
  </si>
  <si>
    <t>Monopolar</t>
  </si>
  <si>
    <t>IEC</t>
  </si>
  <si>
    <t>Bipolar</t>
  </si>
  <si>
    <t>Tripolar</t>
  </si>
  <si>
    <t>Unidade Consumidora 1</t>
  </si>
  <si>
    <t>Tipo de Solicitação desejada:*</t>
  </si>
  <si>
    <t>Conexão Nova</t>
  </si>
  <si>
    <t>Disjuntor e Tipo:*</t>
  </si>
  <si>
    <t>Nº Predial:*</t>
  </si>
  <si>
    <t>Caixa:</t>
  </si>
  <si>
    <t>Atividade Principal:*</t>
  </si>
  <si>
    <t>Ramo de Atividade:*</t>
  </si>
  <si>
    <t>Alteração de Carga ou Caixa Existente sem Alteração</t>
  </si>
  <si>
    <t>Identificação:*</t>
  </si>
  <si>
    <t>Instalação de Nº:*</t>
  </si>
  <si>
    <t>Disjuntor:*</t>
  </si>
  <si>
    <t xml:space="preserve"> De:</t>
  </si>
  <si>
    <t>Para:</t>
  </si>
  <si>
    <t xml:space="preserve">Complemento:     </t>
  </si>
  <si>
    <t>De:</t>
  </si>
  <si>
    <t>Necessária Mudança de Local*</t>
  </si>
  <si>
    <t>Necessário desligamento programado:*</t>
  </si>
  <si>
    <r>
      <t xml:space="preserve">e) </t>
    </r>
    <r>
      <rPr>
        <sz val="12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2"/>
        <color theme="1"/>
        <rFont val="Calibri"/>
        <family val="2"/>
      </rPr>
      <t>desde que esta informação esteja explícita no campo “Observações” deste formulário (item 6).</t>
    </r>
  </si>
  <si>
    <t>Padrão de Entrada:</t>
  </si>
  <si>
    <t>Ramal de Conexão:</t>
  </si>
  <si>
    <t>Kit de Instação Interna (3 lâmpadas, 2 tomadas e disjuntor):</t>
  </si>
  <si>
    <t>Critérios dos benefícios:</t>
  </si>
  <si>
    <t>• Caso o domicílio já possua instalados total ou parcialmente os itens do parágrafo anterior ou o beneficiário não tenha interesse, não haverá nenhum tipo de ressarcimento para os itens já instalados ou dispensados.</t>
  </si>
  <si>
    <t>Possui sistema de geração em regime de paralelismo permanente sem injeção (GRID ZERO)?*</t>
  </si>
  <si>
    <t>DADOS DA GERAÇÃO EM REGIME DE PARALELISMO PERMANENTE SEM INJEÇÃO ( GRID ZERO)</t>
  </si>
  <si>
    <t>Potência Total Módulos (kW):</t>
  </si>
  <si>
    <t>Potência Total Inversores (kW):</t>
  </si>
  <si>
    <t>Área dos Arranjos (m²):</t>
  </si>
  <si>
    <t>Quantidade de Módulos:</t>
  </si>
  <si>
    <t>Modelo dos Módulos:</t>
  </si>
  <si>
    <t>Fabricante dos Módulos:</t>
  </si>
  <si>
    <t>Quantidade de Inversores:</t>
  </si>
  <si>
    <t>Modelo dos Inversores:</t>
  </si>
  <si>
    <t>Fabricante dos Inversores:</t>
  </si>
  <si>
    <t>Por ser verdade, firmo o presente para todos os fins de direito.</t>
  </si>
  <si>
    <t>________________________________________________________________ , _______ de __________________________ de 20___</t>
  </si>
  <si>
    <t>(Local e data)</t>
  </si>
  <si>
    <t>______________________________________________________________________________________________________________</t>
  </si>
  <si>
    <t>Assinatura do(a) proprietário(a) ou representante legal</t>
  </si>
  <si>
    <t>(A assinatura é obrigatória apenas para pedidos realizados presencialmente nas agências ou postos de atendimento)</t>
  </si>
  <si>
    <t>UNIDADE CONSUMIDORA 2</t>
  </si>
  <si>
    <t>Unidade Consumidora 2</t>
  </si>
  <si>
    <t>UNIDADE CONSUMIDORA 3</t>
  </si>
  <si>
    <t>Comercial</t>
  </si>
  <si>
    <t>Sim</t>
  </si>
  <si>
    <t>Unidade Consumidora 3</t>
  </si>
  <si>
    <t>Bifásico</t>
  </si>
  <si>
    <t>CV</t>
  </si>
  <si>
    <t>1/4'</t>
  </si>
  <si>
    <t>10 A</t>
  </si>
  <si>
    <t>63 A</t>
  </si>
  <si>
    <t>1'</t>
  </si>
  <si>
    <t>Monofásico</t>
  </si>
  <si>
    <t>1/2'</t>
  </si>
  <si>
    <t>3/4'</t>
  </si>
  <si>
    <t>2'</t>
  </si>
  <si>
    <t>50 A</t>
  </si>
  <si>
    <t>FORMULÁRIO PARA A ANÁLISE DE PARTIDA DE MOTORES</t>
  </si>
  <si>
    <t>MOTOR 1</t>
  </si>
  <si>
    <t xml:space="preserve"> - Identificação</t>
  </si>
  <si>
    <t xml:space="preserve"> NS: </t>
  </si>
  <si>
    <t>Cliente:</t>
  </si>
  <si>
    <t xml:space="preserve"> - Tipo do motor</t>
  </si>
  <si>
    <t xml:space="preserve"> - Número de fases</t>
  </si>
  <si>
    <t xml:space="preserve">  Potência do motor:</t>
  </si>
  <si>
    <t xml:space="preserve">  Tensão no motor:</t>
  </si>
  <si>
    <t>V</t>
  </si>
  <si>
    <t xml:space="preserve">  Corrente de partida (sem dispositivo de partida):</t>
  </si>
  <si>
    <t>A</t>
  </si>
  <si>
    <t xml:space="preserve">  Corrente nominal:</t>
  </si>
  <si>
    <t xml:space="preserve">  Relação Ip/In:</t>
  </si>
  <si>
    <t xml:space="preserve">  Fator de potência em regime:</t>
  </si>
  <si>
    <t xml:space="preserve">  Fator de potência na partida:</t>
  </si>
  <si>
    <t xml:space="preserve"> - Número de partidas</t>
  </si>
  <si>
    <t>(especificar)</t>
  </si>
  <si>
    <t xml:space="preserve"> - Dispositivo auxiliar de partida (quando houver):</t>
  </si>
  <si>
    <t>%</t>
  </si>
  <si>
    <t xml:space="preserve"> - Ordem de partida do motor (em casos de partida de dois ou mais motores):</t>
  </si>
  <si>
    <t xml:space="preserve"> - Cargas operando enquanto o motor parte (quando houver):</t>
  </si>
  <si>
    <t>Potência:</t>
  </si>
  <si>
    <t>KVA</t>
  </si>
  <si>
    <t xml:space="preserve">Fator de potência: </t>
  </si>
  <si>
    <t xml:space="preserve"> - Cargas sensíveis a flutuações de tensão:</t>
  </si>
  <si>
    <t>Tipo:</t>
  </si>
  <si>
    <t>Flutuação admissível</t>
  </si>
  <si>
    <t xml:space="preserve"> - Em caso de simultaneidade de partida, relacionar os motores e suas características elétricas.</t>
  </si>
  <si>
    <t>kVA</t>
  </si>
  <si>
    <t>NOTAS</t>
  </si>
  <si>
    <r>
      <t>1</t>
    </r>
    <r>
      <rPr>
        <sz val="10"/>
        <rFont val="Arial"/>
        <family val="2"/>
      </rPr>
      <t xml:space="preserve"> - Em caso de partida sequencial de motores, preencher uma folha para cada motor,  indicando a ordem</t>
    </r>
  </si>
  <si>
    <t xml:space="preserve">     de partida.</t>
  </si>
  <si>
    <r>
      <t>2</t>
    </r>
    <r>
      <rPr>
        <sz val="10"/>
        <rFont val="Arial"/>
        <family val="2"/>
      </rPr>
      <t xml:space="preserve"> - Anexar, sempre que possível, a(s) folha(s) das características elétricas, fornecida(s) pelo fabricante do</t>
    </r>
  </si>
  <si>
    <t xml:space="preserve">     motor.</t>
  </si>
  <si>
    <t>Data:</t>
  </si>
  <si>
    <t>Responsável pelas informações</t>
  </si>
  <si>
    <t xml:space="preserve">TABELA 14 ELETRODOMESTICOS </t>
  </si>
  <si>
    <t>TABELA 13 AR-CONDICIONADO</t>
  </si>
  <si>
    <t>TABELA 15-Demanda Individual - Motores Monofásicos</t>
  </si>
  <si>
    <t>TABELA 16-Motores Trifásicos</t>
  </si>
  <si>
    <t>Tabela 21 - FATORES DE DEMANDA DE FORNOS E FOGÕES ELÉTRICOS</t>
  </si>
  <si>
    <t>TABELA 10- FATOR POR NUMERO DE APARTAMENTOS NO ANDAR</t>
  </si>
  <si>
    <t>TABELA 11-FATOR PORA AREA MÉDIA DE APARTAMENTOS</t>
  </si>
  <si>
    <t>Tabela 14 - Fatores De Demanda Para Iluminação E Tomadas Unidades Consumidoras Não
Residenciais</t>
  </si>
  <si>
    <t>Tabela 27 - Potências Nominais De Condicionadores De Ar Tipo Janela</t>
  </si>
  <si>
    <t xml:space="preserve">Tabela 10 - FATORES DE DEMANDA PARA ILUMINAÇÃO E TOMADAS - UNIDADES CONSUMIDORAS RESIDENCIAIS </t>
  </si>
  <si>
    <t xml:space="preserve">numero de aparelhos </t>
  </si>
  <si>
    <t>fator de demanda</t>
  </si>
  <si>
    <t>aparelhos</t>
  </si>
  <si>
    <t>Potência</t>
  </si>
  <si>
    <t>Demanda Individual Absorvida da Rede KVA</t>
  </si>
  <si>
    <t xml:space="preserve">NUMERO DE APARELHOS </t>
  </si>
  <si>
    <t>POTENCIA ATÉ 3,5 KW</t>
  </si>
  <si>
    <t xml:space="preserve">POTENCIA SUPERIOR A 3,5 KW </t>
  </si>
  <si>
    <t>Nº APTOS</t>
  </si>
  <si>
    <t>FATOR MULT.</t>
  </si>
  <si>
    <t>ÁREA ÚTIL(m²)</t>
  </si>
  <si>
    <t>DEMANDA (kVA)</t>
  </si>
  <si>
    <t>DESCRIÇÃO FATOR DE DEMANDA</t>
  </si>
  <si>
    <t>CAPACIDADEPOTÊNCIANOMINAL</t>
  </si>
  <si>
    <t>CARGA INSTALADA</t>
  </si>
  <si>
    <t xml:space="preserve">FATOR DE DEMANDA </t>
  </si>
  <si>
    <t>Eixo CV</t>
  </si>
  <si>
    <t>Absorvida Rede (KW)</t>
  </si>
  <si>
    <t>1 Motor</t>
  </si>
  <si>
    <t>2 - Motores</t>
  </si>
  <si>
    <t>3 a 5 Motores</t>
  </si>
  <si>
    <t>Mais de 5 Motores</t>
  </si>
  <si>
    <t>Absorvida rede KW</t>
  </si>
  <si>
    <t>2 Motores</t>
  </si>
  <si>
    <t>oficina, indústrias e semelhantes</t>
  </si>
  <si>
    <t>1 para os primeiros 20kVA 0,80 para o que exceder 20kVA</t>
  </si>
  <si>
    <t>BTU/h</t>
  </si>
  <si>
    <t>Kcal/h</t>
  </si>
  <si>
    <t>W</t>
  </si>
  <si>
    <t>VA</t>
  </si>
  <si>
    <t>1/6'</t>
  </si>
  <si>
    <t>ATÉ 15</t>
  </si>
  <si>
    <t>hotéis e semelhantes</t>
  </si>
  <si>
    <t>0,50 para os primeiros 20kVA 0,40 para o que exceder 20kVA</t>
  </si>
  <si>
    <t>1/3'</t>
  </si>
  <si>
    <t>16 - 20</t>
  </si>
  <si>
    <t xml:space="preserve">auditórios, cinemas e semelhantes </t>
  </si>
  <si>
    <t>21 – 25</t>
  </si>
  <si>
    <t xml:space="preserve">bancos e semelhantes </t>
  </si>
  <si>
    <t>26 – 30</t>
  </si>
  <si>
    <t xml:space="preserve">barbearia, salões de beleza e semelhantes </t>
  </si>
  <si>
    <t>31 – 35</t>
  </si>
  <si>
    <t>clubes e semelhantes</t>
  </si>
  <si>
    <t>1,5'</t>
  </si>
  <si>
    <t>36 – 40</t>
  </si>
  <si>
    <t>escolas e semelhantes</t>
  </si>
  <si>
    <t>1 para os primeiros 12kVA 0,50 para o que exceder 12kVA</t>
  </si>
  <si>
    <t>41 – 45</t>
  </si>
  <si>
    <t>escritórios, lojas e salas comerciais</t>
  </si>
  <si>
    <t>1 para os primeiros 20kVA 0,70 para o que exceder 20kVA</t>
  </si>
  <si>
    <t>3'</t>
  </si>
  <si>
    <t>46 – 50</t>
  </si>
  <si>
    <t xml:space="preserve">garagens comerciais e semelhantes </t>
  </si>
  <si>
    <t>4'</t>
  </si>
  <si>
    <t>51 – 55</t>
  </si>
  <si>
    <t>clínicas, hospitais e semelhantes</t>
  </si>
  <si>
    <t>0,40 para os primeiros 50kVA 0,20 para o que exceder 50kVA</t>
  </si>
  <si>
    <t>5'</t>
  </si>
  <si>
    <t>56 – 60</t>
  </si>
  <si>
    <t xml:space="preserve">igrejas, templos e semelhantes </t>
  </si>
  <si>
    <t>&gt;10</t>
  </si>
  <si>
    <t>7,5'</t>
  </si>
  <si>
    <t>61 – 65</t>
  </si>
  <si>
    <t xml:space="preserve">restaurantes, bares e semelhantes </t>
  </si>
  <si>
    <t>10'</t>
  </si>
  <si>
    <t>6'</t>
  </si>
  <si>
    <t>66 – 70</t>
  </si>
  <si>
    <t>áreas comuns e condomínios</t>
  </si>
  <si>
    <t>1 para os primeiros 10kVA 0,25 para o que exceder 10kVA</t>
  </si>
  <si>
    <t>12,5'</t>
  </si>
  <si>
    <t>71 – 75</t>
  </si>
  <si>
    <t>Residencial</t>
  </si>
  <si>
    <t>tabela 10 ND-5.1</t>
  </si>
  <si>
    <t>76 – 80</t>
  </si>
  <si>
    <t>81 – 85</t>
  </si>
  <si>
    <t>SE(E(G92="Monofásico";M92="CV");MOTORES_MONOFASICOS; SE(E(G92="Trifásico";M92="CV");MOTORES_TRIFASICOS;  SE(E(G126="Monofásico";M92="KW");MOTORES_MONOFASICOSW; SE(E(G92="Trifásico";M92="KW");MOTORES_TRIFASICOSW;   ))))</t>
  </si>
  <si>
    <t>15'</t>
  </si>
  <si>
    <t>86 – 90</t>
  </si>
  <si>
    <t>20'</t>
  </si>
  <si>
    <t>91 – 95</t>
  </si>
  <si>
    <t>25'</t>
  </si>
  <si>
    <t>96 – 100</t>
  </si>
  <si>
    <t>30'</t>
  </si>
  <si>
    <t>101 – 110</t>
  </si>
  <si>
    <t>50'</t>
  </si>
  <si>
    <t>111 – 120</t>
  </si>
  <si>
    <t>60'</t>
  </si>
  <si>
    <t>121 – 130</t>
  </si>
  <si>
    <t>75'</t>
  </si>
  <si>
    <t>131 – 140</t>
  </si>
  <si>
    <t>141 – 150</t>
  </si>
  <si>
    <t>151 – 160</t>
  </si>
  <si>
    <t>161 – 170</t>
  </si>
  <si>
    <t xml:space="preserve">salão de festas </t>
  </si>
  <si>
    <t>171 – 180</t>
  </si>
  <si>
    <t>181 – 190</t>
  </si>
  <si>
    <t>191 – 200</t>
  </si>
  <si>
    <t>201 – 220</t>
  </si>
  <si>
    <t>221 – 240</t>
  </si>
  <si>
    <t>241 – 260</t>
  </si>
  <si>
    <t>261 – 280</t>
  </si>
  <si>
    <t>281 – 300</t>
  </si>
  <si>
    <t>301 – 350</t>
  </si>
  <si>
    <t>351 – 400</t>
  </si>
  <si>
    <t>401 – 450</t>
  </si>
  <si>
    <t>451 – 500</t>
  </si>
  <si>
    <t>501 – 550</t>
  </si>
  <si>
    <t>551 – 600</t>
  </si>
  <si>
    <t>601 – 650</t>
  </si>
  <si>
    <t>651 – 700</t>
  </si>
  <si>
    <t>701 – 800</t>
  </si>
  <si>
    <t>801 – 900</t>
  </si>
  <si>
    <t>901 – 1000</t>
  </si>
  <si>
    <t>ITEM</t>
  </si>
  <si>
    <t>TIPO</t>
  </si>
  <si>
    <t>FAIXA</t>
  </si>
  <si>
    <t>Demanda</t>
  </si>
  <si>
    <t>Proteção</t>
  </si>
  <si>
    <t>Condutor por fase</t>
  </si>
  <si>
    <t>Eletroduto</t>
  </si>
  <si>
    <t>Condutores de proteção das caixas</t>
  </si>
  <si>
    <t>Disjuntores para alteração de demanda</t>
  </si>
  <si>
    <t>Disjuntor  termo - Magnetico</t>
  </si>
  <si>
    <t>CU - PVC</t>
  </si>
  <si>
    <t>PVC</t>
  </si>
  <si>
    <t>AÇO</t>
  </si>
  <si>
    <t>POLARIDADE DOS DISJUNTORES</t>
  </si>
  <si>
    <t xml:space="preserve">Disjuntores antigos </t>
  </si>
  <si>
    <t>Disjuntores novos contemplando os NEMAS</t>
  </si>
  <si>
    <t>POLARIDADE DOS MOTORES</t>
  </si>
  <si>
    <t>AREA GEOGRAFICA</t>
  </si>
  <si>
    <t xml:space="preserve">CAIXAS </t>
  </si>
  <si>
    <t xml:space="preserve">NEMA </t>
  </si>
  <si>
    <t xml:space="preserve">MONOFÁSICO-NEMA </t>
  </si>
  <si>
    <t>MONOFÁSICO-IEC</t>
  </si>
  <si>
    <t>BIFÁSICOS-NEMA</t>
  </si>
  <si>
    <t>BIFÁSICOS-IEC</t>
  </si>
  <si>
    <t>TRIFÁSICOS-NEMA</t>
  </si>
  <si>
    <t>TRIFÁSICOS-IEC</t>
  </si>
  <si>
    <t>MONOPOLA</t>
  </si>
  <si>
    <t xml:space="preserve">urbana </t>
  </si>
  <si>
    <t xml:space="preserve">rural </t>
  </si>
  <si>
    <t>TABELA 4 - Dimensionamento Para Unidades Consumidoras Urbanas Ou Rurais Atendidas Por Redes De Distribuição Secundárias Trifásicas (127/220V) Ou Redes Secundárias
Bifásicas (120/240v)</t>
  </si>
  <si>
    <t>15 A</t>
  </si>
  <si>
    <t>70 A</t>
  </si>
  <si>
    <t>Rural</t>
  </si>
  <si>
    <t>A1</t>
  </si>
  <si>
    <t>0,1 - 5,0</t>
  </si>
  <si>
    <t>20 A</t>
  </si>
  <si>
    <t>60 A</t>
  </si>
  <si>
    <t>Trifásico</t>
  </si>
  <si>
    <t>A2</t>
  </si>
  <si>
    <t>5,1 - 6,3</t>
  </si>
  <si>
    <t>25 A</t>
  </si>
  <si>
    <t>Industrial</t>
  </si>
  <si>
    <t>A3</t>
  </si>
  <si>
    <t>6,4 - 8,0</t>
  </si>
  <si>
    <t>30 A</t>
  </si>
  <si>
    <t>100 A</t>
  </si>
  <si>
    <t>B</t>
  </si>
  <si>
    <t>B1</t>
  </si>
  <si>
    <t>0,1 - 10,0</t>
  </si>
  <si>
    <t xml:space="preserve">RAMO DE ATIVIDADE </t>
  </si>
  <si>
    <t>35 A</t>
  </si>
  <si>
    <t>120 A</t>
  </si>
  <si>
    <t>B2</t>
  </si>
  <si>
    <t>10,1 - 16</t>
  </si>
  <si>
    <t xml:space="preserve">Residencial </t>
  </si>
  <si>
    <t>40 A</t>
  </si>
  <si>
    <t>125 A</t>
  </si>
  <si>
    <t xml:space="preserve">Comercial </t>
  </si>
  <si>
    <t>150 A</t>
  </si>
  <si>
    <t xml:space="preserve">Industrial </t>
  </si>
  <si>
    <t>200 A</t>
  </si>
  <si>
    <t>TABELA 5 - Dimensionamento Para Unidades Consumidoras Urbanas Ou Rurais Atendidas Por Redes De Distribuição Secundárias Trifásicas (127/220V) - Ligações A 4 Fios</t>
  </si>
  <si>
    <t>C</t>
  </si>
  <si>
    <t>C1</t>
  </si>
  <si>
    <t>0,1 - 15,2</t>
  </si>
  <si>
    <t>C2</t>
  </si>
  <si>
    <t>15,3 - 24,0</t>
  </si>
  <si>
    <t>BIPOLAR</t>
  </si>
  <si>
    <t>80 A</t>
  </si>
  <si>
    <t>C3</t>
  </si>
  <si>
    <t>24,1 - 30,5</t>
  </si>
  <si>
    <t>C4</t>
  </si>
  <si>
    <t>30,6 - 38,1</t>
  </si>
  <si>
    <t>C5</t>
  </si>
  <si>
    <t>38,2 - 47,6</t>
  </si>
  <si>
    <t>C6</t>
  </si>
  <si>
    <t>47,7 - 57,1</t>
  </si>
  <si>
    <t>C7</t>
  </si>
  <si>
    <t>57,2 - 66,7</t>
  </si>
  <si>
    <t>175 A</t>
  </si>
  <si>
    <t>C8</t>
  </si>
  <si>
    <t>66,8 - 75,0</t>
  </si>
  <si>
    <t xml:space="preserve">TABELA 1-Dimensionamento Da Entrada De Serviço De Edificações De Uso Coletivo Atendidas Por Redes De Distribuição Secundárias Trifásicas (127/220V) -
Ramal De Conexão Aéreo E Proteção Geral Com Disjuntor </t>
  </si>
  <si>
    <t>15,1 - 23,0</t>
  </si>
  <si>
    <t>23,1 - 27,0</t>
  </si>
  <si>
    <t>27,1 - 38,0</t>
  </si>
  <si>
    <t>38,1 - 47,0</t>
  </si>
  <si>
    <t>90 A</t>
  </si>
  <si>
    <t>47,1 - 57,0</t>
  </si>
  <si>
    <t>57,1 - 66,0</t>
  </si>
  <si>
    <t>66,1 - 75,0</t>
  </si>
  <si>
    <t>75,1 - 86,0</t>
  </si>
  <si>
    <t>86,1 - 95,0</t>
  </si>
  <si>
    <t>TRIPOLAR</t>
  </si>
  <si>
    <t>TABELA 7 - Dimensionamento Da Entrada De Edificações E Unidades Consumidoras Urbanas Ou Rurais Atendidas Por Redes De Distribuição Secundárias Trifásicas (127/220V) Para
Atender Aos Fornecimentos Com Demanda Entre 75,1 A 304 kVA</t>
  </si>
  <si>
    <t>F</t>
  </si>
  <si>
    <t>F1</t>
  </si>
  <si>
    <t>F2</t>
  </si>
  <si>
    <t>F3</t>
  </si>
  <si>
    <t>95,1 - 114,0</t>
  </si>
  <si>
    <t>300 ou 315 ou 320</t>
  </si>
  <si>
    <t>F4</t>
  </si>
  <si>
    <t>114,1 - 152,0</t>
  </si>
  <si>
    <t>2x120</t>
  </si>
  <si>
    <t>2x75</t>
  </si>
  <si>
    <t>2x65</t>
  </si>
  <si>
    <t>F5</t>
  </si>
  <si>
    <t>152,1 - 171,0</t>
  </si>
  <si>
    <t>2x150</t>
  </si>
  <si>
    <t>2x85</t>
  </si>
  <si>
    <t>2x80</t>
  </si>
  <si>
    <t>F6</t>
  </si>
  <si>
    <t>171,1 - 188,0</t>
  </si>
  <si>
    <t>2x185</t>
  </si>
  <si>
    <t>2x110</t>
  </si>
  <si>
    <t>2x100</t>
  </si>
  <si>
    <t>F7</t>
  </si>
  <si>
    <t>188,1 - 228,0</t>
  </si>
  <si>
    <t>600 ou 630</t>
  </si>
  <si>
    <t>2x240</t>
  </si>
  <si>
    <t>F8</t>
  </si>
  <si>
    <t>228,1 - 266,0</t>
  </si>
  <si>
    <t>3x150</t>
  </si>
  <si>
    <t>3x85</t>
  </si>
  <si>
    <t>3x80</t>
  </si>
  <si>
    <t>F9</t>
  </si>
  <si>
    <t>266,1 - 304</t>
  </si>
  <si>
    <t>3x185</t>
  </si>
  <si>
    <t>3x110</t>
  </si>
  <si>
    <t>3x100</t>
  </si>
  <si>
    <t>TABELA 2 - Dimensionamento Da Entrada De Serviço De Edificações De Uso Coletivo Atendidas Por Redes De Distribuição Secundárias Trifásicas (127/220V) - Ramal De Ligação
Subterrâneo E Proteção Geral Com Disjuntor</t>
  </si>
  <si>
    <t>225 A</t>
  </si>
  <si>
    <t>250 A</t>
  </si>
  <si>
    <t>2 x 240</t>
  </si>
  <si>
    <t>2 x 110</t>
  </si>
  <si>
    <t>2 x 100</t>
  </si>
  <si>
    <t>2 x 200</t>
  </si>
  <si>
    <t>2 x 120</t>
  </si>
  <si>
    <t>2x 75</t>
  </si>
  <si>
    <t>2 x 65</t>
  </si>
  <si>
    <t>300 A</t>
  </si>
  <si>
    <t>2 x 225</t>
  </si>
  <si>
    <t>2 x 150</t>
  </si>
  <si>
    <t>2 x 85</t>
  </si>
  <si>
    <t>2 x 80</t>
  </si>
  <si>
    <t>315 A</t>
  </si>
  <si>
    <t>2 x 250</t>
  </si>
  <si>
    <t>2 x 185</t>
  </si>
  <si>
    <t>320 A</t>
  </si>
  <si>
    <t>2 x 300 ou 2x 315 ou 2x 320</t>
  </si>
  <si>
    <t>2x 110</t>
  </si>
  <si>
    <t>400 A</t>
  </si>
  <si>
    <t>3 x 240</t>
  </si>
  <si>
    <t>3 x 110</t>
  </si>
  <si>
    <t>3 x 100</t>
  </si>
  <si>
    <t>3 x 225</t>
  </si>
  <si>
    <t>3 x 150</t>
  </si>
  <si>
    <t>3 x 85</t>
  </si>
  <si>
    <t>3 x 80</t>
  </si>
  <si>
    <t>450 A</t>
  </si>
  <si>
    <t>266,1 - 304,0</t>
  </si>
  <si>
    <t>3 x 250</t>
  </si>
  <si>
    <t>3 x 185</t>
  </si>
  <si>
    <t>500 A</t>
  </si>
  <si>
    <t>304,1 - 342,0</t>
  </si>
  <si>
    <t>3 x 300</t>
  </si>
  <si>
    <t>600 A</t>
  </si>
  <si>
    <t>342,1 - 456,0</t>
  </si>
  <si>
    <t>4 x 300</t>
  </si>
  <si>
    <t>4 x 240</t>
  </si>
  <si>
    <t>4 x 110</t>
  </si>
  <si>
    <t>4 x 100</t>
  </si>
  <si>
    <t>630 A</t>
  </si>
  <si>
    <t>456,1 - 570,0</t>
  </si>
  <si>
    <t>5 x 300</t>
  </si>
  <si>
    <t>5 x 240</t>
  </si>
  <si>
    <t>5 x 110</t>
  </si>
  <si>
    <t>5 x 100</t>
  </si>
  <si>
    <t>700 A</t>
  </si>
  <si>
    <t>570,1 - 685,0</t>
  </si>
  <si>
    <t>6 x 300</t>
  </si>
  <si>
    <t>6 x 240</t>
  </si>
  <si>
    <t>6 x 110</t>
  </si>
  <si>
    <t>6 x 100</t>
  </si>
  <si>
    <t>800 A</t>
  </si>
  <si>
    <t>685,1 - 800,0</t>
  </si>
  <si>
    <t>7 x 300</t>
  </si>
  <si>
    <t>7 x 240</t>
  </si>
  <si>
    <t>7 x 110</t>
  </si>
  <si>
    <t>7 x 100</t>
  </si>
  <si>
    <t>TABELA 3- Dimensionamento Da Entrada De Serviço De Edificações De Uso Coletivo Atendidas Por Redes De Distribuição Secundárias Bifásicas (120/240V) - Ramal De Conexão
Aéreo E Proteção Geral Com Disjuntor</t>
  </si>
  <si>
    <t>0- 15,0</t>
  </si>
  <si>
    <t>15,1 - 21,0</t>
  </si>
  <si>
    <t>21,1 - 24,00</t>
  </si>
  <si>
    <t>24,1 - 30,0</t>
  </si>
  <si>
    <t>30,1 - 36,0</t>
  </si>
  <si>
    <t>36,1 - 37,5</t>
  </si>
  <si>
    <t>Monopolar - 63 A</t>
  </si>
  <si>
    <t>Bipolar - 63 A</t>
  </si>
  <si>
    <t>Bipolar - 100 A</t>
  </si>
  <si>
    <t>Bipolar - 125 A</t>
  </si>
  <si>
    <t>Bipolar - 150 A</t>
  </si>
  <si>
    <t>Bipolar - 200 A</t>
  </si>
  <si>
    <t xml:space="preserve">Tripolar - 63 A </t>
  </si>
  <si>
    <t xml:space="preserve">Tripolar - 80 A </t>
  </si>
  <si>
    <t xml:space="preserve">Tripolar - 100 A </t>
  </si>
  <si>
    <t xml:space="preserve">Tripolar - 125 A </t>
  </si>
  <si>
    <t xml:space="preserve">Tripolar - 150 A </t>
  </si>
  <si>
    <t>Tripolar - 200 A</t>
  </si>
  <si>
    <t>Cargas  unidade 1</t>
  </si>
  <si>
    <t>Cargas  unidade 2</t>
  </si>
  <si>
    <t>Cargas  unidade 3</t>
  </si>
  <si>
    <t>Verificação se unidade possui motor Bifásico</t>
  </si>
  <si>
    <t xml:space="preserve">Verificação se unidade possui motor trifásico </t>
  </si>
  <si>
    <t>INDICE</t>
  </si>
  <si>
    <t xml:space="preserve">NOME </t>
  </si>
  <si>
    <t>CARGA</t>
  </si>
  <si>
    <t>QUANTIDADE</t>
  </si>
  <si>
    <t xml:space="preserve">P PARCIAL </t>
  </si>
  <si>
    <t xml:space="preserve">UNIDADADE 1 </t>
  </si>
  <si>
    <t>UNIDADADE 2</t>
  </si>
  <si>
    <t>UNIDADADE 3</t>
  </si>
  <si>
    <t xml:space="preserve">MAQUINA </t>
  </si>
  <si>
    <t xml:space="preserve">TEM TRIFASICO </t>
  </si>
  <si>
    <t>Existe motor trifásico?</t>
  </si>
  <si>
    <t>DEMANDA UNIDADE 1</t>
  </si>
  <si>
    <t>DEMANDA UNIDADE 2</t>
  </si>
  <si>
    <t>DEMANDA UNIDADE 3</t>
  </si>
  <si>
    <t>NORMA</t>
  </si>
  <si>
    <t xml:space="preserve">CATEGORIA </t>
  </si>
  <si>
    <t>carga</t>
  </si>
  <si>
    <t>p</t>
  </si>
  <si>
    <t>qtde</t>
  </si>
  <si>
    <t>total</t>
  </si>
  <si>
    <t>Carga instalada</t>
  </si>
  <si>
    <t>FATOR DE DEMANDA RESIDENCIAL</t>
  </si>
  <si>
    <t>DEMANDA RESIDENCIAL</t>
  </si>
  <si>
    <t xml:space="preserve">POTENCIA DEMANDADA COMERCIAL </t>
  </si>
  <si>
    <t xml:space="preserve">DEMANDA POR CATEGORIA </t>
  </si>
  <si>
    <t>a</t>
  </si>
  <si>
    <t>b1</t>
  </si>
  <si>
    <t xml:space="preserve">soma potencia </t>
  </si>
  <si>
    <t>b2</t>
  </si>
  <si>
    <t>b3</t>
  </si>
  <si>
    <t>b4</t>
  </si>
  <si>
    <t>b5</t>
  </si>
  <si>
    <t>b6</t>
  </si>
  <si>
    <t>c</t>
  </si>
  <si>
    <t>d</t>
  </si>
  <si>
    <t xml:space="preserve">Motores </t>
  </si>
  <si>
    <t>e</t>
  </si>
  <si>
    <t xml:space="preserve">Máquina de solda </t>
  </si>
  <si>
    <t>f</t>
  </si>
  <si>
    <t xml:space="preserve">CARGAS DESCRITAS MANUALMENTE </t>
  </si>
  <si>
    <t>g</t>
  </si>
  <si>
    <t>TOTAL DEMANDA UNIDADE 1</t>
  </si>
  <si>
    <t>CPF</t>
  </si>
  <si>
    <t>Dígito</t>
  </si>
  <si>
    <t>Mult</t>
  </si>
  <si>
    <t>Soma</t>
  </si>
  <si>
    <t>Resto</t>
  </si>
  <si>
    <t>1º Dig. Ver.</t>
  </si>
  <si>
    <t>2º Dig. Ver.</t>
  </si>
  <si>
    <t>Verificação</t>
  </si>
  <si>
    <t>CNPJ</t>
  </si>
  <si>
    <t>Extract</t>
  </si>
  <si>
    <t>Dígitos</t>
  </si>
  <si>
    <t>4.</t>
  </si>
  <si>
    <t>Primeiro ponto em propriedade rural.</t>
  </si>
  <si>
    <t>Novo ponto em propriedade rural já eletrificada.</t>
  </si>
  <si>
    <t>Desmembramento de propriedade rural.</t>
  </si>
  <si>
    <t>Novo ponto em área já eletrificada e desmembrada da propriedade rural.</t>
  </si>
  <si>
    <t>Parcelamento de solo rural para fins urbandos
(Ex.: condomínio, loteamento, chacreamento, granjeamento, núcleos de domicílios ou área de sítios de lazer).</t>
  </si>
  <si>
    <t>Outro tipo de atendimento.</t>
  </si>
  <si>
    <t>Campo</t>
  </si>
  <si>
    <t>Prenchimento</t>
  </si>
  <si>
    <t>Válido?</t>
  </si>
  <si>
    <t>Tipo</t>
  </si>
  <si>
    <t>1- Instalar Disjuntor (Ind.&gt;75kW ou Geral)</t>
  </si>
  <si>
    <t>2- Alterar Disjuntor (Ind.&gt;75+kW ou Geral)</t>
  </si>
  <si>
    <t>3- Não Alterar o Disjuntor Geral</t>
  </si>
  <si>
    <t>Validate</t>
  </si>
  <si>
    <r>
      <t xml:space="preserve">A)   </t>
    </r>
    <r>
      <rPr>
        <b/>
        <u/>
        <sz val="14"/>
        <color theme="1"/>
        <rFont val="Times New Roman"/>
        <family val="1"/>
      </rPr>
      <t>MOTORES MONOFÁSICOS</t>
    </r>
  </si>
  <si>
    <t>TABELA 15-Demanda Individual - Motores Monofásicos(ND-5.2)</t>
  </si>
  <si>
    <r>
      <t xml:space="preserve">B)    </t>
    </r>
    <r>
      <rPr>
        <b/>
        <u/>
        <sz val="14"/>
        <color theme="1"/>
        <rFont val="Times New Roman"/>
        <family val="1"/>
      </rPr>
      <t>MOTORES TRIFÁSICOS</t>
    </r>
  </si>
  <si>
    <t>TABELA 16-Motores Trifásicos (ND-5.2)</t>
  </si>
  <si>
    <r>
      <t xml:space="preserve">C)   </t>
    </r>
    <r>
      <rPr>
        <b/>
        <u/>
        <sz val="14"/>
        <color theme="1"/>
        <rFont val="Times New Roman"/>
        <family val="1"/>
      </rPr>
      <t>AR CONDICIONADO</t>
    </r>
  </si>
  <si>
    <t>Tabela 27 - Potências Nominais De Condicionadores De Ar Tipo Janela (ND-5.2)</t>
  </si>
  <si>
    <t>CAPACIDADE POTÊNCIA NOMINAL</t>
  </si>
  <si>
    <t>kW</t>
  </si>
  <si>
    <t>Quantidade de caixas:*</t>
  </si>
  <si>
    <t xml:space="preserve">Tipo </t>
  </si>
  <si>
    <t xml:space="preserve"> - Potência do transformador do consumidor:</t>
  </si>
  <si>
    <t xml:space="preserve"> - Impendância percentual do transformador do consumidor:</t>
  </si>
  <si>
    <t>TIPO DE UN</t>
  </si>
  <si>
    <t xml:space="preserve">TIPO DE MOTOR </t>
  </si>
  <si>
    <t>TOTAL DEMANDA UNIDADE 2</t>
  </si>
  <si>
    <t>TOTAL DEMANDA UNIDADE 3</t>
  </si>
  <si>
    <t>TOTAL DEMANDA UNIDADE 1(KVA)</t>
  </si>
  <si>
    <t>Demanda (KVA):</t>
  </si>
  <si>
    <t>Existe carga bifásica?</t>
  </si>
  <si>
    <t>Verificação se unidade possui carga Bifásico</t>
  </si>
  <si>
    <t xml:space="preserve">TIPO DE AR CONDICIONADO </t>
  </si>
  <si>
    <t>Nº Fases</t>
  </si>
  <si>
    <t>N° Fases</t>
  </si>
  <si>
    <t>Use a lista abaixao para informar outros equipamentos, caso necessário.</t>
  </si>
  <si>
    <t>Verificação se unidade possui ar condicionado Bifásico</t>
  </si>
  <si>
    <t>DISJUNTORES RURAIS</t>
  </si>
  <si>
    <t>LISTA DE DISJUNTORES E SUAS POTENCIAS MÁXIMAS CONFORME NDs</t>
  </si>
  <si>
    <t>Tipo UC</t>
  </si>
  <si>
    <t>Seq</t>
  </si>
  <si>
    <t>CI ou DP</t>
  </si>
  <si>
    <t xml:space="preserve">FAIXA INICIAL </t>
  </si>
  <si>
    <t xml:space="preserve">FAIXA FINAL </t>
  </si>
  <si>
    <t>DISJUNTORES RURAIS NOVOS</t>
  </si>
  <si>
    <t>H1- BIPOLAR 40 A</t>
  </si>
  <si>
    <t>H2- BIPOLAR 63 A</t>
  </si>
  <si>
    <t>H3- BIPOLAR 80 A</t>
  </si>
  <si>
    <t xml:space="preserve">DISJUNTOR MONOPOLAR </t>
  </si>
  <si>
    <t>A1/G1-MONOPOLAR 40 A</t>
  </si>
  <si>
    <t>A2/G2- MONOPOLAR 50 A</t>
  </si>
  <si>
    <t>A3/G3- MONOPOLAR 63/70 A</t>
  </si>
  <si>
    <t xml:space="preserve">DISJUNTOR BIPOLAR  </t>
  </si>
  <si>
    <t>B1/H1- BIPOLAR 40 A</t>
  </si>
  <si>
    <t>B2/H2-BIPOLAR 60/63 A</t>
  </si>
  <si>
    <t>C1- TRIPOLAR 40</t>
  </si>
  <si>
    <t>C2- TRIPOLAR 60/63 A</t>
  </si>
  <si>
    <t>C3- TRIPOLAR 70/80 A</t>
  </si>
  <si>
    <t>C4- TRIPOLAR 100 A</t>
  </si>
  <si>
    <t>C5- TRIPOLAR 120/125 A</t>
  </si>
  <si>
    <t>C6- TRIPOLAR 150 A</t>
  </si>
  <si>
    <t>C7- TRIPOLAR 175 A</t>
  </si>
  <si>
    <t>C8- TRIPOLAR 200 A</t>
  </si>
  <si>
    <t>F1- TRIPOLAR 225 A</t>
  </si>
  <si>
    <t>F2- TRIPOLAR 250</t>
  </si>
  <si>
    <t>F3- TRIPOLAR 300/315/320 A</t>
  </si>
  <si>
    <t>F4- TRIPOLAR 400 A</t>
  </si>
  <si>
    <t>F5- TRIPOLAR 450 A</t>
  </si>
  <si>
    <t>F6- TRIPOLAR 500 A</t>
  </si>
  <si>
    <t>F7- TRIPOLAR 600/630 A</t>
  </si>
  <si>
    <t>F8- TRIPOLAR 700 A</t>
  </si>
  <si>
    <t>F9- TRIPOLAR 800 A</t>
  </si>
  <si>
    <t>G1-MONOPOLAR 40 A</t>
  </si>
  <si>
    <t>G2- MONOPOLAR 50 A</t>
  </si>
  <si>
    <t>G3- MONOPOLAR 63 A</t>
  </si>
  <si>
    <t>H3- BIPOLAR 100 A</t>
  </si>
  <si>
    <t>H3- BIPOLAR 125 A</t>
  </si>
  <si>
    <t>H3- BIPOLAR 150 A</t>
  </si>
  <si>
    <t>H3- BIPOLAR 200 A</t>
  </si>
  <si>
    <t>H4-BIPOLAR 125 A</t>
  </si>
  <si>
    <t>H5-BIPOLAR 150 A</t>
  </si>
  <si>
    <t>H6- BIPOLAR 200 A</t>
  </si>
  <si>
    <t>H4- BIPOLAR 125 A</t>
  </si>
  <si>
    <t>H5- BIPOLAR 150 A</t>
  </si>
  <si>
    <t xml:space="preserve">DISJUNTOR BIPOLAR (IEC)  </t>
  </si>
  <si>
    <t xml:space="preserve">DISJUNTOR TRIPOLAR (IEC) </t>
  </si>
  <si>
    <t>TIPOS DE MOTORES</t>
  </si>
  <si>
    <t xml:space="preserve">Monofásico </t>
  </si>
  <si>
    <t xml:space="preserve">EXISTE ALGUMA CARGA TRIFÁSICA </t>
  </si>
  <si>
    <t>C2- TRIPOLAR 63 A</t>
  </si>
  <si>
    <t>C3- TRIPOLAR 80 A</t>
  </si>
  <si>
    <t>C5- TRIPOLAR 125 A</t>
  </si>
  <si>
    <t>Se possível, informar o código de descrição escrito no transformador mais próximo ao local conforme demostrado na figura-3 .</t>
  </si>
  <si>
    <t>chuveiro 220 v</t>
  </si>
  <si>
    <t>Gerência de Processos Especiais de Expansão de Média e Baixa Tensão - EM/PE - Revisão t - 04/11/2024</t>
  </si>
  <si>
    <t>Atividade Principal caixa 2:</t>
  </si>
  <si>
    <t>Atividade Principal caixa 3:</t>
  </si>
  <si>
    <t xml:space="preserve">Não tem itens obrigatórios </t>
  </si>
  <si>
    <t xml:space="preserve">Tipos cargas variando entre urbano e rural </t>
  </si>
  <si>
    <t>Utilizar Figuras abaixo como referência na determinação da distância do padrão de entrada até a rede CEMIG.</t>
  </si>
  <si>
    <t>Preencher os campos abaixo para propriedade rural</t>
  </si>
  <si>
    <t>Em caso de dúvidas no preenchimento do formulário favor consultar a aba "Notas explicativas".</t>
  </si>
  <si>
    <t>VERSÃO PARA PREENCHIMENTO DIGITAL</t>
  </si>
  <si>
    <t>ORIENTAÇÕES PARA PREENCHIMENTO DO FORMULÁRIO:</t>
  </si>
  <si>
    <t>• Caixa com troca de monopolar de 40A para tripolar de 60A. Como preencher: de A1/G1-MONOPOLAR 40 A para C2- TRIPOLAR 60/63 A;</t>
  </si>
  <si>
    <t>• Caixa sem Alteração de Carga com disjuntor tripolar de 60A. Como preencher: de C2- TRIPOLAR 60/63 A para C2- TRIPOLAR 60/63 A;</t>
  </si>
  <si>
    <t xml:space="preserve">FORMULÁRIO ORÇAMENTO DE CONEXÃO/ALTERAÇÃO DE CARGA URBANA OU RURAL  ATÉ 3 CAIXAS SEM DISJUNTOR GERAL </t>
  </si>
  <si>
    <t xml:space="preserve">Lista disjuntores existentes geral </t>
  </si>
  <si>
    <t>A1-MONOPOLAR 40 A</t>
  </si>
  <si>
    <t>A2- MONOPOLAR 50 A</t>
  </si>
  <si>
    <t>A3- MONOPOLAR 63 A</t>
  </si>
  <si>
    <t>A3- MONOPOLAR 70 A</t>
  </si>
  <si>
    <t>B2-BIPOLAR 60 A</t>
  </si>
  <si>
    <t>B2-BIPOLAR 63 A</t>
  </si>
  <si>
    <t>C2- TRIPOLAR 60 A</t>
  </si>
  <si>
    <t>C3- TRIPOLAR 70 A</t>
  </si>
  <si>
    <t>C5- TRIPOLAR 120 A</t>
  </si>
  <si>
    <t>H2-BIPOLAR 60 A</t>
  </si>
  <si>
    <t>H2-BIPOLAR 63 A</t>
  </si>
  <si>
    <t>G3- MONOPOLAR 70 A</t>
  </si>
  <si>
    <t>H4- BIPOLAR 120 A</t>
  </si>
  <si>
    <t>B1-BIPOLAR 40 A</t>
  </si>
  <si>
    <t>lista disjuntores existentes urbanos</t>
  </si>
  <si>
    <t>lista de disjuntores existentes rurais</t>
  </si>
  <si>
    <t>Informar E-mail:</t>
  </si>
  <si>
    <t>CAMPO DE DOS DISJUNTORES</t>
  </si>
  <si>
    <t>CAMPO PARA DOS DISJUNTORES UNIDADE 1</t>
  </si>
  <si>
    <t>CAMPO PARA DOS DISJUNTORES UNIDADE 2</t>
  </si>
  <si>
    <t>CAMPO PARA DOS DISJUNTORES UNIDADE 3</t>
  </si>
  <si>
    <t>Rede Monofásica</t>
  </si>
  <si>
    <t>Rede Bifásica</t>
  </si>
  <si>
    <t>Rede Trifásica</t>
  </si>
  <si>
    <t>Ligação a 4 fios</t>
  </si>
  <si>
    <t>Ligação a 3 fios</t>
  </si>
  <si>
    <t>Ligação a 2 fios</t>
  </si>
  <si>
    <t>Telefone do proprietário:*</t>
  </si>
  <si>
    <t>Marcos</t>
  </si>
  <si>
    <t>E-mail do solicitante:</t>
  </si>
  <si>
    <t>Distrito/Comunidade/Região:</t>
  </si>
  <si>
    <t>Coordenadas geográfica do local a ser atendido:</t>
  </si>
  <si>
    <t>Fuso:</t>
  </si>
  <si>
    <t>Latitudde:</t>
  </si>
  <si>
    <t>Longitude:</t>
  </si>
  <si>
    <t>DATUM</t>
  </si>
  <si>
    <t>PLANILHA DE CÁLCULO</t>
  </si>
  <si>
    <t>SIRGAS2000</t>
  </si>
  <si>
    <t>Ponto</t>
  </si>
  <si>
    <r>
      <t>Latitude (</t>
    </r>
    <r>
      <rPr>
        <sz val="10"/>
        <rFont val="Symbol"/>
        <family val="1"/>
        <charset val="2"/>
      </rPr>
      <t>f</t>
    </r>
    <r>
      <rPr>
        <sz val="10"/>
        <rFont val="Arial"/>
        <family val="2"/>
      </rPr>
      <t>)</t>
    </r>
  </si>
  <si>
    <r>
      <t>Longitude (</t>
    </r>
    <r>
      <rPr>
        <sz val="10"/>
        <rFont val="Symbol"/>
        <family val="1"/>
        <charset val="2"/>
      </rPr>
      <t>l</t>
    </r>
    <r>
      <rPr>
        <sz val="10"/>
        <rFont val="Arial"/>
        <family val="2"/>
      </rPr>
      <t>)</t>
    </r>
  </si>
  <si>
    <t>Coordenadas planas UTM</t>
  </si>
  <si>
    <t>Latitude</t>
  </si>
  <si>
    <t>Longitude</t>
  </si>
  <si>
    <t>º</t>
  </si>
  <si>
    <t>´</t>
  </si>
  <si>
    <t>´´</t>
  </si>
  <si>
    <t>Decimal</t>
  </si>
  <si>
    <t>e'</t>
  </si>
  <si>
    <t>D</t>
  </si>
  <si>
    <t>E</t>
  </si>
  <si>
    <r>
      <t>A'</t>
    </r>
    <r>
      <rPr>
        <vertAlign val="subscript"/>
        <sz val="8"/>
        <rFont val="Arial"/>
        <family val="2"/>
      </rPr>
      <t>6</t>
    </r>
  </si>
  <si>
    <r>
      <t>B'</t>
    </r>
    <r>
      <rPr>
        <vertAlign val="subscript"/>
        <sz val="8"/>
        <rFont val="Arial"/>
        <family val="2"/>
      </rPr>
      <t>5</t>
    </r>
  </si>
  <si>
    <t>S</t>
  </si>
  <si>
    <t>I</t>
  </si>
  <si>
    <t>II</t>
  </si>
  <si>
    <t>III</t>
  </si>
  <si>
    <t>IV</t>
  </si>
  <si>
    <t>N</t>
  </si>
  <si>
    <t>b</t>
  </si>
  <si>
    <t>-19,76299</t>
  </si>
  <si>
    <t>-47,94205</t>
  </si>
  <si>
    <t>MC (UTM) =&gt;</t>
  </si>
  <si>
    <t>dados de Entrada</t>
  </si>
  <si>
    <t>dados de Saída</t>
  </si>
  <si>
    <t>Meridiano Central</t>
  </si>
  <si>
    <t>TOTAL DAS CARGA NÃO ESPECIAIS</t>
  </si>
  <si>
    <t>Irrigação</t>
  </si>
  <si>
    <t>CARGAS AVULSAS</t>
  </si>
  <si>
    <t>Favor descrever a relação de cargas especiais ( motores, bombas d'água, etc)</t>
  </si>
  <si>
    <r>
      <rPr>
        <b/>
        <sz val="10"/>
        <color theme="1"/>
        <rFont val="Calibri"/>
        <family val="2"/>
      </rPr>
      <t xml:space="preserve">Notas: </t>
    </r>
    <r>
      <rPr>
        <sz val="10"/>
        <color theme="1"/>
        <rFont val="Calibri"/>
        <family val="2"/>
      </rPr>
      <t xml:space="preserve">
</t>
    </r>
    <r>
      <rPr>
        <b/>
        <sz val="10"/>
        <color theme="1"/>
        <rFont val="Calibri"/>
        <family val="2"/>
      </rPr>
      <t xml:space="preserve">1) </t>
    </r>
    <r>
      <rPr>
        <sz val="10"/>
        <color theme="1"/>
        <rFont val="Calibri"/>
        <family val="2"/>
      </rPr>
      <t xml:space="preserve">Em caso de dúvidas de como obter as coordenadas, consultar o passo a passo citado no início deste formulário;
</t>
    </r>
    <r>
      <rPr>
        <b/>
        <sz val="10"/>
        <color theme="1"/>
        <rFont val="Calibri"/>
        <family val="2"/>
      </rPr>
      <t xml:space="preserve">2) </t>
    </r>
    <r>
      <rPr>
        <sz val="10"/>
        <color theme="1"/>
        <rFont val="Calibri"/>
        <family val="2"/>
      </rPr>
      <t>Caso não consiga obter as coordendas, favor informar o número da instalação da propriedade  servida de energia elétrica mais próxima (número indicado na fatura de energia):</t>
    </r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</si>
  <si>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municipal;</t>
    </r>
  </si>
  <si>
    <r>
      <rPr>
        <b/>
        <sz val="10"/>
        <color theme="1"/>
        <rFont val="Calibri"/>
        <family val="2"/>
      </rPr>
      <t xml:space="preserve">4) </t>
    </r>
    <r>
      <rPr>
        <sz val="10"/>
        <color theme="1"/>
        <rFont val="Calibri"/>
        <family val="2"/>
      </rPr>
      <t>Aquicultura são cargas utilizadas no bombeamento para captação de água e dos tanques de criação, no berçário, na aeração e na iluminação nesses locais. Irrigação são cargas utilizadas no bombeamento para captação de água e adução, na injeção de fertilizantes na linha de irrigação, na aplicação da água no solo mediante uso de técnicas específicas e na iluminação dos locais de instalação desses equipamentos.</t>
    </r>
  </si>
  <si>
    <t>Potência Ativa Instalada Total de Geração da Usina (kW) CX1:</t>
  </si>
  <si>
    <t>Potência Ativa Instalada Total de Geração da Usina (kW) CX2:</t>
  </si>
  <si>
    <t>Potência Ativa Instalada Total de Geração da Usina (kW) CX3:</t>
  </si>
  <si>
    <t>CORDENADA UTM:</t>
  </si>
  <si>
    <t>Como deseja receber a correspondência?</t>
  </si>
  <si>
    <t>Nº de Fases</t>
  </si>
  <si>
    <t>Quantidade</t>
  </si>
  <si>
    <t xml:space="preserve">Cargas </t>
  </si>
  <si>
    <t>TOTAL CARGA INSTALADA UNIDADE 1</t>
  </si>
  <si>
    <t>TOTAL CARGA INSTALADA UNIDADE 2</t>
  </si>
  <si>
    <t>TOTAL CARGA INSTALADA UNIDADE 3</t>
  </si>
  <si>
    <t>Telefone do solicitante:</t>
  </si>
  <si>
    <t>E-mail do proprietário:</t>
  </si>
  <si>
    <t xml:space="preserve">Tipos de unidades </t>
  </si>
  <si>
    <t>Tem direito à instalação gratuita do padrão de entrada, do ramal de conexão e das instalações internas da unidade consumidora, desde que pertença a um dos seguintes grupos:
I - escolas públicas e postos de saúde públicos localizados no meio rural; 
II - domicílios rurais com ligações monofásicas ou bifásicas, destinados a famílias de baixa renda e que atendam as seguintes condições:
a)  o consumidor deve pertencer a uma família inscrita no Cadastro Único para Programas Sociais do Governo Federal – CadÚnico;
b) a renda familiar mensal no CadÚnico deve ser menor ou igual a meio salário-mínimo por pessoa; 
c)  a data da última atualização cadastral no CadÚnico não pode ser maior que 2 anos.
Obs:Caso opte por algum dos benefícios, é obrigatório informar o NIS nesse formulário;</t>
  </si>
  <si>
    <t>Se você pertence a um dos grupos informados , indique quais  os itens garantidos pelo beneficio , selecionando "Sim" ou "Não" ao lado deles:</t>
  </si>
  <si>
    <t>ramo de atividade</t>
  </si>
  <si>
    <t>Casa</t>
  </si>
  <si>
    <t>Poço Artesiano</t>
  </si>
  <si>
    <t>Aquicultura</t>
  </si>
  <si>
    <t>Curral</t>
  </si>
  <si>
    <t>Granja</t>
  </si>
  <si>
    <t>Outro</t>
  </si>
  <si>
    <t xml:space="preserve">Poderá ser solicitado documentação de regularização ambiental ou em caso de necessidade de obras, poderá ser necessário autorização ambiental, podendo ser de responsabilidade do proprietário da unidade consumidora. </t>
  </si>
  <si>
    <t>A Unidade Consumidora encontra-se inserida em Área de Preservação Permanente – APP e/ou Unidades de conservação?
(próximo a rios, nascentes, corpos d’água, áreas protegidas,parques, reservas florestais, estações ecológicas)</t>
  </si>
  <si>
    <t>RURAL</t>
  </si>
  <si>
    <t>1 CAIXA</t>
  </si>
  <si>
    <t>Se sim, número do NIS:*</t>
  </si>
  <si>
    <t>URBANO</t>
  </si>
  <si>
    <t xml:space="preserve">Marque a caixa  se a unidade consumidora se encontra em área rural ou urbana </t>
  </si>
  <si>
    <t>Use a tabela abaixao para informar outros equipamentos, caso necessário.</t>
  </si>
  <si>
    <t>Classificação da Unidade Consumidora:*</t>
  </si>
  <si>
    <t>Atividade desenvolvida na unidade consumidora:*</t>
  </si>
  <si>
    <t>VERSÃO PARA IMPRESSÃO</t>
  </si>
  <si>
    <t>2 CAIXAS</t>
  </si>
  <si>
    <t>3 CAIXAS</t>
  </si>
  <si>
    <t xml:space="preserve">Marque uma das opções para indicar a quantidade de caixas à ser instaladas ou alteradas </t>
  </si>
  <si>
    <t>https://www.cemig.com.br/wp-content/uploads/2025/01/formaliza_solic_desconto_irrigante_aquicultor_versao_D_portal_Cemig.docx</t>
  </si>
  <si>
    <t>link para acesso a carta de clientes irrigantes:</t>
  </si>
  <si>
    <r>
      <rPr>
        <b/>
        <sz val="10"/>
        <color theme="1"/>
        <rFont val="Calibri"/>
        <family val="2"/>
      </rPr>
      <t xml:space="preserve">3) </t>
    </r>
    <r>
      <rPr>
        <sz val="10"/>
        <color theme="1"/>
        <rFont val="Calibri"/>
        <family val="2"/>
      </rPr>
      <t xml:space="preserve">Se a atividade da unidade for classifciada como "Irrigação" ou "Aquicultura", é necessário preencher também a carta de formalização do pedido. Depende da comprovação pelo consumidor apresentar licença ambiental e outorga do direito de uso de recursos hídricos, quando exigido em legislação federal, estadual, distrital ou municipal.
</t>
    </r>
  </si>
  <si>
    <t xml:space="preserve">POTÊNCIA PARCIAL </t>
  </si>
  <si>
    <t>NOME</t>
  </si>
  <si>
    <t>Favor escolher uma data de Vencimento da Fatura(1,6,11,17,22,27):</t>
  </si>
  <si>
    <t>Email?</t>
  </si>
  <si>
    <t>Endereço?</t>
  </si>
  <si>
    <t>Agência dos correios(Caixa postal)?</t>
  </si>
  <si>
    <t>Caso opção for email, favor preencher:</t>
  </si>
  <si>
    <t>Caso opção for endereço, favor preencher campos de endereço abaixo.</t>
  </si>
  <si>
    <t>Se possível, informar o tipo de rede de baixa tensão que atende o local (monofásica,trifásica)(ver figura 4,5 e 6):</t>
  </si>
  <si>
    <t>CARGA (W)</t>
  </si>
  <si>
    <t>Use a lista abaixao para informar ar-condicionados, caso necessário.</t>
  </si>
  <si>
    <t>Carga instalada é superior a 50 kW?</t>
  </si>
  <si>
    <t>Preencher campos abaixo caso se tratar de  conexão Nova</t>
  </si>
  <si>
    <t>Preencher campos abaixo caso se tratar de alteração de Carga ou Caixa Existente sem Alteração</t>
  </si>
  <si>
    <t>Medidor de Nº:*</t>
  </si>
  <si>
    <t>Caixa de Nº:*</t>
  </si>
  <si>
    <t>Identificação(informar alguma referência de localização da caixa existente):*</t>
  </si>
  <si>
    <t>link para acesso ao formulário de partida de motores</t>
  </si>
  <si>
    <t>https://www.cemig.com.br/wp-content/uploads/2021/06/Formulario_Partida_Motores.xls</t>
  </si>
  <si>
    <t>1. Tipo de solicitação</t>
  </si>
  <si>
    <t>2. Dados do Consumidor (Titular da conta de energia ou proprietário/possuidor do imóvel)</t>
  </si>
  <si>
    <t>3. Email ou Endereço para Correspondência/Entrega da Conta</t>
  </si>
  <si>
    <t>4. Dados da Propriedade a ser Atendida</t>
  </si>
  <si>
    <t>5. Relação de Cargas Instaladas (equipamentos elétricos em condições de serem ligados) de domicílios ou edificações habitáveis sujeitas a serem inspecionadas pela CEMIG D</t>
  </si>
  <si>
    <t>6. Padrão de Entrada, Ramal de Conexão e Kit de Instalação Interna</t>
  </si>
  <si>
    <t>7. Geração Distribuída</t>
  </si>
  <si>
    <t>8. Observações</t>
  </si>
  <si>
    <t>Se sim , informar  a demanda em Kva:</t>
  </si>
  <si>
    <t>Somatório de cargas instaladas comuns:</t>
  </si>
  <si>
    <t>TOTAL DAS CARGA ADICIONAIS</t>
  </si>
  <si>
    <t>TOTAL AR CONDICIONADOS</t>
  </si>
  <si>
    <t>Potência(W)</t>
  </si>
  <si>
    <t>Caso opção agência dos correios, o cliente deverá buscar a conta via caixa postal na agência dos correios.</t>
  </si>
  <si>
    <t xml:space="preserve">Sim </t>
  </si>
  <si>
    <t>A Unidade Consumidora encontra-se inserida em Reserva Legal?</t>
  </si>
  <si>
    <t xml:space="preserve">Não </t>
  </si>
  <si>
    <t>Atividade Principal(Marcar dentre as opções qual classe se enquadra a unidade consumidora):*</t>
  </si>
  <si>
    <t>Complemento:</t>
  </si>
  <si>
    <t>Ramo de Atividade        (Somente atendimento rural):*</t>
  </si>
  <si>
    <t>Classificação da Unidade Consumidora (casa,poço,artesiano,irrigação,Aquicultura,curral,Granja)                                       
(Somente atendimento rural):*</t>
  </si>
  <si>
    <t>Soma Total das Cargas Instaladas ( Deverá ser somado as cargas comuns,cargas adicionais , ar-condicionados e cargas especiais (motores)):</t>
  </si>
  <si>
    <t>INFORMAR DETALHES DA GERAÇÃO EM REGIME DE PARALELISMO PERMANENTE SEM INJEÇÃO ( GRID ZERO)</t>
  </si>
  <si>
    <t>Verificação se unidade possui carga Trifásica</t>
  </si>
  <si>
    <t xml:space="preserve">EXISTE ALGUMA CARGA COMUM BIFÁSICA </t>
  </si>
  <si>
    <t>Classe/Sub</t>
  </si>
  <si>
    <t>Denominação</t>
  </si>
  <si>
    <t>Classe GD</t>
  </si>
  <si>
    <t>1061</t>
  </si>
  <si>
    <t>GD - Residencial</t>
  </si>
  <si>
    <t>1062</t>
  </si>
  <si>
    <t>GD - Res Baixa Renda</t>
  </si>
  <si>
    <t>1063</t>
  </si>
  <si>
    <t>GD - Res Baixa Renda Indígena</t>
  </si>
  <si>
    <t>1064</t>
  </si>
  <si>
    <t>GD - Res Baixa Renda Quilombol</t>
  </si>
  <si>
    <t>1065</t>
  </si>
  <si>
    <t>GD - Res Baixa Renda BPC</t>
  </si>
  <si>
    <t>N/A</t>
  </si>
  <si>
    <t>2061</t>
  </si>
  <si>
    <t>GD - Industrial</t>
  </si>
  <si>
    <t>3060</t>
  </si>
  <si>
    <t>GD - Comercial</t>
  </si>
  <si>
    <t>3062</t>
  </si>
  <si>
    <t>GD - Serviços de Transporte</t>
  </si>
  <si>
    <t>3063</t>
  </si>
  <si>
    <t>GD - Serviços de Comunic. Tele</t>
  </si>
  <si>
    <t>3064</t>
  </si>
  <si>
    <t>GD - Outros Serviços e Outras</t>
  </si>
  <si>
    <t>3066</t>
  </si>
  <si>
    <t>GD - Assoc. e Entid Filantrópi</t>
  </si>
  <si>
    <t>3067</t>
  </si>
  <si>
    <t>GD - Templos Religiosos</t>
  </si>
  <si>
    <t>3068</t>
  </si>
  <si>
    <t>GD - Administração Condominial</t>
  </si>
  <si>
    <t>3069</t>
  </si>
  <si>
    <t>GD - Iluminação em vias</t>
  </si>
  <si>
    <t>3065</t>
  </si>
  <si>
    <t>GD - Monitoramento de Transito</t>
  </si>
  <si>
    <t>3061</t>
  </si>
  <si>
    <t>GD - Hospitais</t>
  </si>
  <si>
    <t>4060</t>
  </si>
  <si>
    <t>GD - Agropecuária  Rural</t>
  </si>
  <si>
    <t>4063</t>
  </si>
  <si>
    <t>GD - Agroindustrial</t>
  </si>
  <si>
    <t>4067</t>
  </si>
  <si>
    <t>GD - Agropecuária Urbana</t>
  </si>
  <si>
    <t>4068</t>
  </si>
  <si>
    <t>GD - Aquicultura</t>
  </si>
  <si>
    <t>4069</t>
  </si>
  <si>
    <t>GD - Residencial Rural</t>
  </si>
  <si>
    <t>4064</t>
  </si>
  <si>
    <t>GD - Irrig. Noturna SUDENE/IDE</t>
  </si>
  <si>
    <t>4065</t>
  </si>
  <si>
    <t>GD - Irrig. Noturno SUDENE</t>
  </si>
  <si>
    <t>4066</t>
  </si>
  <si>
    <t>GD - Irrig. Noturna D. Regiões</t>
  </si>
  <si>
    <t>4062</t>
  </si>
  <si>
    <t>GD - Irrig. Noturna IDENE</t>
  </si>
  <si>
    <t>5061</t>
  </si>
  <si>
    <t>GD - Poder Público Federal</t>
  </si>
  <si>
    <t>5063</t>
  </si>
  <si>
    <t>GD - Poder Público Estadual</t>
  </si>
  <si>
    <t>5065</t>
  </si>
  <si>
    <t>GD - Poder Público Municipal</t>
  </si>
  <si>
    <t>6061</t>
  </si>
  <si>
    <t>GD - Iluminação Pública B4a</t>
  </si>
  <si>
    <t>6062</t>
  </si>
  <si>
    <t>GD - Iluminação Pública B4b</t>
  </si>
  <si>
    <t>7062</t>
  </si>
  <si>
    <t>GD - Água Esgoto e Saneamento</t>
  </si>
  <si>
    <t>8065</t>
  </si>
  <si>
    <t>GD - Distribuidora</t>
  </si>
  <si>
    <t>8064</t>
  </si>
  <si>
    <t>GD - Est. de recarga veiculos</t>
  </si>
  <si>
    <t>Ramo Ativ.</t>
  </si>
  <si>
    <t>Precedente</t>
  </si>
  <si>
    <t>Denom.</t>
  </si>
  <si>
    <t>X001</t>
  </si>
  <si>
    <t>Residência</t>
  </si>
  <si>
    <t>Extração de carvão mineral</t>
  </si>
  <si>
    <t>Beneficiamento de carvão mineral</t>
  </si>
  <si>
    <t>Extração de petróleo e gás natural</t>
  </si>
  <si>
    <t>Extração e beneficiamento de xisto</t>
  </si>
  <si>
    <t>Extração e beneficiamento de areias betuminosas</t>
  </si>
  <si>
    <t>Extração de minério de ferro</t>
  </si>
  <si>
    <t>Pelotização, sinterização e outros beneficiamentos de minério de ferro</t>
  </si>
  <si>
    <t>Extração de minério de alumínio</t>
  </si>
  <si>
    <t>Beneficiamento de minério de alumínio</t>
  </si>
  <si>
    <t>Extração de minério de estanho</t>
  </si>
  <si>
    <t>Beneficiamento de minério de estanho</t>
  </si>
  <si>
    <t>Extração de minério de manganês</t>
  </si>
  <si>
    <t>Beneficiamento de minério de manganês</t>
  </si>
  <si>
    <t>Extração de minério de metais preciosos</t>
  </si>
  <si>
    <t>Beneficiamento de minério de metais preciosos</t>
  </si>
  <si>
    <t>Extração de minerais radioativos</t>
  </si>
  <si>
    <t>Extração de minérios de nióbio e titânio</t>
  </si>
  <si>
    <t>Extração de minério de tungstênio</t>
  </si>
  <si>
    <t>Extração de minério de níquel</t>
  </si>
  <si>
    <t>Extração de minérios de cobre, chumbo, zinco e outros minerais metálicos não-ferrosos</t>
  </si>
  <si>
    <t>Beneficiamento de minérios de cobre, chumbo, zinco e outros minerais metálicos não-ferrosos</t>
  </si>
  <si>
    <t>Extração de ardósia e beneficiamento associado</t>
  </si>
  <si>
    <t>Extração de granito e beneficiamento associado</t>
  </si>
  <si>
    <t>Extração de mármore e beneficiamento associado</t>
  </si>
  <si>
    <t>Extração de calcário e dolomita e beneficiamento associado</t>
  </si>
  <si>
    <t>Extração de gesso e caulim</t>
  </si>
  <si>
    <t>Extração de areia, cascalho ou pedregulho e beneficiamento associado</t>
  </si>
  <si>
    <t>Extração de argila e beneficiamento associado</t>
  </si>
  <si>
    <t>Extração de saibro e beneficiamento associado</t>
  </si>
  <si>
    <t>Extração de basalto e beneficiamento associado</t>
  </si>
  <si>
    <t>Beneficiamento de gesso e caulim associado à extração</t>
  </si>
  <si>
    <t>Extração e britamento de pedras e outros materiais para construção e beneficiamento associado</t>
  </si>
  <si>
    <t>Extração de minerais para fabricação de adubos, fertilizantes e outros produtos químicos</t>
  </si>
  <si>
    <t>Extração de sal marinho</t>
  </si>
  <si>
    <t>Extração de sal-gema</t>
  </si>
  <si>
    <t>Refino e outros tratamentos do sal</t>
  </si>
  <si>
    <t>Extração de gemas (pedras preciosas e semipreciosas)</t>
  </si>
  <si>
    <t>Extração de grafita</t>
  </si>
  <si>
    <t>Extração de quartzo</t>
  </si>
  <si>
    <t>Extração de amianto</t>
  </si>
  <si>
    <t>Extração de outros minerais não-metálicos não especificados</t>
  </si>
  <si>
    <t>Atividades de apoio à extração de petróleo e gás natural</t>
  </si>
  <si>
    <t>Atividades de apoio à extração de minério de ferro</t>
  </si>
  <si>
    <t>Atividades de apoio à extração de minerais metálicos não-ferrosos</t>
  </si>
  <si>
    <t>Atividades de apoio à extração de minerais não-metálicos</t>
  </si>
  <si>
    <t>Frigorífico - abate de bovinos</t>
  </si>
  <si>
    <t>Frigorífico - abate de eqüinos</t>
  </si>
  <si>
    <t>Frigorífico - abate de ovinos e caprinos</t>
  </si>
  <si>
    <t>Frigorífico - abate de bufalinos</t>
  </si>
  <si>
    <t>Matadouro - abate de reses sob contrato, exceto abate de suínos</t>
  </si>
  <si>
    <t>Abate de aves</t>
  </si>
  <si>
    <t>Abate de pequenos animais</t>
  </si>
  <si>
    <t>Frigorífico - abate de suínos</t>
  </si>
  <si>
    <t>Matadouro - abate de suínos sob contrato</t>
  </si>
  <si>
    <t>Fabricação de produtos de carne</t>
  </si>
  <si>
    <t>Preparação de subprodutos do abate</t>
  </si>
  <si>
    <t>Preservação de peixes, crustáceos e moluscos</t>
  </si>
  <si>
    <t>Fabricação de conservas de peixes, crustáceos e moluscos</t>
  </si>
  <si>
    <t>Fabricação de conservas de frutas</t>
  </si>
  <si>
    <t>Fabricação de conservas de palmito</t>
  </si>
  <si>
    <t>Fabricação de conservas de legumes e outros vegetais, exceto palmito</t>
  </si>
  <si>
    <t>Fabricação de sucos concentrados de frutas, hortaliças e legumes</t>
  </si>
  <si>
    <t>Fabricação de sucos de frutas, hortaliças e legumes, exceto concentrados</t>
  </si>
  <si>
    <t>Fabricação de óleos vegetais em bruto, exceto óleo de milho</t>
  </si>
  <si>
    <t>Fabricação de óleos vegetais refinados, exceto óleo de milho</t>
  </si>
  <si>
    <t>Fabricação de margarina e outras gorduras vegetais e de óleos não-comestíveis de animais</t>
  </si>
  <si>
    <t>Preparação do leite</t>
  </si>
  <si>
    <t>Fabricação de laticínios</t>
  </si>
  <si>
    <t>Fabricação de sorvetes e outros gelados comestíveis</t>
  </si>
  <si>
    <t>Beneficiamento de arroz</t>
  </si>
  <si>
    <t>Fabricação de produtos do arroz</t>
  </si>
  <si>
    <t>Moagem de trigo e fabricação de derivados</t>
  </si>
  <si>
    <t>Fabricação de farinha de mandioca e derivados</t>
  </si>
  <si>
    <t>Fabricação de farinha de milho e derivados, exceto óleos de milho</t>
  </si>
  <si>
    <t>Fabricação de amidos e féculas de vegetais</t>
  </si>
  <si>
    <t>Fabricação de óleo de milho em bruto</t>
  </si>
  <si>
    <t>Fabricação de óleo de milho refinado</t>
  </si>
  <si>
    <t>Fabricação de alimentos para animais</t>
  </si>
  <si>
    <t>Moagem e fabricação de produtos de origem vegetal não especificados</t>
  </si>
  <si>
    <t>Fabricação de açúcar em bruto</t>
  </si>
  <si>
    <t>Fabricação de açúcar de cana refinado</t>
  </si>
  <si>
    <t>Fabricação de açúcar de cereais (dextrose) e de beterraba</t>
  </si>
  <si>
    <t>Beneficiamento de café</t>
  </si>
  <si>
    <t>Torrefação e moagem de café</t>
  </si>
  <si>
    <t>Fabricação de produtos à base de café</t>
  </si>
  <si>
    <t>Fabricação de produtos de panificação Industrial</t>
  </si>
  <si>
    <t>Fabricação de produtos de padaria e confeitaria com predominância de produção própria</t>
  </si>
  <si>
    <t>Fabricação de biscoitos e bolachas</t>
  </si>
  <si>
    <t>Fabricação de produtos derivados do cacau e de chocolates</t>
  </si>
  <si>
    <t>Fabricação de frutas cristalizadas, balas e semelhantes</t>
  </si>
  <si>
    <t>Fabricação de massas alimentícias</t>
  </si>
  <si>
    <t>Fabricação de especiarias, molhos, temperos e condimentos</t>
  </si>
  <si>
    <t>Fabricação de alimentos e pratos prontos</t>
  </si>
  <si>
    <t>Fabricação de vinagres</t>
  </si>
  <si>
    <t>Fabricação de pós alimentícios</t>
  </si>
  <si>
    <t>Fabricação de fermentos e leveduras</t>
  </si>
  <si>
    <t>Fabricação de gelo comum</t>
  </si>
  <si>
    <t>Fabricação de produtos para infusão (chá, mate, etc.)</t>
  </si>
  <si>
    <t>Fabricação de adoçantes naturais e artificiais</t>
  </si>
  <si>
    <t>Fabricação de alimentos dietéticos e complementos alimentares</t>
  </si>
  <si>
    <t>Fabricação de outros produtos alimentícios não especificados anteriormente</t>
  </si>
  <si>
    <t>Fabricação de aguardente de cana-de-açúcar</t>
  </si>
  <si>
    <t>Fabricação de outras aguardentes e bebidas destiladas</t>
  </si>
  <si>
    <t>Fabricação de vinho</t>
  </si>
  <si>
    <t>Fabricação de malte, inclusive malte uísque</t>
  </si>
  <si>
    <t>Fabricação de cervejas e chopes</t>
  </si>
  <si>
    <t>Fabricação de águas envasadas</t>
  </si>
  <si>
    <t>Fabricação de refrigerantes</t>
  </si>
  <si>
    <t>Fabricação de chá mate e outros chás prontos para consumo</t>
  </si>
  <si>
    <t>Fabricação de refrescos, xaropes e pós para refrescos, exceto refrescos de frutas</t>
  </si>
  <si>
    <t>Fabricação de bebidas isotônicas</t>
  </si>
  <si>
    <t>Fabricação de outras bebidas não-alcoólicas não especificadas</t>
  </si>
  <si>
    <t>Processamento industrial do fumo</t>
  </si>
  <si>
    <t>Fabricação de cigarros</t>
  </si>
  <si>
    <t>Fabricação de cigarrilhas e charutos</t>
  </si>
  <si>
    <t>Fabricação de filtros para cigarros</t>
  </si>
  <si>
    <t>Fabricação de outros produtos do fumo, exceto cigarros, cigarrilhas e charutos</t>
  </si>
  <si>
    <t>Preparação e fiação de fibras de algodão</t>
  </si>
  <si>
    <t>Preparação e fiação de fibras têxteis naturais, exceto algodão</t>
  </si>
  <si>
    <t>Fiação de fibras artificiais e sintéticas</t>
  </si>
  <si>
    <t>Fabricação de linhas para costurar e bordar</t>
  </si>
  <si>
    <t>Tecelagem de fios de algodão</t>
  </si>
  <si>
    <t>Tecelagem de fios de fibras têxteis naturais, exceto algodão</t>
  </si>
  <si>
    <t>Tecelagem de fios de fibras artificiais e sintéticas</t>
  </si>
  <si>
    <t>Fabricação de tecidos de malha</t>
  </si>
  <si>
    <t>Estamparia e texturização em fios, tecidos, artefatos têxteis e peças do vestuário</t>
  </si>
  <si>
    <t>Alvejamento, tingimento e torção em fios, tecidos, artefatos têxteis e peças do vestuário</t>
  </si>
  <si>
    <t>Outros serviços de acabamento em fios, tecidos, artefatos têxteis e peças do vestuário</t>
  </si>
  <si>
    <t>Fabricação de artefatos têxteis para uso doméstico</t>
  </si>
  <si>
    <t>Fabricação de artefatos de tapeçaria</t>
  </si>
  <si>
    <t>Fabricação de artefatos de cordoaria</t>
  </si>
  <si>
    <t>Fabricação de tecidos especiais, inclusive artefatos</t>
  </si>
  <si>
    <t>Fabricação de outros produtos têxteis não especificados</t>
  </si>
  <si>
    <t>Confecção de roupas íntimas</t>
  </si>
  <si>
    <t>Facção de roupas íntimas</t>
  </si>
  <si>
    <t>Confecção de peças do vestuário, exceto roupas íntimas e as confeccionadas sob medida</t>
  </si>
  <si>
    <t>Confecção, sob medida, de peças do vestuário, exceto roupas íntimas</t>
  </si>
  <si>
    <t>Facção de peças do vestuário, exceto roupas íntimas</t>
  </si>
  <si>
    <t>Confecção de roupas profissionais, exceto sob medida</t>
  </si>
  <si>
    <t>Confecção, sob medida, de roupas profissionais</t>
  </si>
  <si>
    <t>Facção de roupas profissionais</t>
  </si>
  <si>
    <t>Fabricação de acessórios do vestuário, exceto para segurança e proteção</t>
  </si>
  <si>
    <t>Fabricação de meias</t>
  </si>
  <si>
    <t>Fabricação de artigos do vestuário, produzidos em malharias e tricotagens, exceto meias</t>
  </si>
  <si>
    <t>Curtimento e outras preparações de couro</t>
  </si>
  <si>
    <t>Fabricação de artigos para viagem, bolsas e semelhantes de qualquer material</t>
  </si>
  <si>
    <t>Fabricação de artefatos de couro não especificados</t>
  </si>
  <si>
    <t>Fabricação de calçados de couro</t>
  </si>
  <si>
    <t>Acabamento de calçados de couro sob contrato</t>
  </si>
  <si>
    <t>Fabricação de tênis de qualquer material</t>
  </si>
  <si>
    <t>Fabricação de calçados de material sintético</t>
  </si>
  <si>
    <t>Fabricação de calçados de materiais não especificados</t>
  </si>
  <si>
    <t>Fabricação de partes para calçados, de qualquer material</t>
  </si>
  <si>
    <t>Serrarias com desdobramento de madeira em bruto</t>
  </si>
  <si>
    <t>Serrarias sem desdobramento de madeira em bruto - resserragem</t>
  </si>
  <si>
    <t>Serviço de tratamento de madeira realizado sob contrato</t>
  </si>
  <si>
    <t>Fabricação de madeira laminada e de chapas de madeira compensada, prensada e aglomerada</t>
  </si>
  <si>
    <t>Fabricação de casas de madeira pré-fabricadas</t>
  </si>
  <si>
    <t>Fabricação de esquadrias de madeira e de peças de madeira para instalações industriais e comerciais</t>
  </si>
  <si>
    <t>Fabricação de outros artigos de carpintaria para construção</t>
  </si>
  <si>
    <t>Fabricação de artefatos de tanoaria e de embalagens de madeira</t>
  </si>
  <si>
    <t>Fabricação de artefatos diversos de madeira, exceto móveis</t>
  </si>
  <si>
    <t>Fabricação de artefatos de cortiça, bambu, palha, vime e outros materiais trançados, exceto móveis</t>
  </si>
  <si>
    <t>Fabricação de celulose e outras pastas para a fabricação de papel</t>
  </si>
  <si>
    <t>Fabricação de papel</t>
  </si>
  <si>
    <t>Fabricação de cartolina e papel-cartão</t>
  </si>
  <si>
    <t>Fabricação de embalagens de papel</t>
  </si>
  <si>
    <t>Fabricação de embalagens de cartolina e papel-cartão</t>
  </si>
  <si>
    <t>Fabricação de chapas e de embalagens de papelão ondulado</t>
  </si>
  <si>
    <t>Fabricação de formulários contínuos</t>
  </si>
  <si>
    <t>Fabricação de produtos de papel, cartolina e papelão ondulado para uso comercial e de escritório</t>
  </si>
  <si>
    <t>Fabricação de fraldas descartáveis</t>
  </si>
  <si>
    <t>Fabricação de absorventes higiênicos</t>
  </si>
  <si>
    <t>Fabricação de produtos de papel para uso doméstico e higiênico-sanitário não especificados</t>
  </si>
  <si>
    <t>Fabricação de produtos de pastas celulósicas, papel, cartolina e papelão ondulado não especificados</t>
  </si>
  <si>
    <t>Impressão de jornais</t>
  </si>
  <si>
    <t>Impressão de livros, revistas e outras publicações periódicas</t>
  </si>
  <si>
    <t>Impressão de material de segurança</t>
  </si>
  <si>
    <t>Impressão de material para uso publicitário</t>
  </si>
  <si>
    <t>Impressão de material para outros usos</t>
  </si>
  <si>
    <t>Serviços de pré-impressão</t>
  </si>
  <si>
    <t>Serviços de encadernação e plastificação</t>
  </si>
  <si>
    <t>Serviços de acabamentos gráficos, exceto encadernação e plastificação</t>
  </si>
  <si>
    <t>Reprodução de som em qualquer suporte</t>
  </si>
  <si>
    <t>Reprodução de vídeo em qualquer suporte</t>
  </si>
  <si>
    <t>Reprodução de software em qualquer suporte</t>
  </si>
  <si>
    <t>Coquerias</t>
  </si>
  <si>
    <t>Fabricação de produtos do refino de petróleo</t>
  </si>
  <si>
    <t>Formulação de combustíveis</t>
  </si>
  <si>
    <t>Rerrefino de óleos lubrificantes</t>
  </si>
  <si>
    <t>Fabricação de outros produtos derivados do petróleo, exceto produtos do refino</t>
  </si>
  <si>
    <t>Fabricação de álcool</t>
  </si>
  <si>
    <t>Fabricação de biocombustíveis, exceto álcool</t>
  </si>
  <si>
    <t>Fabricação de cloro e álcalis</t>
  </si>
  <si>
    <t>Fabricação de intermediários para fertilizantes</t>
  </si>
  <si>
    <t>FABRICAÇÃO DE PRODUTOS QUÍMICOS</t>
  </si>
  <si>
    <t>Fabricação de adubos e fertilizantes, exceto organo-minerais</t>
  </si>
  <si>
    <t>Fabricação de gases industriais</t>
  </si>
  <si>
    <t>Elaboração de combustíveis nucleares</t>
  </si>
  <si>
    <t>Fabricação de outros produtos químicos inorgânicos não especificados</t>
  </si>
  <si>
    <t>Fabricação de produtos petroquímicos básicos</t>
  </si>
  <si>
    <t>Fabricação de intermediários para plastificantes, resinas e fibras</t>
  </si>
  <si>
    <t>Fabricação de produtos químicos orgânicos não especificados</t>
  </si>
  <si>
    <t>Fabricação de resinas termoplásticas</t>
  </si>
  <si>
    <t>Fabricação de resinas termofixas</t>
  </si>
  <si>
    <t>Fabricação de elastômeros</t>
  </si>
  <si>
    <t>Fabricação de fibras artificiais e sintéticas</t>
  </si>
  <si>
    <t>Fabricação de defensivos agrícolas</t>
  </si>
  <si>
    <t>Fabricação de desinfestantes domissanitários</t>
  </si>
  <si>
    <t>Fabricação de sabões e detergentes sintéticos</t>
  </si>
  <si>
    <t>Fabricação de produtos de limpeza e polimento</t>
  </si>
  <si>
    <t>Fabricação de cosméticos, produtos de perfumaria e de higiene pessoal</t>
  </si>
  <si>
    <t>Fabricação de tintas, vernizes, esmaltes e lacas</t>
  </si>
  <si>
    <t>Fabricação de tintas de impressão</t>
  </si>
  <si>
    <t>Fabricação de impermeabilizantes, solventes e produtos afins</t>
  </si>
  <si>
    <t>Fabricação de adesivos e selantes</t>
  </si>
  <si>
    <t>Fabricação de pólvoras, explosivos e detonantes</t>
  </si>
  <si>
    <t>Fabricação de artigos pirotécnicos</t>
  </si>
  <si>
    <t>Fabricação de fósforos de segurança</t>
  </si>
  <si>
    <t>Fabricação de aditivos de uso industrial</t>
  </si>
  <si>
    <t>Fabricação de catalisadores</t>
  </si>
  <si>
    <t>Fabricação de chapas, filmes, papéis e outros materiais e produtos químicos para fotografia</t>
  </si>
  <si>
    <t>Fabricação de outros produtos químicos não especificados</t>
  </si>
  <si>
    <t>Fabricação de produtos farmoquímicos</t>
  </si>
  <si>
    <t>Fabricação de medicamentos alopáticos para uso humano</t>
  </si>
  <si>
    <t>Fabricação de medicamentos homeopáticos para uso humano</t>
  </si>
  <si>
    <t>Fabricação de medicamentos fitoterápicos para uso humano</t>
  </si>
  <si>
    <t>Fabricação de medicamentos para uso veterinário</t>
  </si>
  <si>
    <t>Fabricação de preparações farmacêuticas</t>
  </si>
  <si>
    <t>Fabricação de pneumáticos e de câmaras-de-ar</t>
  </si>
  <si>
    <t>Reforma de pneumáticos usados</t>
  </si>
  <si>
    <t>Fabricação de artefatos de borracha não especificados</t>
  </si>
  <si>
    <t>Fabricação de laminados planos e tubulares de material plástico</t>
  </si>
  <si>
    <t>Fabricação de embalagens de material plástico</t>
  </si>
  <si>
    <t>Fabricação de tubos e acessórios de material plástico para uso na construção</t>
  </si>
  <si>
    <t>Fabricação de artefatos de material plástico para uso pessoal e doméstico</t>
  </si>
  <si>
    <t>Fabricação de artefatos de material plástico para usos industriais</t>
  </si>
  <si>
    <t>Fabricação de artefatos de material plástico para uso na construção, exceto tubos e acessórios</t>
  </si>
  <si>
    <t>Fabricação de artefatos de material plástico para outros usos não especificados</t>
  </si>
  <si>
    <t>Fabricação de vidro plano e de segurança</t>
  </si>
  <si>
    <t>Fabricação de embalagens de vidro</t>
  </si>
  <si>
    <t>Fabricação de artigos de vidro</t>
  </si>
  <si>
    <t>Fabricação de cimento</t>
  </si>
  <si>
    <t>Fabricação de estruturas pré-moldadas de concreto armado</t>
  </si>
  <si>
    <t>Fabricação de artefatos de cimento para uso na construção</t>
  </si>
  <si>
    <t>Fabricação de artefatos de fibrocimento para uso na construção</t>
  </si>
  <si>
    <t>Fabricação de casas pré-moldadas de concreto</t>
  </si>
  <si>
    <t>Preparação de massa de concreto e argamassa para construção</t>
  </si>
  <si>
    <t>Fabricação de artefatos e produtos de concreto, cimento, fibrocimento, gesso e materiais semelhantes</t>
  </si>
  <si>
    <t>Fabricação de produtos cerâmicos refratários</t>
  </si>
  <si>
    <t>Fabricação de azulejos e pisos</t>
  </si>
  <si>
    <t>Fabricação de artefatos de cerâmica e barro cozido para uso na construção, exceto azulejos e pisos</t>
  </si>
  <si>
    <t>Fabricação de material sanitário de cerâmica</t>
  </si>
  <si>
    <t>Fabricação de produtos cerâmicos não-refratários não especificados</t>
  </si>
  <si>
    <t>Britamento de pedras, exceto associado à extração</t>
  </si>
  <si>
    <t>Aparelhamento de pedras para construção, exceto associado à extração</t>
  </si>
  <si>
    <t>Aparelhamento de placas e execução de trabalhos em mármore, granito, ardósia e outras pedras</t>
  </si>
  <si>
    <t>Fabricação de cal e gesso</t>
  </si>
  <si>
    <t>Decoração, lapidação, gravação, vitrificação e outros trabalhos em cerâmica, louça, vidro e cristal</t>
  </si>
  <si>
    <t>Fabricação de abrasivos</t>
  </si>
  <si>
    <t>Fabricação de outros produtos de minerais não-metálicos não especificados</t>
  </si>
  <si>
    <t>Produção de ferro-gusa</t>
  </si>
  <si>
    <t>Produção de ferroligas</t>
  </si>
  <si>
    <t>Produção de semi-acabados de aço</t>
  </si>
  <si>
    <t>Produção de laminados planos de aço ao carbono, revestidos ou não</t>
  </si>
  <si>
    <t>Produção de laminados planos de aços especiais</t>
  </si>
  <si>
    <t>Produção de tubos de aço sem costura</t>
  </si>
  <si>
    <t>Produção de laminados longos de aço, exceto tubos</t>
  </si>
  <si>
    <t>Produção de arames de aço</t>
  </si>
  <si>
    <t>Produção de relaminados, trefilados e perfilados de aço, exceto arames</t>
  </si>
  <si>
    <t>Produção de tubos de aço com costura</t>
  </si>
  <si>
    <t>Produção de outros tubos de ferro e aço</t>
  </si>
  <si>
    <t>Produção de alumínio e suas ligas em formas primárias</t>
  </si>
  <si>
    <t>Produção de laminados de alumínio</t>
  </si>
  <si>
    <t>Metalurgia dos metais preciosos</t>
  </si>
  <si>
    <t>Metalurgia do cobre</t>
  </si>
  <si>
    <t>Produção de zinco em formas primárias</t>
  </si>
  <si>
    <t>Produção de laminados de zinco</t>
  </si>
  <si>
    <t>Produção de soldas e ânodos para galvanoplastia</t>
  </si>
  <si>
    <t>Metalurgia de outros metais não-ferrosos e suas ligas não especificados anteriormente</t>
  </si>
  <si>
    <t>Fundição de ferro e aço</t>
  </si>
  <si>
    <t>Fundição de metais não-ferrosos e suas ligas</t>
  </si>
  <si>
    <t>Fabricação de estruturas metálicas</t>
  </si>
  <si>
    <t>Fabricação de esquadrias de metal</t>
  </si>
  <si>
    <t>Fabricação de obras de caldeiraria pesada</t>
  </si>
  <si>
    <t>Fabricação de tanques, reservatórios metálicos e caldeiras para aquecimento central</t>
  </si>
  <si>
    <t>Fabricação de caldeiras geradoras de vapor, exceto para aquecimento central e para veículos</t>
  </si>
  <si>
    <t>Produção de forjados de aço</t>
  </si>
  <si>
    <t>Produção de forjados de metais não-ferrosos e suas ligas</t>
  </si>
  <si>
    <t>Produção de artefatos estampados de metal</t>
  </si>
  <si>
    <t>Metalurgia do pó</t>
  </si>
  <si>
    <t>Serviços de usinagem, tornearia e solda</t>
  </si>
  <si>
    <t>Serviços de tratamento e revestimento em metais</t>
  </si>
  <si>
    <t>Fabricação de artigos de cutelaria</t>
  </si>
  <si>
    <t>Fabricação de artigos de serralheria, exceto esquadrias</t>
  </si>
  <si>
    <t>Fabricação de ferramentas</t>
  </si>
  <si>
    <t>Fabricação de equipamento bélico pesado, exceto veículos militares de combate</t>
  </si>
  <si>
    <t>Fabricação de armas de fogo e munições</t>
  </si>
  <si>
    <t>Fabricação de embalagens metálicas</t>
  </si>
  <si>
    <t>Fabricação de produtos de trefilados de metal padronizados</t>
  </si>
  <si>
    <t>Fabricação de produtos de trefilados de metal, exceto padronizados</t>
  </si>
  <si>
    <t>Fabricação de artigos de metal para uso doméstico e pessoal</t>
  </si>
  <si>
    <t>Serviços de confecção de armações metálicas para a construção</t>
  </si>
  <si>
    <t>Serviço de corte e dobra de metais</t>
  </si>
  <si>
    <t>Fabricação de outros produtos de metal não especificados</t>
  </si>
  <si>
    <t>Fabricação de componentes eletrônicos</t>
  </si>
  <si>
    <t>Fabricação de equipamentos de informática</t>
  </si>
  <si>
    <t>Fabricação de periféricos para equipamentos de informática</t>
  </si>
  <si>
    <t>Fabricação de equipamentos transmissores de comunicação, peças e acessórios</t>
  </si>
  <si>
    <t>Fabricação de aparelhos telefônicos e de outros equipamentos de comunicação, peças e acessórios</t>
  </si>
  <si>
    <t xml:space="preserve"> Fabricação de aparelhos de recepção, reprodução, gravação e amplificação de áudio e video</t>
  </si>
  <si>
    <t>Fabricação de aparelhos e equipamentos de medida, teste e controle</t>
  </si>
  <si>
    <t>Fabricação de cronômetros e relógios</t>
  </si>
  <si>
    <t>Fabricação de aparelhos eletromédicos e eletroterapêuticos e equipamentos de irradiação</t>
  </si>
  <si>
    <t>Fabricação de equipamentos e instrumentos ópticos, peças e acessórios</t>
  </si>
  <si>
    <t>Fabricação de aparelhos fotográficos e cinematográficos, peças e acessórios</t>
  </si>
  <si>
    <t>Fabricação de mídias virgens, magnéticas e ópticas</t>
  </si>
  <si>
    <t>Fabricação de geradores de corrente contínua e alternada, peças e acessórios</t>
  </si>
  <si>
    <t>Fabricação de transformadores, indutores, conversores, sincronizadores , peças e acessórios</t>
  </si>
  <si>
    <t>Fabricação de motores elétricos, peças e acessórios</t>
  </si>
  <si>
    <t>Fabricação de pilhas, baterias e acumuladores elétricos, exceto para veículos automotores</t>
  </si>
  <si>
    <t>Fabricação de baterias e acumuladores para veículos automotores</t>
  </si>
  <si>
    <t>Recondicionamento de baterias e acumuladores para veículos automotores</t>
  </si>
  <si>
    <t>Fabricação de aparelhos e equipamentos para distribuição e controle de energia elétrica</t>
  </si>
  <si>
    <t>Fabricação de material elétrico para instalações em circuito de consumo</t>
  </si>
  <si>
    <t>Fabricação de fios, cabos e condutores elétricos isolados</t>
  </si>
  <si>
    <t>Fabricação de lâmpadas</t>
  </si>
  <si>
    <t>Fabricação de luminárias e outros equipamentos de iluminação</t>
  </si>
  <si>
    <t>Fabricação de fogões, refrigeradores,máquinas de lavar e secar para uso doméstico, peças/acessórios</t>
  </si>
  <si>
    <t>Fabricação de aparelhos elétricos de uso pessoal, peças e acessórios</t>
  </si>
  <si>
    <t>Fabricação de outros aparelhos eletrodomésticos não especificados, peças e acessórios</t>
  </si>
  <si>
    <t>Fabricação de eletrodos, contatos e outros artigos de carvão e grafita para uso elétrico</t>
  </si>
  <si>
    <t>Fabricação de equipamentos para sinalização e alarme</t>
  </si>
  <si>
    <t>Fabricação de outros equipamentos e aparelhos elétricos não especificados</t>
  </si>
  <si>
    <t>Fabricação de motores e turbinas, peças e acessórios, exceto para aviões e veículos rodoviários</t>
  </si>
  <si>
    <t>Fabricação de equipamentos hidráulicos e pneumáticos, peças e acessórios, exceto valvulas</t>
  </si>
  <si>
    <t>Fabricação de válvulas, registros e dispositivos semelhantes, peças e acessórios</t>
  </si>
  <si>
    <t>Fabricação de compressores para uso industrial, peças e acessórios</t>
  </si>
  <si>
    <t>Fabricação de compressores para uso não-industrial, peças e acessórios</t>
  </si>
  <si>
    <t>Fabricação de rolamentos para fins industriais</t>
  </si>
  <si>
    <t>Fabricação de equipamentos de transmissão para fins industriais, exceto rolamentos</t>
  </si>
  <si>
    <t>Fabricação de fornos industriais, aparelhos e equipamentos não-elétricos para instalações térmicas</t>
  </si>
  <si>
    <t>Fabricação de estufas e fornos elétricos para fins industriais, peças e acessórios</t>
  </si>
  <si>
    <t>Fabricação de máquinas, equipamentos e aparelhos para transporte e elevação de pessoas</t>
  </si>
  <si>
    <t>Fabricação de máquinas, equipamentos e aparelhos para transporte e elevação de cargas</t>
  </si>
  <si>
    <t>Fabricação de máquinas e aparelhos de refrigeração e ventilação para uso industrial e comercial</t>
  </si>
  <si>
    <t>Fabricação de aparelhos e equipamentos de ar condicionado para uso industrial</t>
  </si>
  <si>
    <t>Fabricação de aparelhos e equipamentos de ar condicionado para uso não-industrial</t>
  </si>
  <si>
    <t>Fabricação de máquinas e equipamentos para saneamento básico e ambiental, peças e acessórios</t>
  </si>
  <si>
    <t>Fabricação de máquinas  e equipamentos não-eletrônicos para escritório, peças e acessórios</t>
  </si>
  <si>
    <t>Fabricação de outras máquinas e equipamentos de uso geral não especificados anteriormente, peças e a</t>
  </si>
  <si>
    <t>Fabricação de tratores agrícolas, peças e acessórios</t>
  </si>
  <si>
    <t>Fabricação de equipamentos para irrigação agrícola, peças e acessórios</t>
  </si>
  <si>
    <t>Fabricação de máquinas e equipamentos para a agropecuária, peças e acessórios, exceto para irrigação</t>
  </si>
  <si>
    <t>Fabricação de máquinas-ferramenta, peças e acessórios</t>
  </si>
  <si>
    <t>Fabricação de máquinas e equipamentos para a prospecção e extração de petróleo, peças e acessórios</t>
  </si>
  <si>
    <t>Fabricação de máquinas e equipamentos de uso na extração mineral, exceto na extração de petróleo</t>
  </si>
  <si>
    <t>Fabricação de tratores, peças e acessórios, exceto agrícolas</t>
  </si>
  <si>
    <t>Fabricação de máquinas e equipamentos p/ terraplenagem, pavimentação e construção,exceto tratores</t>
  </si>
  <si>
    <t>Fabricação de máquinas para a indústria metalúrgica, peças e acessórios</t>
  </si>
  <si>
    <t>Fabricação máquinas, equipamentos para indústrias de alimentos, bebidas e fumo, peças e acessórios</t>
  </si>
  <si>
    <t>Fabricação de máquinas e equipamentos para a indústria têxtil, peças e acessórios</t>
  </si>
  <si>
    <t>Fabricação de máquinas e equipamentos para as indústrias do vestuário, do couro e de calçados</t>
  </si>
  <si>
    <t>Fabricação de máquinas e equipamentos para as indústrias de celulose, papel e papelão e artefatos.</t>
  </si>
  <si>
    <t>Fabricação de máquinas e equipamentos para a indústria do plástico, peças e acessórios</t>
  </si>
  <si>
    <t>Fabricação de máquinas e equipamentos para uso industrial específico, peças e acessórios</t>
  </si>
  <si>
    <t>Fabricação de automóveis, camionetas e utilitários</t>
  </si>
  <si>
    <t>Fabricação de chassis com motor para automóveis, camionetas e utilitários</t>
  </si>
  <si>
    <t>Fabricação de motores para automóveis, camionetas e utilitários</t>
  </si>
  <si>
    <t>Fabricação de caminhões e ônibus</t>
  </si>
  <si>
    <t>Fabricação de motores para caminhões e ônibus</t>
  </si>
  <si>
    <t>Fabricação de cabines, carrocerias e reboques para caminhões</t>
  </si>
  <si>
    <t>Fabricação de carrocerias para ônibus</t>
  </si>
  <si>
    <t>Fabricação de cabines, carrocerias e reboques para veículos automotores, exceto caminhões e ônibus</t>
  </si>
  <si>
    <t>Fabricação de peças e acessórios para o sistema motor de veículos automotores</t>
  </si>
  <si>
    <t>Fabricação de peças e acessórios para os sistemas de marcha e transmissão de veículos automotores</t>
  </si>
  <si>
    <t>Fabricação de peças e acessórios para o sistema de freios de veículos automotores</t>
  </si>
  <si>
    <t>Fabricação de peças e acessórios para o sistema de direção e suspensão de veículos automotores</t>
  </si>
  <si>
    <t>Fabricação de material elétrico e eletrônico para veículos automotores, exceto baterias</t>
  </si>
  <si>
    <t>Fabricação de bancos e estofados para veículos automotores</t>
  </si>
  <si>
    <t>Fabricação de outras peças e acessórios para veículos automotores não especificadas</t>
  </si>
  <si>
    <t>Recondicionamento e recuperação de motores para veículos automotores</t>
  </si>
  <si>
    <t>Construção de embarcações de grande porte</t>
  </si>
  <si>
    <t>Construção de embarcações para uso comercial e para usos especiais, exceto de grande porte</t>
  </si>
  <si>
    <t>Construção de embarcações para esporte e lazer</t>
  </si>
  <si>
    <t>Fabricação de locomotivas, vagões e outros materiais rodantes</t>
  </si>
  <si>
    <t>Fabricação de peças e acessórios para veículos ferroviários</t>
  </si>
  <si>
    <t>Fabricação de aeronaves</t>
  </si>
  <si>
    <t>Fabricação de turbinas, motores e outros componentes e peças para aeronaves</t>
  </si>
  <si>
    <t>Fabricação de veículos militares de combate</t>
  </si>
  <si>
    <t>Fabricação de motocicletas</t>
  </si>
  <si>
    <t>Fabricação de peças e acessórios para motocicletas</t>
  </si>
  <si>
    <t>Fabricação de bicicletas e triciclos não-motorizados, peças e acessórios</t>
  </si>
  <si>
    <t>Fabricação de equipamentos de transporte não especificados</t>
  </si>
  <si>
    <t>Fabricação de móveis com predominância de madeira</t>
  </si>
  <si>
    <t>Fabricação de móveis com predominância de metal</t>
  </si>
  <si>
    <t>Fabricação de móveis de outros materiais, exceto madeira e metal</t>
  </si>
  <si>
    <t>Fabricação de colchões</t>
  </si>
  <si>
    <t>Lapidação de gemas</t>
  </si>
  <si>
    <t>Fabricação de artefatos de joalheria e ourivesaria</t>
  </si>
  <si>
    <t>Cunhagem de moedas e medalhas</t>
  </si>
  <si>
    <t>Fabricação de bijuterias e artefatos semelhantes</t>
  </si>
  <si>
    <t>Fabricação de instrumentos musicais, peças e acessórios</t>
  </si>
  <si>
    <t>Fabricação de artefatos para pesca e esporte</t>
  </si>
  <si>
    <t>Fabricação de jogos eletrônicos</t>
  </si>
  <si>
    <t>Fabricação de mesas de bilhar, de sinuca e acessórios não associada à locação</t>
  </si>
  <si>
    <t>Fabricação de mesas de bilhar, de sinuca e acessórios associada à locação</t>
  </si>
  <si>
    <t>Fabricação de outros brinquedos e jogos recreativos não especificados</t>
  </si>
  <si>
    <t>Fabricação instrumentos não-eletrônicos e utens. de uso médico, cirúrgico, odonto. e de laboratório</t>
  </si>
  <si>
    <t>Fabricação de mobiliário para uso médico, cirúrgico, odontológico e de laboratório</t>
  </si>
  <si>
    <t>Fabricação de aparelhos e utensílios para correção de defeitos físicos e aparelhos ortopédicos em ge</t>
  </si>
  <si>
    <t>Fabricação de aparelhos e utensílios para correção de defeitos físicos e aparelhos ortopédicos</t>
  </si>
  <si>
    <t>Fabricação de materiais para medicina e odontologia</t>
  </si>
  <si>
    <t>Serviços de prótese dentária</t>
  </si>
  <si>
    <t>Fabricação de artigos ópticos</t>
  </si>
  <si>
    <t>Serviço de laboratório óptico</t>
  </si>
  <si>
    <t>Fabricação de escovas, pincéis e vassouras</t>
  </si>
  <si>
    <t>Fabricação de roupas de proteção e segurança e resistentes a fogo</t>
  </si>
  <si>
    <t>Fabricação de equipamentos e acessórios para segurança pessoal e profissional</t>
  </si>
  <si>
    <t>Fabricação de guarda-chuvas e similares</t>
  </si>
  <si>
    <t>Fabricação de canetas, lápis e outros artigos para escritório</t>
  </si>
  <si>
    <t>Fabricação de letras, letreiros e placas de qualquer material, exceto luminosos</t>
  </si>
  <si>
    <t>Fabricação de painéis e letreiros luminosos</t>
  </si>
  <si>
    <t>Fabricação de aviamentos para costura</t>
  </si>
  <si>
    <t>Fabricação de velas, inclusive decorativas</t>
  </si>
  <si>
    <t>Fabricação de produtos diversos não especificados</t>
  </si>
  <si>
    <t>Manutenção e reparação de tanques, reservatórios metálicos e caldeiras, exceto para veículos</t>
  </si>
  <si>
    <t>Manutenção e reparação de aparelhos e instrumentos de medida, teste e controle</t>
  </si>
  <si>
    <t>Manutenção e reparação de aparelhos eletromédicos e eletroterapêuticos e equipamentos de irradiação</t>
  </si>
  <si>
    <t>Manutenção e reparação de equipamentos e instrumentos ópticos</t>
  </si>
  <si>
    <t>Manutenção e reparação de geradores, transformadores e motores elétricos</t>
  </si>
  <si>
    <t>Manutenção e reparação de baterias e acumuladores elétricos, exceto para veículos</t>
  </si>
  <si>
    <t>Manutenção e reparação de máquinas, aparelhos e materiais elétricos não especificados</t>
  </si>
  <si>
    <t>Manutenção e reparação de máquinas motrizes não-elétricas</t>
  </si>
  <si>
    <t>Manutenção e reparação de equipamentos hidráulicos e pneumáticos, exceto válvulas</t>
  </si>
  <si>
    <t>Manutenção e reparação de válvulas industriais</t>
  </si>
  <si>
    <t>Manutenção e reparação de compressores</t>
  </si>
  <si>
    <t>Manutenção e reparação de equipamentos de transmissão para fins industriais</t>
  </si>
  <si>
    <t>Manutenção e reparação de máquinas, aparelhos e equipamentos para instalações térmicas</t>
  </si>
  <si>
    <t>Manutenção / reparação de máquinas e aparelhos de refrigeração e ventilação</t>
  </si>
  <si>
    <t>Manutenção e reparação de máquinas, equipamentos e aparelhos para transporte e elevação de cargas</t>
  </si>
  <si>
    <t>Manutenção e reparação de máquinas e equipamentos não-eletrônicos para escritório</t>
  </si>
  <si>
    <t>Manutenção e reparação de máquinas e equipamentos para uso geral não especificados</t>
  </si>
  <si>
    <t>Manutenção e reparação de máquinas e equipamentos para agricultura e pecuária</t>
  </si>
  <si>
    <t>Manutenção e reparação de tratores agrícolas</t>
  </si>
  <si>
    <t>Manutenção e reparação de máquinas-ferramenta</t>
  </si>
  <si>
    <t>Manutenção e reparação de máquinas e equipamentos para a prospecção e extração de petróleo</t>
  </si>
  <si>
    <t>Manutenção e reparação de máquinas e equipamentos para uso na extração mineral</t>
  </si>
  <si>
    <t>Manutenção e reparação de tratores, exceto agrícolas</t>
  </si>
  <si>
    <t>Manutenção e reparação de máquinas e equipamentos de terraplenagem, pavimentação e construção</t>
  </si>
  <si>
    <t>Manutenção e reparação de máquinas para a indústria metalúrgica, exceto máquinas-ferramenta</t>
  </si>
  <si>
    <t>Manutenção e reparação de máquinas e equipamentos para as indústrias de alimentos, bebidas e fumo</t>
  </si>
  <si>
    <t>Manutenção e reparação de máquinas e equipamentos para a indústria têxtil, do vestuário</t>
  </si>
  <si>
    <t>Manutenção e reparação de máquinas e aparelhos para a indústria de celulose e papel</t>
  </si>
  <si>
    <t>Manutenção e reparação de máquinas e aparelhos para a indústria do plástico</t>
  </si>
  <si>
    <t>Manutenção e reparação de outras máquinas e equipamentos para usos industriais não especificados</t>
  </si>
  <si>
    <t>Manutenção e reparação de veículos ferroviários</t>
  </si>
  <si>
    <t>Manutenção e reparação de aeronaves, exceto a manutenção na pista</t>
  </si>
  <si>
    <t>Manutenção de aeronaves na pista</t>
  </si>
  <si>
    <t>Manutenção e reparação de embarcações e estruturas flutuantes</t>
  </si>
  <si>
    <t>Manutenção e reparação de embarcações para esporte e lazer</t>
  </si>
  <si>
    <t>Manutenção e reparação de equipamentos e produtos não especificados</t>
  </si>
  <si>
    <t>Instalação de máquinas e equipamentos industriais</t>
  </si>
  <si>
    <t>Serviços de montagem de móveis de qualquer material</t>
  </si>
  <si>
    <t>Instalação de outros equipamentos não especificados anteriormente</t>
  </si>
  <si>
    <t>Atividades de apoio à extração de minerais metálicos não ferrosos</t>
  </si>
  <si>
    <t>Atividades de apoio à extração de minerais não metálicos</t>
  </si>
  <si>
    <t>Geração de energia elétrica</t>
  </si>
  <si>
    <t>Comércio a varejo de automóveis, camionetas e utilitários novos</t>
  </si>
  <si>
    <t>Comércio a varejo de automóveis, camionetas e utilitários usados</t>
  </si>
  <si>
    <t>Comércio por atacado de automóveis, camionetas e utilitários novos e usados</t>
  </si>
  <si>
    <t>Comércio por atacado de caminhões novos e usados</t>
  </si>
  <si>
    <t>Comércio por atacado de reboques e semi-reboques novos e usados</t>
  </si>
  <si>
    <t>Comércio por atacado de ônibus e microônibus novos e usados</t>
  </si>
  <si>
    <t>Representantes comerciais e agentes do comércio de veículos automotores</t>
  </si>
  <si>
    <t>Comércio sob consignação de veículos automotores</t>
  </si>
  <si>
    <t>Comércio; reparação de veículos automotores e motocicletas</t>
  </si>
  <si>
    <t>Serviços de manutenção e reparação elétrica de veículos automotores</t>
  </si>
  <si>
    <t>Serviços de alinhamento e balanceamento de veículos automotores</t>
  </si>
  <si>
    <t>Serviços de capotaria</t>
  </si>
  <si>
    <t>Comércio por atacado de peças e acessórios novos para veículos automotores</t>
  </si>
  <si>
    <t>Comércio por atacado de pneumáticos e câmaras-de-ar</t>
  </si>
  <si>
    <t>Comércio a varejo de peças e acessórios novos para veículos automotores</t>
  </si>
  <si>
    <t>Comércio a varejo de peças e acessórios usados para veículos automotores</t>
  </si>
  <si>
    <t>Comércio a varejo de pneumáticos e câmaras-de-ar</t>
  </si>
  <si>
    <t>Representantes comerciais e agentes do comércio de peças e acessórios novos e usados para veículos a</t>
  </si>
  <si>
    <t>Comércio por atacado de motocicletas e motonetas</t>
  </si>
  <si>
    <t>Comércio por atacado de peças e acessórios para motocicletas e motonetas</t>
  </si>
  <si>
    <t>Comércio a varejo de motocicletas e motonetas novas</t>
  </si>
  <si>
    <t>Comércio a varejo de motocicletas e motonetas usadas</t>
  </si>
  <si>
    <t>Comércio a varejo de peças e acessórios novos para motocicletas e motonetas</t>
  </si>
  <si>
    <t>Comércio a varejo de peças e acessórios usados para motocicletas e motonetas</t>
  </si>
  <si>
    <t>Representantes comerciais e agentes do comércio de motocicletas e motonetas, peças e acessórios</t>
  </si>
  <si>
    <t>Comércio sob consignação de motocicletas e motonetas</t>
  </si>
  <si>
    <t>Representantes comerciais e agentes do comércio de matérias-primas agrícolas e animais vivos</t>
  </si>
  <si>
    <t>Representantes comerciais e agentes do comércio de combustíveis, minerais, produtos siderúrgicos e q</t>
  </si>
  <si>
    <t>Representantes comerciais e agentes do comércio de madeira, material de construção e ferragens</t>
  </si>
  <si>
    <t>Representantes comerciais e agentes do comércio de máquinas, equipamentos, embarcações e aeronaves</t>
  </si>
  <si>
    <t>Representantes comerciais e agentes do comércio de eletrodomésticos, móveis e artigos de uso domésti</t>
  </si>
  <si>
    <t>Representantes comerciais e agentes do comércio de têxteis, vestuário, calçados e artigos de viagem</t>
  </si>
  <si>
    <t>Representantes comerciais e agentes do comércio de produtos alimentícios, bebidas e fumo</t>
  </si>
  <si>
    <t>Representantes comerciais e agentes do comércio de medicamentos, cosméticos e produtos de perfumaria</t>
  </si>
  <si>
    <t>Representantes comerciais e agentes do comércio de instrumentos e materiais odonto-médico-hospitalar</t>
  </si>
  <si>
    <t>Representantes comerciais e agentes do comércio de jornais, revistas e outras publicações</t>
  </si>
  <si>
    <t>Outros representantes comerciais e agentes do comércio especializado em produtos não especificados a</t>
  </si>
  <si>
    <t>Representantes comerciais e agentes do comércio de mercadorias em geral não especializado</t>
  </si>
  <si>
    <t>Comércio atacadista de café em grão</t>
  </si>
  <si>
    <t>Comércio atacadista de soja</t>
  </si>
  <si>
    <t>Comércio atacadista de animais vivos</t>
  </si>
  <si>
    <t>Comércio atacadista de couros, lãs, peles e outros subprodutos não-comestíveis de origem animal</t>
  </si>
  <si>
    <t>Comércio atacadista de algodão</t>
  </si>
  <si>
    <t>Comércio atacadista de fumo em folha não beneficiado</t>
  </si>
  <si>
    <t>Comércio atacadista de cacau</t>
  </si>
  <si>
    <t>Comércio atacadista de sementes, flores, plantas e gramas</t>
  </si>
  <si>
    <t>Comércio atacadista de sisal</t>
  </si>
  <si>
    <t>Comércio atacadista de matérias-primas agrícolas com atividade de fracionamento e acondicionamento</t>
  </si>
  <si>
    <t>Comércio atacadista de alimentos para animais</t>
  </si>
  <si>
    <t>Comércio atacadista de matérias-primas agrícolas não especificadas</t>
  </si>
  <si>
    <t>Comércio atacadista de leite e laticínios</t>
  </si>
  <si>
    <t>Comércio atacadista de cereais e leguminosas beneficiados</t>
  </si>
  <si>
    <t>Comércio atacadista de farinhas, amidos e féculas</t>
  </si>
  <si>
    <t>Comércio atacadista de frutas, verduras, raízes, tubérculos, hortaliças e legumes frescos</t>
  </si>
  <si>
    <t>Comércio atacadista de aves vivas e ovos</t>
  </si>
  <si>
    <t>Comércio atacadista de coelhos e outros pequenos animais vivos para alimentação</t>
  </si>
  <si>
    <t>Comércio atacadista de carnes bovinas e suínas e derivados</t>
  </si>
  <si>
    <t>Comércio atacadista de aves abatidas e derivados</t>
  </si>
  <si>
    <t>Comércio atacadista de pescados e frutos do mar</t>
  </si>
  <si>
    <t>Comércio atacadista de carnes e derivados de outros animais</t>
  </si>
  <si>
    <t>Comércio atacadista de água mineral</t>
  </si>
  <si>
    <t>Comércio atacadista de cerveja, chope e refrigerante</t>
  </si>
  <si>
    <t>Comércio atacadista de bebidas com atividade de fracionamento e acondicionamento associada</t>
  </si>
  <si>
    <t>Comércio atacadista de bebidas não especificadas</t>
  </si>
  <si>
    <t>Comércio atacadista de fumo beneficiado</t>
  </si>
  <si>
    <t>Comércio atacadista de cigarros, cigarrilhas e charutos</t>
  </si>
  <si>
    <t>Comércio atacadista de café torrado, moído e solúvel</t>
  </si>
  <si>
    <t>Comércio atacadista de açúcar</t>
  </si>
  <si>
    <t>Comércio atacadista de óleos e gorduras</t>
  </si>
  <si>
    <t>Comércio atacadista de pães, bolos, biscoitos e similares</t>
  </si>
  <si>
    <t>Comércio atacadista de massas alimentícias</t>
  </si>
  <si>
    <t>Comércio atacadista de sorvetes</t>
  </si>
  <si>
    <t>Comércio atacadista de chocolates, confeitos, balas, bombons e semelhantes</t>
  </si>
  <si>
    <t>Comércio atacadista especializado em outros produtos alimentícios não especificados</t>
  </si>
  <si>
    <t>Comércio atacadista de produtos alimentícios em geral</t>
  </si>
  <si>
    <t>Comércio atacadista de tecidos</t>
  </si>
  <si>
    <t>Comércio atacadista de artigos de cama, mesa e banho</t>
  </si>
  <si>
    <t>Comércio atacadista de artigos de armarinho</t>
  </si>
  <si>
    <t>Comércio atacadista de artigos do vestuário e acessórios, exceto profissionais e de segurança</t>
  </si>
  <si>
    <t>Comércio atacadista de roupas e acessórios para uso profissional e de segurança do trabalho</t>
  </si>
  <si>
    <t>Comércio atacadista de calçados</t>
  </si>
  <si>
    <t>Comércio atacadista de bolsas, malas e artigos de viagem</t>
  </si>
  <si>
    <t>Comércio atacadista de medicamentos e drogas de uso humano</t>
  </si>
  <si>
    <t>Comércio atacadista de medicamentos e drogas de uso veterinário</t>
  </si>
  <si>
    <t>Comércio atacadista de instrumentos e materiais para uso médico, cirúrgico ou hospitalar</t>
  </si>
  <si>
    <t>Comércio atacadista de próteses e artigos de ortopedia</t>
  </si>
  <si>
    <t>Comércio atacadista de produtos odontológicos</t>
  </si>
  <si>
    <t>Comércio atacadista de cosméticos e produtos de perfumaria</t>
  </si>
  <si>
    <t>Comércio atacadista de produtos de higiene pessoal</t>
  </si>
  <si>
    <t>Comércio atacadista de artigos de escritório e de papelaria</t>
  </si>
  <si>
    <t>Comércio atacadista de livros, jornais e outras publicações</t>
  </si>
  <si>
    <t>Comércio atacadista de equipamentos elétricos de uso pessoal e doméstico</t>
  </si>
  <si>
    <t>Comércio atacadista de aparelhos eletrônicos de uso pessoal e doméstico</t>
  </si>
  <si>
    <t>Comércio atacadista de bicicletas, triciclos e outros veículos recreativos</t>
  </si>
  <si>
    <t>Comércio atacadista de móveis e artigos de colchoaria</t>
  </si>
  <si>
    <t>Comércio atacadista de artigos de tapeçaria; persianas e cortinas</t>
  </si>
  <si>
    <t>Comércio atacadista de lustres, luminárias e abajures</t>
  </si>
  <si>
    <t>Comércio atacadista de filmes, CDs, DVDs, fitas e discos</t>
  </si>
  <si>
    <t>Comércio atacadista de produtos de higiene, limpeza e conservação domiciliar</t>
  </si>
  <si>
    <t>Comércio atacadista de jóias, relógios e bijuterias, pedras preciosas e semipreciosas lapidadas</t>
  </si>
  <si>
    <t>Comércio atacadista equipamentos e artigos de uso pessoal e doméstico não especificados</t>
  </si>
  <si>
    <t>Comércio atacadista de equipamentos de informática</t>
  </si>
  <si>
    <t>Comércio atacadista de suprimentos para informática</t>
  </si>
  <si>
    <t>Comércio atacadista de componentes eletrônicos e equipamentos de telefonia e comunicação</t>
  </si>
  <si>
    <t>Comércio atacadista de máquinas, aparelhos e equipamentos para uso agropecuário; partes e peças</t>
  </si>
  <si>
    <t>Comércio atacadista de máquinas, equipamentos para terraplenagem, mineração e construção</t>
  </si>
  <si>
    <t>Comércio atacadista de máquinas e equipamentos para uso industrial; partes e peças</t>
  </si>
  <si>
    <t>Comércio atacadista máquinas, aparelhos e equipamentos de odonto-médico-hospitalar; partes e peças</t>
  </si>
  <si>
    <t>Comércio atacadista de máquinas e equipamentos para uso comercial; partes e peças</t>
  </si>
  <si>
    <t>Comércio atacadista de bombas e compressores; partes e peças</t>
  </si>
  <si>
    <t>Comércio atacadista de outras máquinas e equipamentos não especificados; partes e peças</t>
  </si>
  <si>
    <t>Comércio atacadista de madeira e produtos derivados</t>
  </si>
  <si>
    <t>Comércio atacadista de ferragens e ferramentas</t>
  </si>
  <si>
    <t>Comércio atacadista de material elétrico</t>
  </si>
  <si>
    <t>Comércio atacadista de cimento</t>
  </si>
  <si>
    <t>Comércio atacadista de tintas, vernizes e similares</t>
  </si>
  <si>
    <t>Comércio atacadista de mármores e granitos</t>
  </si>
  <si>
    <t>Comércio atacadista de vidros, espelhos e vitrais</t>
  </si>
  <si>
    <t>Comércio atacadista especializado de materiais de construção não especificados</t>
  </si>
  <si>
    <t>Comércio atacadista de materiais de construção em geral</t>
  </si>
  <si>
    <t>Comércio atacadista de álcool carburante, biodiesel, gasolina e demais derivados de petróleo, exceto</t>
  </si>
  <si>
    <t>Comércio atacadista de combustíveis realizado por transportador retalhista (TRR)</t>
  </si>
  <si>
    <t>Comércio atacadista de combustíveis de origem vegetal, exceto álcool carburante</t>
  </si>
  <si>
    <t>Comércio atacadista de combustíveis de origem mineral em bruto</t>
  </si>
  <si>
    <t>Comércio atacadista de lubrificantes</t>
  </si>
  <si>
    <t>Comércio atacadista de gás liqüefeito de petróleo (GLP)</t>
  </si>
  <si>
    <t>Comércio atacadista de defensivos agrícolas, adubos, fertilizantes e corretivos do solo</t>
  </si>
  <si>
    <t>Comércio atacadista de resinas e elastômeros</t>
  </si>
  <si>
    <t>Comércio atacadista de solventes</t>
  </si>
  <si>
    <t>Comércio atacadista de outros produtos químicos e petroquímicos não especificados</t>
  </si>
  <si>
    <t>Comércio atacadista de produtos siderúrgicos e metalúrgicos, exceto para construção</t>
  </si>
  <si>
    <t>Comércio atacadista de papel e papelão em bruto</t>
  </si>
  <si>
    <t>Comércio atacadista de embalagens</t>
  </si>
  <si>
    <t>Comércio atacadista de resíduos de papel e papelão</t>
  </si>
  <si>
    <t>Comércio atacadista de resíduos e sucatas não-metálicos, exceto de papel e papelão</t>
  </si>
  <si>
    <t>Comércio atacadista de resíduos e sucatas metálicos</t>
  </si>
  <si>
    <t>Comércio atacadista de produtos da extração mineral, exceto combustíveis</t>
  </si>
  <si>
    <t>Comércio atacadista de fios e fibras beneficiados</t>
  </si>
  <si>
    <t>Comércio atacadista especializado em outros produtos intermediários não especificados anteriormente</t>
  </si>
  <si>
    <t>Comércio atacadista de mercadorias em geral, com predominância de produtos alimentícios</t>
  </si>
  <si>
    <t>Comércio atacadista de mercadorias em geral, com predominância de insumos agropecuários</t>
  </si>
  <si>
    <t>Comércio atacadista de mercadorias em geral, sem predominância de alimentos ou insumos agropecuários</t>
  </si>
  <si>
    <t>Comércio varejista de mercadorias  - hipermercados</t>
  </si>
  <si>
    <t>Comércio varejista de mercadorias  - supermercados</t>
  </si>
  <si>
    <t>Comércio varejista de mercadorias - minimercados, mercearias e armazéns</t>
  </si>
  <si>
    <t>Lojas de variedades, exceto lojas de departamentos ou magazines</t>
  </si>
  <si>
    <t>Lojas de departamentos ou magazines, exceto lojas francas (Duty free)</t>
  </si>
  <si>
    <t>Lojas francas (Duty Free) de aeroportos, portos e em fronteiras terrestres</t>
  </si>
  <si>
    <t>Padaria e confeitaria com predominância de revenda</t>
  </si>
  <si>
    <t>Comércio varejista de laticínios e frios</t>
  </si>
  <si>
    <t>Comércio varejista de doces, balas, bombons e semelhantes</t>
  </si>
  <si>
    <t>Comércio varejista de carnes - açougues</t>
  </si>
  <si>
    <t>Peixaria</t>
  </si>
  <si>
    <t>Comércio varejista de bebidas</t>
  </si>
  <si>
    <t>Comércio varejista de hortifrutigranjeiros</t>
  </si>
  <si>
    <t>Tabacaria</t>
  </si>
  <si>
    <t>Comércio varejista de mercadorias em lojas de conveniência</t>
  </si>
  <si>
    <t>Comércio varejista de produtos alimentícios em geral ou especializado não especificados</t>
  </si>
  <si>
    <t>Comércio varejista de combustíveis para veículos automotores</t>
  </si>
  <si>
    <t>Comércio varejista de lubrificantes</t>
  </si>
  <si>
    <t>Comércio varejista de tintas e materiais para pintura</t>
  </si>
  <si>
    <t>Comércio varejista de material elétrico</t>
  </si>
  <si>
    <t>Comércio varejista de vidros</t>
  </si>
  <si>
    <t>Comércio varejista de ferragens e ferramentas</t>
  </si>
  <si>
    <t>Comércio varejista de madeira e artefatos</t>
  </si>
  <si>
    <t>Comércio varejista de materiais hidráulicos</t>
  </si>
  <si>
    <t>Comércio varejista de cal, areia, pedra britada, tijolos e telhas</t>
  </si>
  <si>
    <t>Comércio varejista de materiais de construção não especificados</t>
  </si>
  <si>
    <t>Comércio varejista de pedras para revestimento</t>
  </si>
  <si>
    <t>Comércio varejista de materiais de construção em geral</t>
  </si>
  <si>
    <t>Comércio varejista especializado de equipamentos e suprimentos de informática</t>
  </si>
  <si>
    <t>Recarga de cartuchos para equipamentos de informática</t>
  </si>
  <si>
    <t>Comércio varejista especializado de equipamentos de telefonia e comunicação</t>
  </si>
  <si>
    <t>Comércio varejista especializado de eletrodomésticos e equipamentos de áudio e vídeo</t>
  </si>
  <si>
    <t>Comércio varejista de móveis</t>
  </si>
  <si>
    <t>Comércio varejista de artigos de colchoaria</t>
  </si>
  <si>
    <t>Comércio varejista de artigos de iluminação</t>
  </si>
  <si>
    <t>Comércio varejista de tecidos</t>
  </si>
  <si>
    <t>Comercio varejista de artigos de armarinho</t>
  </si>
  <si>
    <t>Comercio varejista de artigos de cama, mesa e banho</t>
  </si>
  <si>
    <t>Comércio varejista especializado de instrumentos musicais e acessórios</t>
  </si>
  <si>
    <t>Comércio varejista acessórios p/ aparelhos eletroeletr. uso doméstico, exceto inform./comunicação</t>
  </si>
  <si>
    <t>Comércio varejista de artigos de tapeçaria, cortinas e persianas</t>
  </si>
  <si>
    <t>Comércio varejista de outros artigos de uso doméstico não especificados</t>
  </si>
  <si>
    <t>Comércio varejista de livros</t>
  </si>
  <si>
    <t>Comércio varejista de jornais e revistas</t>
  </si>
  <si>
    <t>Comércio varejista de artigos de papelaria</t>
  </si>
  <si>
    <t>Comércio varejista de discos, CDs, DVDs e fitas</t>
  </si>
  <si>
    <t>Comércio varejista de brinquedos e artigos recreativos</t>
  </si>
  <si>
    <t>Comércio varejista de artigos esportivos</t>
  </si>
  <si>
    <t>Comércio varejista de bicicletas e triciclos; peças e acessórios</t>
  </si>
  <si>
    <t>Comércio varejista de artigos de caça, pesca e camping</t>
  </si>
  <si>
    <t>Comércio varejista de embarcações e outros veículos recreativos; peças e acessórios</t>
  </si>
  <si>
    <t>Comércio varejista de produtos farmacêuticos, sem manipulação de fórmulas</t>
  </si>
  <si>
    <t>Comércio varejista de produtos farmacêuticos, com manipulação de fórmulas</t>
  </si>
  <si>
    <t>Comércio varejista de produtos farmacêuticos homeopáticos</t>
  </si>
  <si>
    <t>Comércio varejista de medicamentos veterinários</t>
  </si>
  <si>
    <t>Comércio varejista de cosméticos, produtos de perfumaria e de higiene pessoal</t>
  </si>
  <si>
    <t>Comércio varejista de artigos médicos e ortopédicos</t>
  </si>
  <si>
    <t>Comércio varejista de artigos de óptica</t>
  </si>
  <si>
    <t>Comércio varejista de artigos do vestuário e acessórios</t>
  </si>
  <si>
    <t>Comércio varejista de calçados</t>
  </si>
  <si>
    <t>Comércio varejista de artigos de viagem</t>
  </si>
  <si>
    <t>Comércio varejista de artigos de joalheria</t>
  </si>
  <si>
    <t>Comércio varejista de artigos de relojoaria</t>
  </si>
  <si>
    <t>Comércio varejista de gás liqüefeito de petróleo (GLP)</t>
  </si>
  <si>
    <t>Comércio varejista de antigüidades</t>
  </si>
  <si>
    <t>Comércio varejista de outros artigos usados</t>
  </si>
  <si>
    <t>Comércio varejista de suvenires, bijuterias e artesanatos</t>
  </si>
  <si>
    <t>Comércio varejista de plantas e flores naturais</t>
  </si>
  <si>
    <t>Comércio varejista de objetos de arte</t>
  </si>
  <si>
    <t>Comércio varejista de animais vivos e de artigos e alimentos para animais de estimação</t>
  </si>
  <si>
    <t>Comércio varejista de produtos saneantes domissanitários</t>
  </si>
  <si>
    <t>Comércio varejista de fogos de artifício e artigos pirotécnicos</t>
  </si>
  <si>
    <t>Comércio varejista de equipamentos para escritório</t>
  </si>
  <si>
    <t>Comércio varejista de artigos fotográficos e para filmagem</t>
  </si>
  <si>
    <t>Comércio varejista de armas e munições</t>
  </si>
  <si>
    <t>Comércio varejista de outros produtos não especificados</t>
  </si>
  <si>
    <t>Transporte ferroviário de carga</t>
  </si>
  <si>
    <t>Transporte ferroviário de passageiros intermunicipal e interestadual</t>
  </si>
  <si>
    <t>Transporte ferroviário de passageiros municipal e em região metropolitana</t>
  </si>
  <si>
    <t>Transporte metroviário</t>
  </si>
  <si>
    <t>Transporte rodoviário coletivo de passageiros, com itinerário fixo, municipal</t>
  </si>
  <si>
    <t>Transporte rodoviário coletivo de passageiros em região metropolitana</t>
  </si>
  <si>
    <t>Transporte rodoviário coletivo de passageiros, exceto em região metropolitana</t>
  </si>
  <si>
    <t>Transporte rodoviário coletivo de passageiros, com itinerário fixo, interestadual</t>
  </si>
  <si>
    <t>Transporte rodoviário coletivo de passageiros, com itinerário fixo, internacional</t>
  </si>
  <si>
    <t>Serviço de táxi</t>
  </si>
  <si>
    <t>Serviço de transporte de passageiros - locação de automóveis com motorista</t>
  </si>
  <si>
    <t>Transporte escolar</t>
  </si>
  <si>
    <t>Transporte rodoviário coletivo de passageiros, sob regime de fretamento, municipal</t>
  </si>
  <si>
    <t>Transporte rodoviário coletivo de passageiros,intermunicipal, interestadual e internacional</t>
  </si>
  <si>
    <t>Organização de excursões em veículos rodoviários próprios, municipal</t>
  </si>
  <si>
    <t>Organização de excursões em veículos rodoviários próprios, intermunicipal, interestadual e internaci</t>
  </si>
  <si>
    <t>Outros transportes rodoviários de passageiros não especificados</t>
  </si>
  <si>
    <t>Transporte rodoviário de carga, exceto produtos perigosos e mudanças, municipal</t>
  </si>
  <si>
    <t>Transporte rodoviário de carga, exceto produtos perigosos e mudanças</t>
  </si>
  <si>
    <t>Transporte rodoviário de produtos perigosos</t>
  </si>
  <si>
    <t>Transporte rodoviário de mudanças</t>
  </si>
  <si>
    <t>Transporte dutoviário</t>
  </si>
  <si>
    <t>Trens turísticos, teleféricos e similares</t>
  </si>
  <si>
    <t>Transporte marítimo de cabotagem - Carga</t>
  </si>
  <si>
    <t>Transporte marítimo de cabotagem - passageiros</t>
  </si>
  <si>
    <t>Transporte marítimo de longo curso - Carga</t>
  </si>
  <si>
    <t>Transporte marítimo de longo curso - Passageiros</t>
  </si>
  <si>
    <t>Transporte por navegação interior de carga, municipal, exceto travessia</t>
  </si>
  <si>
    <t>Transporte por navegação interior de carga, intermunicipal, interestadual e internacional, exceto tr</t>
  </si>
  <si>
    <t>Transporte por navegação interior de passageiros em linhas regulares, municipal, exceto travessia</t>
  </si>
  <si>
    <t>Transporte por navegação interior de passageiros em linhas regulares, intermunicipal, interestadual</t>
  </si>
  <si>
    <t>Navegação de apoio marítimo</t>
  </si>
  <si>
    <t>Navegação de apoio portuário</t>
  </si>
  <si>
    <t>Serviço de rebocadores e empurradores</t>
  </si>
  <si>
    <t>Transporte por navegação de travessia, municipal</t>
  </si>
  <si>
    <t>Transporte por navegação de travessia, intermunicipal</t>
  </si>
  <si>
    <t>Transporte aquaviário para passeios turísticos</t>
  </si>
  <si>
    <t>Outros transportes aquaviários não especificados</t>
  </si>
  <si>
    <t>Transporte aéreo de passageiros regular</t>
  </si>
  <si>
    <t>Serviço de táxi aéreo e locação de aeronaves com tripulação</t>
  </si>
  <si>
    <t>Outros serviços de transporte aéreo de passageiros não-regular</t>
  </si>
  <si>
    <t>Transporte aéreo de carga</t>
  </si>
  <si>
    <t>Transporte espacial</t>
  </si>
  <si>
    <t>Armazéns gerais</t>
  </si>
  <si>
    <t>Guarda-móveis</t>
  </si>
  <si>
    <t>Depósitos de mercadorias para terceiros, exceto armazéns gerais e guarda-móveis</t>
  </si>
  <si>
    <t>Carga e descarga</t>
  </si>
  <si>
    <t>Terminais rodoviários e ferroviários</t>
  </si>
  <si>
    <t>Estacionamento de veículos</t>
  </si>
  <si>
    <t>Serviços de apoio ao transporte por táxi, inclusive centrais de chamada</t>
  </si>
  <si>
    <t>Serviços de reboque de veículos</t>
  </si>
  <si>
    <t>Outras atividades auxiliares dos transportes terrestres não especificadas anteriormente</t>
  </si>
  <si>
    <t>Administração da infra-estrutura portuária</t>
  </si>
  <si>
    <t>Operações de terminais</t>
  </si>
  <si>
    <t>Gestão de terminais aquaviários</t>
  </si>
  <si>
    <t>Atividades de agenciamento marítimo</t>
  </si>
  <si>
    <t>Serviços de praticagem</t>
  </si>
  <si>
    <t>Atividades auxiliares dos transportes aquaviários não especificadas anteriormente</t>
  </si>
  <si>
    <t>Operação dos aeroportos e campos de aterrissagem</t>
  </si>
  <si>
    <t>Atividades auxiliares de transportes aéreos, exceto operação de aeroportos e campos de aterrissagem</t>
  </si>
  <si>
    <t>Comissaria de despachos</t>
  </si>
  <si>
    <t>Atividades de despachantes aduaneiros</t>
  </si>
  <si>
    <t>Agenciamento de cargas, exceto para o transporte marítimo</t>
  </si>
  <si>
    <t>Organização logística do transporte de carga</t>
  </si>
  <si>
    <t>Operador de transporte multimodal - OTM</t>
  </si>
  <si>
    <t>Atividades do Correio Nacional</t>
  </si>
  <si>
    <t>Atividades de franqueadas e permissionárias do Correio Nacional</t>
  </si>
  <si>
    <t>Serviços de malote não realizados pelo Correio Nacional</t>
  </si>
  <si>
    <t>Serviços de entrega rápida</t>
  </si>
  <si>
    <t>Edição de livros</t>
  </si>
  <si>
    <t>Edição de jornais diários</t>
  </si>
  <si>
    <t>Edição de jornais não diários</t>
  </si>
  <si>
    <t>Edição de revistas</t>
  </si>
  <si>
    <t>Edição de cadastros, listas e outros produtos gráficos</t>
  </si>
  <si>
    <t>Edição integrada à impressão de livros</t>
  </si>
  <si>
    <t>Edição integrada à impressão de jornais diários</t>
  </si>
  <si>
    <t>Edição integrada à impressão de jornais não diários</t>
  </si>
  <si>
    <t>Edição integrada à impressão de revistas</t>
  </si>
  <si>
    <t>Edição integrada à impressão de cadastros, listas e outros produtos gráficos</t>
  </si>
  <si>
    <t>Estúdios cinematográficos</t>
  </si>
  <si>
    <t>Produção de filmes para publicidade</t>
  </si>
  <si>
    <t>Atividades de produção cinematográfica, de vídeos e de programas de televisão não especificadas ante</t>
  </si>
  <si>
    <t>Serviços de dublagem</t>
  </si>
  <si>
    <t>Serviços de mixagem sonora em produção audiovisual</t>
  </si>
  <si>
    <t>Atividades de pós-produção cinematográfica, de vídeos e de programas de televisão não especificadas</t>
  </si>
  <si>
    <t>Distribuição cinematográfica, de vídeo e de programas de televisão</t>
  </si>
  <si>
    <t>Atividades de exibição cinematográfica</t>
  </si>
  <si>
    <t>Atividades de gravação de som e de edição de música</t>
  </si>
  <si>
    <t>Atividades de rádio</t>
  </si>
  <si>
    <t>Atividades de televisão aberta</t>
  </si>
  <si>
    <t>Programadoras</t>
  </si>
  <si>
    <t>Atividades relacionadas à televisão por assinatura, exceto programadoras</t>
  </si>
  <si>
    <t>Serviços de telefonia fixa comutada - STFC</t>
  </si>
  <si>
    <t>Serviços de redes de transporte de telecomunicações - SRTT</t>
  </si>
  <si>
    <t>Serviços de comunicação multimídia - SCM</t>
  </si>
  <si>
    <t>Serviços de telecomunicações por fio não especificados</t>
  </si>
  <si>
    <t>Telefonia móvel celular</t>
  </si>
  <si>
    <t>Serviço móvel especializado - SME</t>
  </si>
  <si>
    <t>Serviços de telecomunicações sem fio não especificados</t>
  </si>
  <si>
    <t>Telecomunicações por satélite</t>
  </si>
  <si>
    <t>Operadoras de televisão por assinatura por cabo</t>
  </si>
  <si>
    <t>Operadoras de televisão por assinatura por microondas</t>
  </si>
  <si>
    <t>Operadoras de televisão por assinatura por satélite</t>
  </si>
  <si>
    <t>Provedores de acesso às redes de comunicações</t>
  </si>
  <si>
    <t>Provedores de voz sobre protocolo internet - VOIP</t>
  </si>
  <si>
    <t>Outras atividades de telecomunicações não especificadas</t>
  </si>
  <si>
    <t>Tratamento de dados, provedores de serviços de aplicação e serviços de hospedagem na internet</t>
  </si>
  <si>
    <t>Portais, provedores de conteúdo e outros serviços de informação na internet</t>
  </si>
  <si>
    <t>Agências de notícias</t>
  </si>
  <si>
    <t>Outras atividades de prestação de serviços de informação não especificadas</t>
  </si>
  <si>
    <t>Caça e serviços relacionados</t>
  </si>
  <si>
    <t>Cultivo de eucalipto</t>
  </si>
  <si>
    <t>Cultivo de acácia-negra</t>
  </si>
  <si>
    <t>Cultivo de pinus</t>
  </si>
  <si>
    <t>Cultivo de teca</t>
  </si>
  <si>
    <t>Cultivo de espécies madeireiras, exceto eucalipto, acácia-negra, pinus e teca</t>
  </si>
  <si>
    <t>Cultivo de mudas em viveiros florestais</t>
  </si>
  <si>
    <t>Extração de madeira em florestas plantadas</t>
  </si>
  <si>
    <t>Produção de carvão vegetal - florestas plantadas</t>
  </si>
  <si>
    <t>Produção de casca de acácia-negra - florestas</t>
  </si>
  <si>
    <t>Produção de produtos não-madeireiros não especificados em florestas plantadas</t>
  </si>
  <si>
    <t>Extração de madeira em florestas nativas</t>
  </si>
  <si>
    <t>Produção de carvão vegetal - florestas nativas</t>
  </si>
  <si>
    <t>Coleta de castanha-do-pará em florestas nativas</t>
  </si>
  <si>
    <t>Coleta de látex em florestas nativas</t>
  </si>
  <si>
    <t>Coleta de palmito em florestas nativas</t>
  </si>
  <si>
    <t>Conservação de florestas nativas</t>
  </si>
  <si>
    <t>Coleta de produtos não-madeireiros não especificados em florestas nativas</t>
  </si>
  <si>
    <t>Atividades de apoio à produção florestal</t>
  </si>
  <si>
    <t>Pesca de peixes em água salgada</t>
  </si>
  <si>
    <t>Pesca de crustáceos e moluscos em água salgada</t>
  </si>
  <si>
    <t>Coleta de outros produtos marinhos</t>
  </si>
  <si>
    <t>Atividades de apoio à pesca em água salgada</t>
  </si>
  <si>
    <t>Pesca de peixes em água doce</t>
  </si>
  <si>
    <t>Pesca de crustáceos e moluscos em água doce</t>
  </si>
  <si>
    <t>Coleta de outros produtos aquáticos de água doce</t>
  </si>
  <si>
    <t>Atividades de apoio à pesca em água doce</t>
  </si>
  <si>
    <t>Atividades de coordenação e controle da operação da geração e transmissão de energia elétrica</t>
  </si>
  <si>
    <t>Transmissão de energia elétrica</t>
  </si>
  <si>
    <t>Comércio atacadista de energia elétrica</t>
  </si>
  <si>
    <t>Produção de gás; processamento de gás natural</t>
  </si>
  <si>
    <t>Distribuição de combustíveis gasosos por redes urbanas</t>
  </si>
  <si>
    <t>Produção e distribuição de vapor, água quente e ar condicionado</t>
  </si>
  <si>
    <t>Captação, tratamento e distribuição de água</t>
  </si>
  <si>
    <t>Distribuição de água por caminhões</t>
  </si>
  <si>
    <t>Gestão de redes de esgoto</t>
  </si>
  <si>
    <t>Atividades relacionadas a esgoto, exceto a gestão de redes</t>
  </si>
  <si>
    <t>Coleta de resíduos não-perigosos</t>
  </si>
  <si>
    <t>Coleta de resíduos perigosos</t>
  </si>
  <si>
    <t>Tratamento e disposição de resíduos não-perigosos</t>
  </si>
  <si>
    <t>Tratamento e disposição de resíduos perigosos</t>
  </si>
  <si>
    <t>Recuperação de sucatas de alumínio</t>
  </si>
  <si>
    <t>Recuperação de materiais metálicos, exceto alumínio</t>
  </si>
  <si>
    <t>Recuperação de materiais plásticos</t>
  </si>
  <si>
    <t>Usinas de compostagem</t>
  </si>
  <si>
    <t>Recuperação de materiais não especificados</t>
  </si>
  <si>
    <t>Descontaminação e outros serviços de gestão de resíduos</t>
  </si>
  <si>
    <t>Incorporação de empreendimentos imobiliários</t>
  </si>
  <si>
    <t>Construção de edifícios</t>
  </si>
  <si>
    <t>Construção de rodovias e ferrovias</t>
  </si>
  <si>
    <t>Pintura para sinalização em pistas rodoviárias e aeroportos</t>
  </si>
  <si>
    <t>Construção de obras de arte especiais</t>
  </si>
  <si>
    <t>Obras de urbanização - ruas, praças e calçadas</t>
  </si>
  <si>
    <t>Construção de barragens e represas para geração de energia elétrica</t>
  </si>
  <si>
    <t>Construção de estações e redes de distribuição de energia elétrica</t>
  </si>
  <si>
    <t>Manutenção de redes de distribuição de energia elétrica</t>
  </si>
  <si>
    <t>Construção de estações e redes de telecomunicações</t>
  </si>
  <si>
    <t>Manutenção de estações e redes de telecomunicações</t>
  </si>
  <si>
    <t>Construção de redes de abastecimento de água, coleta de esgoto e construções correlatas</t>
  </si>
  <si>
    <t>Obras de irrigação</t>
  </si>
  <si>
    <t>Construção de redes de transportes por dutos, exceto para água e esgoto</t>
  </si>
  <si>
    <t>Obras portuárias, marítimas e fluviais</t>
  </si>
  <si>
    <t>Montagem de estruturas metálicas</t>
  </si>
  <si>
    <t>Obras de montagem industrial</t>
  </si>
  <si>
    <t>Construção de instalações esportivas e recreativas</t>
  </si>
  <si>
    <t>Outras obras de engenharia civil não especificadas</t>
  </si>
  <si>
    <t>Demolição de edifícios e outras estruturas</t>
  </si>
  <si>
    <t>Preparação de canteiro e limpeza de terreno</t>
  </si>
  <si>
    <t>Perfurações e sondagens</t>
  </si>
  <si>
    <t>Obras de terraplenagem</t>
  </si>
  <si>
    <t>Serviços de preparação do terreno não especificados</t>
  </si>
  <si>
    <t>Instalação e manutenção elétrica</t>
  </si>
  <si>
    <t>Instalações hidráulicas, sanitárias e de gás</t>
  </si>
  <si>
    <t>Instalação e manutenção de sistemas centrais de ar condicionado, de ventilação e refrigeração</t>
  </si>
  <si>
    <t>Instalações de sistema de prevenção contra incêndio</t>
  </si>
  <si>
    <t>Instalação de painéis publicitários</t>
  </si>
  <si>
    <t>Instalação de equipamentos para orientação à navegação marítima, fluvial e lacustre</t>
  </si>
  <si>
    <t>Instalação, manutenção e reparação de elevadores, escadas e esteiras rolantes</t>
  </si>
  <si>
    <t>Montagem e instalação de sistemas e equipamentos de iluminação e sinalização</t>
  </si>
  <si>
    <t>Tratamentos térmicos, acústicos ou de vibração</t>
  </si>
  <si>
    <t>Outras obras de instalações em construções não especificadas anteriormente</t>
  </si>
  <si>
    <t>Impermeabilização em obras de engenharia civil</t>
  </si>
  <si>
    <t>Instalação de portas, janelas, tetos, divisórias e armários embutidos de qualquer material</t>
  </si>
  <si>
    <t>Obras de acabamento em gesso e estuque</t>
  </si>
  <si>
    <t>Serviços de pintura de edifícios em geral</t>
  </si>
  <si>
    <t>Aplicação de revestimentos e de resinas em interiores e exteriores</t>
  </si>
  <si>
    <t>Outras obras de acabamento da construção</t>
  </si>
  <si>
    <t>Obras de fundações</t>
  </si>
  <si>
    <t>Administração de obras</t>
  </si>
  <si>
    <t>Montagem e desmontagem de andaimes e outras estruturas temporárias</t>
  </si>
  <si>
    <t>Obras de alvenaria</t>
  </si>
  <si>
    <t>Serviços de operação e fornecimento de equipamentos para transporte e elevação de cargas e pessoas p</t>
  </si>
  <si>
    <t>Perfuração e construção de poços de água</t>
  </si>
  <si>
    <t>Serviços especializados para construção não especificados</t>
  </si>
  <si>
    <t>Hotéis</t>
  </si>
  <si>
    <t>Apart-hotéis</t>
  </si>
  <si>
    <t>Motéis</t>
  </si>
  <si>
    <t>Albergues, exceto assistenciais</t>
  </si>
  <si>
    <t>Campings</t>
  </si>
  <si>
    <t>Pensões (alojamento)</t>
  </si>
  <si>
    <t>Outros alojamentos não especificados anteriormente</t>
  </si>
  <si>
    <t>Restaurantes e similares</t>
  </si>
  <si>
    <t>Lanchonetes, casas de chá, de sucos e similares</t>
  </si>
  <si>
    <t>Bares e outros estabelecimentos especializados em servir bebidas, sem entretenimento</t>
  </si>
  <si>
    <t>Bares e outros estabelecimentos especializados em servir bebidas, com entretenimento</t>
  </si>
  <si>
    <t>Serviços ambulantes de alimentação</t>
  </si>
  <si>
    <t>Fornecimento de alimentos preparados preponderantemente para empresas</t>
  </si>
  <si>
    <t>Serviços de alimentação para eventos e recepções - bufê</t>
  </si>
  <si>
    <t>Cantinas - serviços de alimentação privativos</t>
  </si>
  <si>
    <t>Fornecimento de alimentos preparados preponderantemente para consumo domiciliar</t>
  </si>
  <si>
    <t>Desenvolvimento de programas de computador sob encomenda</t>
  </si>
  <si>
    <t>Web desing</t>
  </si>
  <si>
    <t>Desenvolvimento e licenciamento de programas de computador customizáveis</t>
  </si>
  <si>
    <t>Desenvolvimento e licenciamento de programas de computador não customizáveis</t>
  </si>
  <si>
    <t>Consultoria em tecnologia da informação</t>
  </si>
  <si>
    <t>Suporte técnico, manutenção e outros serviços em tecnologia da informação</t>
  </si>
  <si>
    <t>Banco Central</t>
  </si>
  <si>
    <t>Bancos comerciais</t>
  </si>
  <si>
    <t>Bancos múltiplos, com carteira comercial</t>
  </si>
  <si>
    <t>Caixas econômicas</t>
  </si>
  <si>
    <t>Bancos cooperativos</t>
  </si>
  <si>
    <t>Cooperativas centrais de crédito</t>
  </si>
  <si>
    <t>Cooperativas de crédito mútuo</t>
  </si>
  <si>
    <t>Cooperativas de crédito rural</t>
  </si>
  <si>
    <t>Bancos múltiplos, sem carteira comercial</t>
  </si>
  <si>
    <t>Bancos de investimento</t>
  </si>
  <si>
    <t>Bancos de desenvolvimento</t>
  </si>
  <si>
    <t>Agências de fomento</t>
  </si>
  <si>
    <t>Sociedades de crédito imobiliário</t>
  </si>
  <si>
    <t>Associações de poupança e empréstimo</t>
  </si>
  <si>
    <t>Companhias hipotecárias</t>
  </si>
  <si>
    <t>Sociedades de crédito, financiamento e investimento - financeiras</t>
  </si>
  <si>
    <t>Sociedades de crédito ao microempreendedor</t>
  </si>
  <si>
    <t>Bancos de câmbio</t>
  </si>
  <si>
    <t>Outras instituições de intermediação não-monetária não especificadas anteriormente</t>
  </si>
  <si>
    <t>Arrendamento mercantil</t>
  </si>
  <si>
    <t>Sociedades de capitalização</t>
  </si>
  <si>
    <t>Holdings de instituições financeiras</t>
  </si>
  <si>
    <t>Holdings de instituições não-financeiras</t>
  </si>
  <si>
    <t>Outras sociedades de participação, exceto holdings</t>
  </si>
  <si>
    <t>Fundos de investimento, exceto previdenciários e imobiliários</t>
  </si>
  <si>
    <t>Fundos de investimento previdenciários</t>
  </si>
  <si>
    <t>Fundos de investimento imobiliários</t>
  </si>
  <si>
    <t>Sociedades de fomento mercantil - factoring</t>
  </si>
  <si>
    <t>Securitização de créditos</t>
  </si>
  <si>
    <t>Administração de consórcios para aquisição de bens e direitos</t>
  </si>
  <si>
    <t>Clubes de investimento</t>
  </si>
  <si>
    <t>Sociedades de investimento</t>
  </si>
  <si>
    <t>Fundo garantidor de crédito</t>
  </si>
  <si>
    <t>Caixas de financiamento de corporações</t>
  </si>
  <si>
    <t>Concessão de crédito pelas OSCIP</t>
  </si>
  <si>
    <t>Outras atividades de serviços financeiros não especificadas</t>
  </si>
  <si>
    <t>Seguros de vida</t>
  </si>
  <si>
    <t>Planos de auxílio-funeral</t>
  </si>
  <si>
    <t>Seguros não-vida</t>
  </si>
  <si>
    <t>Seguros-saúde</t>
  </si>
  <si>
    <t>Resseguros</t>
  </si>
  <si>
    <t>Previdência complementar fechada</t>
  </si>
  <si>
    <t>Previdência complementar aberta</t>
  </si>
  <si>
    <t>Planos de saúde</t>
  </si>
  <si>
    <t>Bolsa de valores</t>
  </si>
  <si>
    <t>Bolsa de mercadorias</t>
  </si>
  <si>
    <t>Bolsa de mercadorias e futuros</t>
  </si>
  <si>
    <t>Administração de mercados de balcão organizados</t>
  </si>
  <si>
    <t>Corretoras de títulos e valores mobiliários</t>
  </si>
  <si>
    <t>Distribuidoras de títulos e valores mobiliários</t>
  </si>
  <si>
    <t>Corretoras de câmbio</t>
  </si>
  <si>
    <t>Corretoras de contratos de mercadorias</t>
  </si>
  <si>
    <t>Agentes de investimentos em aplicações financeiras</t>
  </si>
  <si>
    <t>Administração de cartões de crédito</t>
  </si>
  <si>
    <t>Serviços de liquidação e custódia</t>
  </si>
  <si>
    <t>Correspondentes de instituições financeiras</t>
  </si>
  <si>
    <t>Representações de bancos estrangeiros</t>
  </si>
  <si>
    <t>Caixas eletrônicos</t>
  </si>
  <si>
    <t>Operadoras de cartões de débito</t>
  </si>
  <si>
    <t>Outras atividades auxiliares dos serviços financeiros não especificadas</t>
  </si>
  <si>
    <t>Peritos e avaliadores de seguros</t>
  </si>
  <si>
    <t>Auditoria e consultoria atuarial</t>
  </si>
  <si>
    <t>Corretores e agentes de seguros, de planos de previdência complementar e de saúde</t>
  </si>
  <si>
    <t>Atividades auxiliares de seguros, previdência complementar e planos de saúde</t>
  </si>
  <si>
    <t>Atividades de administração de fundos por contrato ou comissão</t>
  </si>
  <si>
    <t>Compra e venda de imóveis próprios</t>
  </si>
  <si>
    <t>Aluguel de imóveis próprios</t>
  </si>
  <si>
    <t>Loteamento de imóveis próprios</t>
  </si>
  <si>
    <t>Corretagem na compra e venda e avaliação de imóveis</t>
  </si>
  <si>
    <t>Corretagem no aluguel de imóveis</t>
  </si>
  <si>
    <t>Gestão e administração da propriedade imobiliária</t>
  </si>
  <si>
    <t>Serviços advocatícios</t>
  </si>
  <si>
    <t>Atividades auxiliares da justiça</t>
  </si>
  <si>
    <t>Agente de propriedade industrial</t>
  </si>
  <si>
    <t>Cartórios</t>
  </si>
  <si>
    <t>Atividades de contabilidade</t>
  </si>
  <si>
    <t>Atividades de consultoria e auditoria contábil e tributária</t>
  </si>
  <si>
    <t>Atividades de consultoria em gestão empresarial, exceto consultoria técnica específica</t>
  </si>
  <si>
    <t>Serviços de arquitetura</t>
  </si>
  <si>
    <t>Serviços de Engenharia</t>
  </si>
  <si>
    <t>Serviços de cartografia, topografia e geodésia</t>
  </si>
  <si>
    <t>Atividades de estudos geológicos</t>
  </si>
  <si>
    <t>Serviços de desenho técnico relacionados à arquitetura e engenharia</t>
  </si>
  <si>
    <t>Serviços de perícia técnica relacionados à segurança do trabalho</t>
  </si>
  <si>
    <t>Atividades técnicas relacionadas à engenharia e arquitetura não especificadas</t>
  </si>
  <si>
    <t>Testes e análises técnicas</t>
  </si>
  <si>
    <t xml:space="preserve"> Pesquisa e desenvolvimento experimental em ciências físicas e naturais</t>
  </si>
  <si>
    <t>Pesquisa e desenvolvimento experimental em ciências sociais e humanas</t>
  </si>
  <si>
    <t>Agências de publicidade</t>
  </si>
  <si>
    <t>Agenciamento de espaços para publicidade, exceto em veículos de comunicação</t>
  </si>
  <si>
    <t>Criação de estandes para feiras e exposições</t>
  </si>
  <si>
    <t>Promoção de vendas</t>
  </si>
  <si>
    <t>Marketing direto</t>
  </si>
  <si>
    <t>Consultoria em publicidade</t>
  </si>
  <si>
    <t>Outras atividades de publicidade não especificadas</t>
  </si>
  <si>
    <t>Pesquisas de mercado e de opinião pública</t>
  </si>
  <si>
    <t>Decoração de interiores</t>
  </si>
  <si>
    <t>Design de produto</t>
  </si>
  <si>
    <t>Atividades de design não especificadas anteriormente</t>
  </si>
  <si>
    <t>Atividades de produção de fotografias</t>
  </si>
  <si>
    <t>Atividades de produção de fotografias aéreas e submarinas</t>
  </si>
  <si>
    <t>Laboratórios fotográficos</t>
  </si>
  <si>
    <t>Filmagem de festas e eventos</t>
  </si>
  <si>
    <t>Serviços de microfilmagem</t>
  </si>
  <si>
    <t>Serviços de tradução, interpretação e similares</t>
  </si>
  <si>
    <t>Escafandria e mergulho</t>
  </si>
  <si>
    <t>Serviços de agronomia e de consultoria às atividades agrícolas e pecuárias</t>
  </si>
  <si>
    <t>Atividades de intermediação e agenciamento de serviços e negócios em geral, exceto imobiliários</t>
  </si>
  <si>
    <t>Agenciamento de profissionais para atividades esportivas, culturais e artísticas</t>
  </si>
  <si>
    <t>Outras atividades profissionais, científicas e técnicas não especificadas</t>
  </si>
  <si>
    <t>Atividades veterinárias</t>
  </si>
  <si>
    <t>Locação de automóveis sem condutor</t>
  </si>
  <si>
    <t>Locação de embarcações sem tripulação, exceto para fins recreativos</t>
  </si>
  <si>
    <t>Locação de aeronaves sem tripulação</t>
  </si>
  <si>
    <t>Locação de outros meios de transporte não especificados, sem condutor</t>
  </si>
  <si>
    <t>Aluguel de equipamentos recreativos e esportivos</t>
  </si>
  <si>
    <t>Aluguel de fitas de vídeo, DVDs e similares</t>
  </si>
  <si>
    <t>Aluguel de objetos do vestuário, jóias e acessórios</t>
  </si>
  <si>
    <t>Aluguel de aparelhos de jogos eletrônicos</t>
  </si>
  <si>
    <t>Aluguel de móveis, utensílios e aparelhos de uso doméstico e pessoal; instrumentos musicais</t>
  </si>
  <si>
    <t>Aluguel de material médico</t>
  </si>
  <si>
    <t>Aluguel de outros objetos pessoais e domésticos não especificados anteriormente</t>
  </si>
  <si>
    <t>Aluguel de máquinas e equipamentos agrícolas sem operador</t>
  </si>
  <si>
    <t>Aluguel de máquinas e equipamentos para construção sem operador, exceto andaimes</t>
  </si>
  <si>
    <t>Aluguel de andaimes</t>
  </si>
  <si>
    <t>Aluguel de máquinas e equipamentos para escritório</t>
  </si>
  <si>
    <t>Aluguel de máquinas e equipamentos para extração de minérios e petróleo, sem operador</t>
  </si>
  <si>
    <t>Aluguel de equipamentos científicos, médicos e hospitalares, sem operador</t>
  </si>
  <si>
    <t>Aluguel de palcos, coberturas e outras estruturas de uso temporário, exceto andaimes</t>
  </si>
  <si>
    <t>Aluguel máquinas e equipamentos comerciais e industriais não especificados, sem operador</t>
  </si>
  <si>
    <t>Gestão de ativos intangíveis não-financeiros</t>
  </si>
  <si>
    <t>Seleção e agenciamento de mão-de-obra</t>
  </si>
  <si>
    <t>Locação de mão-de-obra temporária</t>
  </si>
  <si>
    <t>Fornecimento e gestão de recursos humanos para terceiros</t>
  </si>
  <si>
    <t>Agências de viagens</t>
  </si>
  <si>
    <t>Operadores turísticos</t>
  </si>
  <si>
    <t>Serviços de reservas e outros serviços de turismo não especificados anteriormente</t>
  </si>
  <si>
    <t>Atividades de vigilância e segurança privada</t>
  </si>
  <si>
    <t>Serviços de adestramento de cães de guarda</t>
  </si>
  <si>
    <t>Atividades de transporte de valores</t>
  </si>
  <si>
    <t>Atividades de monitoramento de sistemas de segurança eletrônico</t>
  </si>
  <si>
    <t>Outras atividades de serviços de segurança</t>
  </si>
  <si>
    <t>Atividades de investigação particular</t>
  </si>
  <si>
    <t>Serviços combinados para apoio a edifícios, exceto condomínios prediais</t>
  </si>
  <si>
    <t>Limpeza em prédios e em domicílios</t>
  </si>
  <si>
    <t>Imunização e controle de pragas urbanas</t>
  </si>
  <si>
    <t>Atividades de limpeza não especificadas anteriormente</t>
  </si>
  <si>
    <t>Atividades paisagísticas</t>
  </si>
  <si>
    <t>Serviços combinados de escritório e apoio administrativo</t>
  </si>
  <si>
    <t>Fotocópias</t>
  </si>
  <si>
    <t>Preparação de documentos e serviços especializados de apoio administrativo não especificados</t>
  </si>
  <si>
    <t>Atividades de teleatendimento</t>
  </si>
  <si>
    <t>Serviços de organização de feiras, congressos, exposições e festas</t>
  </si>
  <si>
    <t>Casas de festas e eventos</t>
  </si>
  <si>
    <t>Atividades de cobrança e informações cadastrais</t>
  </si>
  <si>
    <t>Envasamento e empacotamento sob contrato</t>
  </si>
  <si>
    <t>Medição de consumo de energia elétrica, gás e água</t>
  </si>
  <si>
    <t>Emissão de vales-alimentação, vales-transporte e similares</t>
  </si>
  <si>
    <t>Serviços de gravação de carimbos, exceto confecção</t>
  </si>
  <si>
    <t>Leiloeiros independentes</t>
  </si>
  <si>
    <t>Serviços de levantamento de fundos sob contrato</t>
  </si>
  <si>
    <t>Casas lotéricas</t>
  </si>
  <si>
    <t>Salas de acesso à internet</t>
  </si>
  <si>
    <t>Outras atividades de serviços prestados principalmente às empresas não especificadas</t>
  </si>
  <si>
    <t>Educação infantil - creche</t>
  </si>
  <si>
    <t>Educação infantil - pré-escola</t>
  </si>
  <si>
    <t>Ensino fundamental</t>
  </si>
  <si>
    <t>Ensino médio</t>
  </si>
  <si>
    <t>Educação superior - graduação</t>
  </si>
  <si>
    <t>Educação superior - graduação e pós-graduação</t>
  </si>
  <si>
    <t>Educação superior - pós-graduação e extensão</t>
  </si>
  <si>
    <t>Educação profissional de nível técnico</t>
  </si>
  <si>
    <t>Educação profissional de nível tecnológico</t>
  </si>
  <si>
    <t>Administração de Caixas Escolares</t>
  </si>
  <si>
    <t>Atividades de apoio à educação, exceto caixas escolares</t>
  </si>
  <si>
    <t>Ensino de esportes</t>
  </si>
  <si>
    <t>Ensino de dança</t>
  </si>
  <si>
    <t>Ensino de artes cênicas, exceto dança</t>
  </si>
  <si>
    <t>Ensino de música</t>
  </si>
  <si>
    <t>Ensino de arte e cultura não especificado</t>
  </si>
  <si>
    <t>Ensino de idiomas</t>
  </si>
  <si>
    <t>Formação de condutores</t>
  </si>
  <si>
    <t>Cursos de pilotagem</t>
  </si>
  <si>
    <t>Treinamento em informática</t>
  </si>
  <si>
    <t>Treinamento em desenvolvimento profissional e gerencial</t>
  </si>
  <si>
    <t>Cursos preparatórios para concursos</t>
  </si>
  <si>
    <t>Outras atividades de ensino não especificadas</t>
  </si>
  <si>
    <t>UTI móvel</t>
  </si>
  <si>
    <t>Serviços móveis de atendimento a urgências, exceto por UTI móvel</t>
  </si>
  <si>
    <t>Serviços de remoção de pacientes, exceto os serviços móveis de atendimento a urgências</t>
  </si>
  <si>
    <t>Atividade médica ambulatorial com recursos para realização de procedimentos cirúrgicos</t>
  </si>
  <si>
    <t>Atividade médica ambulatorial com recursos para realização de exames complementares</t>
  </si>
  <si>
    <t>Atividade médica ambulatorial restrita a consultas</t>
  </si>
  <si>
    <t>Atividade odontológica</t>
  </si>
  <si>
    <t>Serviços de vacinação e imunização humana</t>
  </si>
  <si>
    <t>Atividades de reprodução humana assistida</t>
  </si>
  <si>
    <t>Atividades de atenção ambulatorial não especificadas</t>
  </si>
  <si>
    <t>Laboratórios de anatomia patológica e citológica</t>
  </si>
  <si>
    <t>Laboratórios clínicos</t>
  </si>
  <si>
    <t>Serviços de diálise e nefrologia</t>
  </si>
  <si>
    <t>Serviços de tomografia</t>
  </si>
  <si>
    <t>Serviços de diagnóstico por imagem com uso de radiação ionizante, exceto tomografia</t>
  </si>
  <si>
    <t>Serviços de ressonância magnética</t>
  </si>
  <si>
    <t>Serviços de diagnóstico por imagem sem uso de radiação ionizante, exceto ressonância magnética</t>
  </si>
  <si>
    <t>Serviços de diagnóstico por registro gráfico - ECG, EEG e outros exames análogos</t>
  </si>
  <si>
    <t>Serviços de diagnóstico por métodos ópticos - endoscopia e outros exames análogos</t>
  </si>
  <si>
    <t>Serviços de quimioterapia</t>
  </si>
  <si>
    <t>Serviços de radioterapia</t>
  </si>
  <si>
    <t>Serviços de hemoterapia</t>
  </si>
  <si>
    <t>Serviços de litotripsia</t>
  </si>
  <si>
    <t>Serviços de bancos de células e tecidos humanos</t>
  </si>
  <si>
    <t>Atividades de serviços de complementação diagnóstica e terapêutica não especificadas</t>
  </si>
  <si>
    <t>Atividades de enfermagem</t>
  </si>
  <si>
    <t>Atividades de profissionais da nutrição</t>
  </si>
  <si>
    <t>Atividades de psicologia e psicanálise</t>
  </si>
  <si>
    <t>Atividades de fisioterapia</t>
  </si>
  <si>
    <t>Atividades de terapia ocupacional</t>
  </si>
  <si>
    <t>Atividades de fonoaudiologia</t>
  </si>
  <si>
    <t>Atividades de terapia de nutrição enteral e parenteral</t>
  </si>
  <si>
    <t>Atividades de profissionais da área de saúde não especificadas</t>
  </si>
  <si>
    <t>Atividades de apoio à gestão de saúde</t>
  </si>
  <si>
    <t>Atividades de práticas integrativas e complementares em saúde humana</t>
  </si>
  <si>
    <t>Atividades de bancos de leite humano</t>
  </si>
  <si>
    <t>Atividades de acupuntura</t>
  </si>
  <si>
    <t>Atividades de podologia</t>
  </si>
  <si>
    <t>Outras atividades de atenção à saúde humana não especificadas</t>
  </si>
  <si>
    <t>Clínicas e residências geriátricas</t>
  </si>
  <si>
    <t>Instituições de longa permanência para idosos</t>
  </si>
  <si>
    <t>Atividades de assistência a deficientes físicos, imunodeprimidos e convalescentes</t>
  </si>
  <si>
    <t>Centros de apoio a pacientes com câncer e com AIDS</t>
  </si>
  <si>
    <t>Condomínios residenciais para idosos</t>
  </si>
  <si>
    <t>Atividades de fornecimento de infra-estrutura de apoio e assistência a paciente no domicílio</t>
  </si>
  <si>
    <t>Atividades de centros de assistência psicossocial</t>
  </si>
  <si>
    <t>Assistência psicossocial , portadores distúrbios psíquicos, deficiência mental dependência química</t>
  </si>
  <si>
    <t>Orfanatos</t>
  </si>
  <si>
    <t>Albergues assistenciais</t>
  </si>
  <si>
    <t>Atividades de assistência social prestadas em residências não especificadas</t>
  </si>
  <si>
    <t>Serviços de assistência social sem alojamento</t>
  </si>
  <si>
    <t>Produção teatral</t>
  </si>
  <si>
    <t>Produção musical</t>
  </si>
  <si>
    <t>Produção de espetáculos de dança</t>
  </si>
  <si>
    <t>Produção de espetáculos circenses, de marionetes e similares</t>
  </si>
  <si>
    <t>Produção de espetáculos de rodeios, vaquejadas e similares</t>
  </si>
  <si>
    <t>Atividades de sonorização e de iluminação</t>
  </si>
  <si>
    <t>Artes cênicas, espetáculos e atividades complementares não especificados</t>
  </si>
  <si>
    <t>Atividades de artistas plásticos, jornalistas independentes e escritores</t>
  </si>
  <si>
    <t>Restauração de obras de arte</t>
  </si>
  <si>
    <t>Gestão de espaços para artes cênicas, espetáculos e outras atividades artísticas</t>
  </si>
  <si>
    <t>Atividades de bibliotecas e arquivos</t>
  </si>
  <si>
    <t>Atividades de museus e de exploração de lugares e prédios históricos e atrações similares</t>
  </si>
  <si>
    <t>Restauração e conservação de lugares e prédios históricos</t>
  </si>
  <si>
    <t>Jardins botânicos, zoológicos, parques nacionais, reservas ecológicas e áreas de proteção ambiental</t>
  </si>
  <si>
    <t>Casas de bingo</t>
  </si>
  <si>
    <t>Exploração de apostas em corridas de cavalos</t>
  </si>
  <si>
    <t>Exploração de jogos de azar e apostas não especificados</t>
  </si>
  <si>
    <t>Gestão de instalações de esportes</t>
  </si>
  <si>
    <t>Clubes sociais, esportivos e similares</t>
  </si>
  <si>
    <t>Atividades de condicionamento físico</t>
  </si>
  <si>
    <t>Produção e promoção de eventos esportivos</t>
  </si>
  <si>
    <t>Outras atividades esportivas não especificadas</t>
  </si>
  <si>
    <t>Parques de diversão e parques temáticos</t>
  </si>
  <si>
    <t>Discotecas, danceterias, salões de dança e similares</t>
  </si>
  <si>
    <t>Exploração de boliches</t>
  </si>
  <si>
    <t>Exploração de jogos de sinuca, bilhar e similares</t>
  </si>
  <si>
    <t>Exploração de jogos eletrônicos recreativos</t>
  </si>
  <si>
    <t>Outras atividades de recreação e lazer não especificadas</t>
  </si>
  <si>
    <t>Reparação e manutenção de computadores e de equipamentos periféricos</t>
  </si>
  <si>
    <t>Reparação e manutenção de equipamentos de comunicação</t>
  </si>
  <si>
    <t>Reparação e manutenção de equipamentos eletroeletrônicos de uso pessoal e doméstico</t>
  </si>
  <si>
    <t>Reparação de calçados, bolsas e artigos de viagem</t>
  </si>
  <si>
    <t>Chaveiros</t>
  </si>
  <si>
    <t>Reparação de relógios</t>
  </si>
  <si>
    <t>Reparação de bicicletas, triciclos e outros veículos não-motorizados</t>
  </si>
  <si>
    <t>Reparação de artigos do mobiliário</t>
  </si>
  <si>
    <t>Reparação de jóias</t>
  </si>
  <si>
    <t>Reparação e manutenção de outros objetos e equipamentos pessoais e domésticos não especificados</t>
  </si>
  <si>
    <t>Lavanderias</t>
  </si>
  <si>
    <t>Tinturarias</t>
  </si>
  <si>
    <t>Toalheiros</t>
  </si>
  <si>
    <t>Cabeleireiros</t>
  </si>
  <si>
    <t>Outras atividades de tratamento de beleza</t>
  </si>
  <si>
    <t>Gestão e manutenção de cemitérios</t>
  </si>
  <si>
    <t>Serviços de cremação</t>
  </si>
  <si>
    <t>Serviços de sepultamento</t>
  </si>
  <si>
    <t>Serviços de funerárias</t>
  </si>
  <si>
    <t>Serviços de somatoconservação</t>
  </si>
  <si>
    <t>Atividades funerárias e serviços relacionados não especificados</t>
  </si>
  <si>
    <t>Agências matrimoniais</t>
  </si>
  <si>
    <t>Exploração de máquinas de serviços pessoais acionadas por moeda</t>
  </si>
  <si>
    <t>Atividades de sauna e banhos</t>
  </si>
  <si>
    <t>Serviços de tatuagem e colocação de piercing</t>
  </si>
  <si>
    <t>Alojamento de animais domésticos</t>
  </si>
  <si>
    <t>Higiene e embelezamento de animais domésticos</t>
  </si>
  <si>
    <t>Outras atividades de serviços pessoais não especificadas</t>
  </si>
  <si>
    <t>Serviços domésticos</t>
  </si>
  <si>
    <t>Atividades de organizações associativas patronais e empresariais</t>
  </si>
  <si>
    <t>Atividades de fiscalização profissional</t>
  </si>
  <si>
    <t>Outras atividades associativas profissionais</t>
  </si>
  <si>
    <t>Atividades de organizações sindicais</t>
  </si>
  <si>
    <t>Atividades de associações de defesa de direitos sociais</t>
  </si>
  <si>
    <t>Atividades de organizações políticas</t>
  </si>
  <si>
    <t>Atividades de organizações associativas ligadas à cultura e à arte</t>
  </si>
  <si>
    <t>Atividades associativas não especificadas</t>
  </si>
  <si>
    <t>Atividades de organizações religiosas</t>
  </si>
  <si>
    <t>Condomínios prediais</t>
  </si>
  <si>
    <t>X002</t>
  </si>
  <si>
    <t>Iluminação/instalações de uso comum de prédio/conjunto de edificações</t>
  </si>
  <si>
    <t>Concessionárias de rodovias, pontes, túneis e serviços relacionados</t>
  </si>
  <si>
    <t>X904</t>
  </si>
  <si>
    <t>Iluminação Pública</t>
  </si>
  <si>
    <t>Atividades de atendimento hospitalar, exceto pronto-socorro e unidades para atendimento a urgências</t>
  </si>
  <si>
    <t>Atividades de atendimento em pronto-socorro e unidades hospitalares para atendimento a urgências</t>
  </si>
  <si>
    <t>Administração de caixas escolares</t>
  </si>
  <si>
    <t>Ensino de arte e cultura não especificado anteriormente</t>
  </si>
  <si>
    <t>Outras atividades de ensino não especificadas anteriormente</t>
  </si>
  <si>
    <t>Produção de casca de acácia-negra - florestas plantadas</t>
  </si>
  <si>
    <t>Produção de produtos não madeireiros não especificados anteriormente em florestas plantadas</t>
  </si>
  <si>
    <t>Coleta de produtos não madeireiros não especificados anteriormente em florestas nativas</t>
  </si>
  <si>
    <t>Extração de outros minerais não metálicos não especificados anteriormente</t>
  </si>
  <si>
    <t>Gestão de Redes de Esgoto</t>
  </si>
  <si>
    <t>Tratamento e disposição de resíduos não perigosos</t>
  </si>
  <si>
    <t>Recuperação de materiais não especificados anteriormente</t>
  </si>
  <si>
    <t>Pesquisa e desenvolvimento experimental em ciências físicas e naturais</t>
  </si>
  <si>
    <t>Cultivo de arroz</t>
  </si>
  <si>
    <t>Cultivo de milho</t>
  </si>
  <si>
    <t>Cultivo de trigo</t>
  </si>
  <si>
    <t>Cultivo de outros cereais não especificados</t>
  </si>
  <si>
    <t>Cultivo de algodão herbáceo</t>
  </si>
  <si>
    <t>Cultivo de juta</t>
  </si>
  <si>
    <t>Cultivo de outras fibras de lavoura temporária não especificadas</t>
  </si>
  <si>
    <t>Cultivo de cana-de-açúcar</t>
  </si>
  <si>
    <t>Cultivo de fumo</t>
  </si>
  <si>
    <t>Cultivo de soja</t>
  </si>
  <si>
    <t>Cultivo de amendoim</t>
  </si>
  <si>
    <t>Cultivo de girassol</t>
  </si>
  <si>
    <t>Cultivo de mamona</t>
  </si>
  <si>
    <t>Cultivo de outras oleaginosas de lavoura temporária não especificadas</t>
  </si>
  <si>
    <t>Cultivo de abacaxi</t>
  </si>
  <si>
    <t>Cultivo de alho</t>
  </si>
  <si>
    <t>Cultivo de batata-inglesa</t>
  </si>
  <si>
    <t>Cultivo de cebola</t>
  </si>
  <si>
    <t>Cultivo de feijão</t>
  </si>
  <si>
    <t>Cultivo de mandioca</t>
  </si>
  <si>
    <t>Cultivo de melão</t>
  </si>
  <si>
    <t>Cultivo de melancia</t>
  </si>
  <si>
    <t>Cultivo de tomate rasteiro</t>
  </si>
  <si>
    <t>Cultivo de outras plantas de lavoura temporária não especificadas</t>
  </si>
  <si>
    <t>Horticultura, exceto morango</t>
  </si>
  <si>
    <t>Cultivo de morango</t>
  </si>
  <si>
    <t>Cultivo de flores e plantas ornamentais</t>
  </si>
  <si>
    <t>Cultivo de laranja</t>
  </si>
  <si>
    <t>Cultivo de uva</t>
  </si>
  <si>
    <t>Cultivo de açaí</t>
  </si>
  <si>
    <t>Cultivo de banana</t>
  </si>
  <si>
    <t>Cultivo de caju</t>
  </si>
  <si>
    <t>Cultivo de cítricos, exceto laranja</t>
  </si>
  <si>
    <t>Cultivo de coco-da-baía</t>
  </si>
  <si>
    <t>Cultivo de guaraná</t>
  </si>
  <si>
    <t>Cultivo de maçã</t>
  </si>
  <si>
    <t>Cultivo de mamão</t>
  </si>
  <si>
    <t>Cultivo de maracujá</t>
  </si>
  <si>
    <t>Cultivo de manga</t>
  </si>
  <si>
    <t>Cultivo de pêssego</t>
  </si>
  <si>
    <t>Cultivo de frutas de lavoura permanente não especificadas</t>
  </si>
  <si>
    <t>Cultivo de café</t>
  </si>
  <si>
    <t>Cultivo de cacau</t>
  </si>
  <si>
    <t>Cultivo de chá-da-índia</t>
  </si>
  <si>
    <t>Cultivo de erva-mate</t>
  </si>
  <si>
    <t>Cultivo de pimenta-do-reino</t>
  </si>
  <si>
    <t>Cultivo de plantas para condimento, exceto pimenta-do-reino</t>
  </si>
  <si>
    <t>Cultivo de dendê</t>
  </si>
  <si>
    <t>Cultivo de seringueira</t>
  </si>
  <si>
    <t>Cultivo de outras plantas de lavoura permanente não especificadas</t>
  </si>
  <si>
    <t>Produção de sementes certificadas, exceto de forrageiras para pasto</t>
  </si>
  <si>
    <t>Produção de sementes certificadas de forrageiras para formação de pasto</t>
  </si>
  <si>
    <t>Produção de mudas e outras formas de propagação vegetal, certificadas</t>
  </si>
  <si>
    <t>Criação de bovinos para corte</t>
  </si>
  <si>
    <t>Criação de bovinos para leite</t>
  </si>
  <si>
    <t>Criação de bovinos, exceto para corte e leite</t>
  </si>
  <si>
    <t>Criação de bufalinos</t>
  </si>
  <si>
    <t>Criação de eqüinos</t>
  </si>
  <si>
    <t>Criação de asininos e muares</t>
  </si>
  <si>
    <t>Criação de caprinos</t>
  </si>
  <si>
    <t>Criação de ovinos, inclusive para produção de lã</t>
  </si>
  <si>
    <t>Criação de suínos</t>
  </si>
  <si>
    <t>Criação de frangos para corte</t>
  </si>
  <si>
    <t>Produção de pintos de um dia</t>
  </si>
  <si>
    <t>Criação de outros galináceos, exceto para corte</t>
  </si>
  <si>
    <t>Criação de aves, exceto galináceos</t>
  </si>
  <si>
    <t>Produção de ovos</t>
  </si>
  <si>
    <t>Apicultura</t>
  </si>
  <si>
    <t>Criação de animais de estimação</t>
  </si>
  <si>
    <t>Criação de escargô</t>
  </si>
  <si>
    <t>Criação de bicho-da-seda</t>
  </si>
  <si>
    <t>Criação de animais não especificados</t>
  </si>
  <si>
    <t>Serviço de pulverização e controle de pragas agrícolas</t>
  </si>
  <si>
    <t>Serviço de poda de árvores para lavouras</t>
  </si>
  <si>
    <t>Serviço de preparação de terreno, cultivo e colheita</t>
  </si>
  <si>
    <t>Atividades de apoio à agricultura não especificadas</t>
  </si>
  <si>
    <t>Serviço de inseminação artificial em animais</t>
  </si>
  <si>
    <t>Serviço de tosquiamento de ovinos</t>
  </si>
  <si>
    <t>Serviço de manejo de animais</t>
  </si>
  <si>
    <t>Atividades de apoio à pecuária não especificadas</t>
  </si>
  <si>
    <t>Atividades de pós-colheita</t>
  </si>
  <si>
    <t>Administração pública em geral</t>
  </si>
  <si>
    <t>Criação de peixes em água salgada e salobra</t>
  </si>
  <si>
    <t>Criação de camarões em água salgada e salobra</t>
  </si>
  <si>
    <t>Criação de ostras e mexilhões em água salgada e salobra</t>
  </si>
  <si>
    <t>Criação de peixes ornamentais em água salgada e salobra</t>
  </si>
  <si>
    <t>Atividades de apoio à aqüicultura em água salgada e salobra</t>
  </si>
  <si>
    <t>Cultivos e semicultivos da aqüicultura em água salgada e salobra não especificados anteriormente</t>
  </si>
  <si>
    <t>Criação de peixes em água doce</t>
  </si>
  <si>
    <t>Criação de camarões em água doce</t>
  </si>
  <si>
    <t>Criação de ostras e mexilhões em água doce</t>
  </si>
  <si>
    <t>Criação de peixes ornamentais em água doce</t>
  </si>
  <si>
    <t>Ranicultura</t>
  </si>
  <si>
    <t>Criação de jacaré</t>
  </si>
  <si>
    <t>Atividades de apoio à aqüicultura em água doce</t>
  </si>
  <si>
    <t>Cultivos e semicultivos da aqüicultura em água doce não especificados</t>
  </si>
  <si>
    <t>Regulação das atividades de saúde, educação, serviços culturais e outros serviços sociais</t>
  </si>
  <si>
    <t>Regulação das atividades econômicas</t>
  </si>
  <si>
    <t>Relações exteriores</t>
  </si>
  <si>
    <t>Defesa</t>
  </si>
  <si>
    <t>Justiça</t>
  </si>
  <si>
    <t>Segurança e ordem pública</t>
  </si>
  <si>
    <t>Defesa Civil</t>
  </si>
  <si>
    <t>Seguridade Social Obrigatório</t>
  </si>
  <si>
    <t>Organismos internacionais e outras instituições extraterritoriais</t>
  </si>
  <si>
    <t xml:space="preserve"> Administração de Caixas Escolares</t>
  </si>
  <si>
    <t>Iluminação pública</t>
  </si>
  <si>
    <t>Distribuição de energia elétrica</t>
  </si>
  <si>
    <t>X907</t>
  </si>
  <si>
    <t>Estação de recarga de veículos elétricos</t>
  </si>
  <si>
    <t>ORDEM</t>
  </si>
  <si>
    <t>ATIVIDADE</t>
  </si>
  <si>
    <t>ATIVIDADE ECONOMICA</t>
  </si>
  <si>
    <t>DETERMINAÇÃO DA LISTA DE CNAE</t>
  </si>
  <si>
    <t>LISTA CLASSE DE ATIVIDADE</t>
  </si>
  <si>
    <t>1-Residencial</t>
  </si>
  <si>
    <t>2-Res Baixa Renda</t>
  </si>
  <si>
    <t>3-Res Baixa Renda Indígena</t>
  </si>
  <si>
    <t>4-Res Baixa Renda Quilombola</t>
  </si>
  <si>
    <t>5-Res Baixa Renda BPC</t>
  </si>
  <si>
    <t>6-Res Fotovoltáico</t>
  </si>
  <si>
    <t>7-Res Baixa Renda Fotovoltáico</t>
  </si>
  <si>
    <t>8-Res Baixa Renda Indig Fotovolt</t>
  </si>
  <si>
    <t>9-Res Baixa Renda Quil Fotovolt</t>
  </si>
  <si>
    <t>10-Res Baixa Renda BPC Fotovolt</t>
  </si>
  <si>
    <t>11-Industrial</t>
  </si>
  <si>
    <t>12-Comercial</t>
  </si>
  <si>
    <t>13-Serviços de Transporte</t>
  </si>
  <si>
    <t>14-Serviços de Comunic. Telec</t>
  </si>
  <si>
    <t>15-Outros Serviços e Outras Ativ</t>
  </si>
  <si>
    <t>16-Assoc. e Entid Filantrópicas</t>
  </si>
  <si>
    <t>17-Templos Religiosos</t>
  </si>
  <si>
    <t>18-Administração Condominial</t>
  </si>
  <si>
    <t>19-Iluminação em rodovias</t>
  </si>
  <si>
    <t>20-Monitoramento de Transito</t>
  </si>
  <si>
    <t>21-Hospitais</t>
  </si>
  <si>
    <t>22-Entidades Benef. Educacionais</t>
  </si>
  <si>
    <t>23-Agropecuária Rural</t>
  </si>
  <si>
    <t>24-Agroindustrial</t>
  </si>
  <si>
    <t>25-Serviço Público Irrig. Rural</t>
  </si>
  <si>
    <t>26-Agropecuária Urbana</t>
  </si>
  <si>
    <t>27-Aquicultura</t>
  </si>
  <si>
    <t>28-Residencial rural</t>
  </si>
  <si>
    <t>29-Escola Agrotécnica</t>
  </si>
  <si>
    <t>30-Irrig. Noturna SUDENE/IDENE</t>
  </si>
  <si>
    <t>31-Serv Publ Irrig SUDENE/IDENE</t>
  </si>
  <si>
    <t>32-Irrig. Noturno SUDENE</t>
  </si>
  <si>
    <t>33-Serv Publ Irrig Noturna SUDENE</t>
  </si>
  <si>
    <t>34-Irrig. Noturna D. Regiões</t>
  </si>
  <si>
    <t>35-Serv Publ Irrig Noturna D. Reg</t>
  </si>
  <si>
    <t>36-Irrigante Noturno IDENE</t>
  </si>
  <si>
    <t>37-Serv. Publ. Ir. Noturna IDENE</t>
  </si>
  <si>
    <t>38-Res Rural Fotovoltáico</t>
  </si>
  <si>
    <t>39-Poder Publico Federal</t>
  </si>
  <si>
    <t>40-Poder Publico Estadual</t>
  </si>
  <si>
    <t>41-Poder Publico Municipal</t>
  </si>
  <si>
    <t>42-Poder Publico Fed Fotovoltaico</t>
  </si>
  <si>
    <t>43-Poder Publico Est Fotovoltaico</t>
  </si>
  <si>
    <t>44-Poder Publico Mun Fotovoltaico</t>
  </si>
  <si>
    <t>45-Iluminação Pública B4a</t>
  </si>
  <si>
    <t>46-Iluminação Pública B4b</t>
  </si>
  <si>
    <t>47-Água Esgoto e Saneamento</t>
  </si>
  <si>
    <t>48-Tração Elétrica</t>
  </si>
  <si>
    <t>49-Consumo Próprio -Distribuidora</t>
  </si>
  <si>
    <t>50-Estação de recarga de veículos</t>
  </si>
  <si>
    <t>51-Suprim. Outras Concession.</t>
  </si>
  <si>
    <t>TABELA 3 - DIMENSIONAMENTO PARA UNIDADES CONSUMIDORAS URBANAS OU RURAIS ATENDIDAS POR REDES DE DISTRIBUIÇÃO
PRIMÁRIAS MONOFÁSICAS LOCALIZADAS EM VIA PÚBLICA (120/240V) – LIGAÇÕES DE BAIXA TENSÃO A 2 E 3 FIOS</t>
  </si>
  <si>
    <t>Deseja escolher uma data de Vencimento da Fatura:*</t>
  </si>
  <si>
    <t>DATA</t>
  </si>
  <si>
    <t>Para:*</t>
  </si>
  <si>
    <t xml:space="preserve"> De:*</t>
  </si>
  <si>
    <t>O padrão está pronto para ser ligado?*</t>
  </si>
  <si>
    <t>"Você deve solicitar seu pedido de vistoria e ligação em até 120 dias após a conclusão das etapas do orçamento de conexão."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</si>
  <si>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2"/>
        <color theme="1"/>
        <rFont val="Calibri"/>
        <family val="2"/>
      </rPr>
      <t>presencialmente</t>
    </r>
    <r>
      <rPr>
        <sz val="12"/>
        <color theme="1"/>
        <rFont val="Calibri"/>
        <family val="2"/>
      </rPr>
      <t xml:space="preserve"> nas agências ou postos de atendimento;</t>
    </r>
  </si>
  <si>
    <t>• Deverão ser apresentados, no ato da solicitação, documentos originais do titular pessoa física (documento oficial com foto e CPF) e, em caso de pessoa jurídica, os documentos relativos à sua constituição, ao seu registro e do(s) seus(s) representante(s) legal(is);</t>
  </si>
  <si>
    <t>• Orientações adicionais poderão ser obtidas no Cemig Atende Web</t>
  </si>
  <si>
    <t>Orientações para preenchimento do item 4 ( Relação de Cargas Instaladas (equipamentos elétricos em condições de serem ligados) de domicílios ou edificações habitáveis sujeitas a serem inspecionadas pela CEMIG D)</t>
  </si>
  <si>
    <t>Preencha, individualmente, os campos da unidade consumidora(caixas), de acordo com o tipo de solicitação desejada: 
Conexão Nova, Alteração de Carga ou Caixa Existente sem Alteração:</t>
  </si>
  <si>
    <t xml:space="preserve"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
Obs:No preenchimento digital a própria planilha já calcula e dimensiona o disjuntor automaticamente baseando-se nas cargas informadas . </t>
  </si>
  <si>
    <r>
      <t>c)</t>
    </r>
    <r>
      <rPr>
        <sz val="12"/>
        <color theme="1"/>
        <rFont val="Calibri"/>
        <family val="2"/>
      </rPr>
      <t xml:space="preserve"> Para </t>
    </r>
    <r>
      <rPr>
        <b/>
        <sz val="12"/>
        <color theme="1"/>
        <rFont val="Calibri"/>
        <family val="2"/>
      </rPr>
      <t>Alteração de Carga</t>
    </r>
    <r>
      <rPr>
        <sz val="12"/>
        <color theme="1"/>
        <rFont val="Calibri"/>
        <family val="2"/>
      </rPr>
      <t>, informar a carga total atual da unidade consumidora (em kW) e, caso a carga atual seja superior a 50kW, informar também a demanda atual;</t>
    </r>
    <r>
      <rPr>
        <b/>
        <sz val="12"/>
        <color theme="1"/>
        <rFont val="Calibri"/>
        <family val="2"/>
      </rPr>
      <t xml:space="preserve">
Obs:No preenchimento digital a própria planilha já preenche o disjuntor automaticamente baseando-se nas cargas informadas durante o preenchimento. </t>
    </r>
  </si>
  <si>
    <t>b) Para opção Alteração de Carga ou Caixa existente sem Alteração de Carga, informar o número da instalação, o número do medidor ou o número da caixa. Para o disjuntor preencher conforme exemplos abaixo:</t>
  </si>
  <si>
    <r>
      <t xml:space="preserve">d) </t>
    </r>
    <r>
      <rPr>
        <sz val="12"/>
        <color theme="1"/>
        <rFont val="Calibri"/>
        <family val="2"/>
      </rPr>
      <t xml:space="preserve">Para </t>
    </r>
    <r>
      <rPr>
        <b/>
        <sz val="12"/>
        <color theme="1"/>
        <rFont val="Calibri"/>
        <family val="2"/>
      </rPr>
      <t>Alteração de Carga ou Caixa existente sem Alteração de Carga</t>
    </r>
    <r>
      <rPr>
        <sz val="12"/>
        <color theme="1"/>
        <rFont val="Calibri"/>
        <family val="2"/>
      </rPr>
      <t>, informar o novo ramo de atividade e a alteração de complemento (ex: de CASA para LOJA),</t>
    </r>
    <r>
      <rPr>
        <sz val="12"/>
        <color theme="1"/>
        <rFont val="Calibri (Body)"/>
      </rPr>
      <t xml:space="preserve"> </t>
    </r>
    <r>
      <rPr>
        <b/>
        <u/>
        <sz val="12"/>
        <color theme="1"/>
        <rFont val="Calibri (Body)"/>
      </rPr>
      <t>somente se houver alteração;</t>
    </r>
  </si>
  <si>
    <t>f) Conforme o Art. 91 da REN1000/21 da Aneel, as notas de vistoria e instalação da medição passarão a ser geradas automaticamente no primeiro dia útil subsequente à liberação de carga ou conclusão da obra. Diante disso, a primeira caixa relacionada no campo Unidade Consumidora 1 será a caixa a ser energizada no final do processo de conexão. A mesma regra poderá ser aplicada para alteração de carga com mudança de local.</t>
  </si>
  <si>
    <t>g) Seguem link para acesso aos formulários de clientes irrigantes e formulário de partida de motores</t>
  </si>
  <si>
    <t>• Solicitamos sempre informar as coordenadas do local a ser atendido. Apesar de não serem obrigatórias, são de extrema importância para localização da propriedade, agilizando o seu atendimento e evitando possíveis reprovas da solicitação.</t>
  </si>
  <si>
    <t>• Obrigatório anexar ao formulário um documento que comprove a propriedade ou posse do local a ser atendido (poderão ser anexadas ao formulário fotografias do local a ser atendido). Para unidade consumidora localizada em área urbana, também deverá ser anexado documento que comprove a regularidade do imóvel ( Exemplos: IPTU,Documento que comprove a regularização da localização Certidão de número,Habite-se, Declaração emitido pela Prefeitura Municipal,Alvará de Construção,Alvará de Licença de Localização,Registro de Imóvel,Escritura pública)</t>
  </si>
  <si>
    <t>• Conforme regulação vigente que trata da representação, o responsável técnico deverá apresentar procuração (pessoa física ou pessoa jurídica) para solicitações em nome de terceiros.</t>
  </si>
  <si>
    <t>• O padrão deverá ser instalado dentro da propriedade</t>
  </si>
  <si>
    <t>• Orientações adicionais poderão ser obtidas no Cemig Atende Web (https://www.cemig.com.br)</t>
  </si>
  <si>
    <t xml:space="preserve">• Conforme regulação da Aneel, as notas de vistoria e instalação da medição passarão a ser geradas automaticamente no primeiro dia útil subsequente à liberação de carga ou conclusão da obra. </t>
  </si>
  <si>
    <t>Caixa de Nº(complemento):*</t>
  </si>
  <si>
    <t>a) Para Conexão Nova, o número predial, a atividade principal da unidade consumidora (Residencial, Comercial, Industrial ou Rural) e o Ramo de Atividade (caso não seja residencial). Quando aplicável, informar também o complemento da caixa (ex: Cond, Lj1, Casa 1, Apto 101 etc.);</t>
  </si>
  <si>
    <t>b) Para opção Alteração de Carga ou Caixa existente sem Alteração de Carga, informar o número da instalação, o número do medidor ou o número da caixa (complemento). Para o disjuntor preencher conforme exemplos abaixo:</t>
  </si>
  <si>
    <t>Segue link para acesso aos formulários de clientes irrigantes e formulário de partida de motores para os casos de necessidade do preenchimento:</t>
  </si>
  <si>
    <t>Use a lista abaixo para informar ar-condicionados, caso necessário.</t>
  </si>
  <si>
    <r>
      <t xml:space="preserve">• O formulário deverá ser preenchido e assinado em nome do proprietário ou do representante legal. A assinatura é obrigatória apenas para as solicitações realizadas </t>
    </r>
    <r>
      <rPr>
        <b/>
        <u/>
        <sz val="11"/>
        <color theme="1"/>
        <rFont val="Calibri"/>
        <family val="2"/>
      </rPr>
      <t>presencialmente</t>
    </r>
    <r>
      <rPr>
        <b/>
        <sz val="11"/>
        <color theme="1"/>
        <rFont val="Calibri"/>
        <family val="2"/>
      </rPr>
      <t xml:space="preserve"> nas agências ou postos de atendimento;</t>
    </r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</si>
  <si>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 e, caso a carga atual seja superior a 50kW, informar também a demanda atual;</t>
    </r>
  </si>
  <si>
    <r>
      <t xml:space="preserve">d) </t>
    </r>
    <r>
      <rPr>
        <sz val="11"/>
        <color theme="1"/>
        <rFont val="Calibri"/>
        <family val="2"/>
      </rPr>
      <t xml:space="preserve">Para </t>
    </r>
    <r>
      <rPr>
        <b/>
        <sz val="11"/>
        <color theme="1"/>
        <rFont val="Calibri"/>
        <family val="2"/>
      </rPr>
      <t>Alteração de Carga ou Caixa existente sem Alteração de Carga</t>
    </r>
    <r>
      <rPr>
        <sz val="11"/>
        <color theme="1"/>
        <rFont val="Calibri"/>
        <family val="2"/>
      </rPr>
      <t>, informar o novo ramo de atividade e a alteração de complemento (ex: de CASA para LOJA),</t>
    </r>
    <r>
      <rPr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</si>
  <si>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Orientações para preenchimento do item 5 ( Relação de Cargas Instaladas (equipamentos elétricos em condições de serem ligados) de domicílios ou edificações habitáveis sujeitas a serem inspecionadas pela CEMIG D)</t>
  </si>
  <si>
    <t xml:space="preserve">b) Para opção Alteração de Carga ou Caixa existente sem Alteração de Carga, informar o número da instalação, o número do medidor ou o número da caixa (complemento). Para o disjuntor preencher conforme exemplos abaixo:
Obs: Para o preenchimento digital a própria planilha já calcula e dimensiona o disjuntor automaticamente baseando-se nas cargas informadas . </t>
  </si>
  <si>
    <t>e) Se na solicitação houver alguma unidade consumidora com Geração Distribuída já conectada, é dispensado o pedido do Parecer de Acesso somente se não houver alteração na potência instalada da geração, desde que esta informação esteja explícita no campo “Observações” deste formulário (item 7).</t>
  </si>
  <si>
    <r>
      <t xml:space="preserve">e) </t>
    </r>
    <r>
      <rPr>
        <sz val="11"/>
        <color theme="1"/>
        <rFont val="Calibri"/>
        <family val="2"/>
      </rPr>
      <t xml:space="preserve">Se na solicitação houver alguma unidade consumidora com Geração Distribuída já conectada, é dispensado o pedido do Parecer de Acesso somente se não houver alteração na potência instalada da geração, </t>
    </r>
    <r>
      <rPr>
        <b/>
        <sz val="11"/>
        <color theme="1"/>
        <rFont val="Calibri"/>
        <family val="2"/>
      </rPr>
      <t>desde que esta informação esteja explícita no campo “Observações” deste formulário (item 7).</t>
    </r>
  </si>
  <si>
    <t>1500W</t>
  </si>
  <si>
    <t>2500W</t>
  </si>
  <si>
    <t>4000W</t>
  </si>
  <si>
    <t>6000W</t>
  </si>
  <si>
    <t>1000W</t>
  </si>
  <si>
    <t>600W</t>
  </si>
  <si>
    <t>500W</t>
  </si>
  <si>
    <t>6600W</t>
  </si>
  <si>
    <t>100W</t>
  </si>
  <si>
    <t>1200W</t>
  </si>
  <si>
    <t>4400W</t>
  </si>
  <si>
    <t>6500W</t>
  </si>
  <si>
    <t>300W</t>
  </si>
  <si>
    <t>200W</t>
  </si>
  <si>
    <t>150W</t>
  </si>
  <si>
    <t>90W</t>
  </si>
  <si>
    <t>2100W</t>
  </si>
  <si>
    <t>2700W</t>
  </si>
  <si>
    <t>750W</t>
  </si>
  <si>
    <t>4500W</t>
  </si>
  <si>
    <t>400W</t>
  </si>
  <si>
    <t>250W</t>
  </si>
  <si>
    <t>900W</t>
  </si>
  <si>
    <t>20W</t>
  </si>
  <si>
    <t>40W</t>
  </si>
  <si>
    <t>3500W</t>
  </si>
  <si>
    <t>2000W</t>
  </si>
  <si>
    <t>12100W</t>
  </si>
  <si>
    <t>640W</t>
  </si>
  <si>
    <t>12000W</t>
  </si>
  <si>
    <t>50W</t>
  </si>
  <si>
    <t>1250W</t>
  </si>
  <si>
    <t>700W</t>
  </si>
  <si>
    <t>5000W</t>
  </si>
  <si>
    <t>1100W</t>
  </si>
  <si>
    <t>70W</t>
  </si>
  <si>
    <t>10W</t>
  </si>
  <si>
    <t>Como deseja receber a correspondência?
(Marcar com X qual opção deseja)</t>
  </si>
  <si>
    <t>Caso opção for email, preenchê-lo:</t>
  </si>
  <si>
    <t>• Conforme regulação vigente, o responsável técnico deverá apresentar procuração (pessoa física ou pessoa jurídica) para solicitações em nome de terceiros.</t>
  </si>
  <si>
    <r>
      <t>c)</t>
    </r>
    <r>
      <rPr>
        <sz val="11"/>
        <color theme="1"/>
        <rFont val="Calibri"/>
        <family val="2"/>
      </rPr>
      <t xml:space="preserve"> Para </t>
    </r>
    <r>
      <rPr>
        <b/>
        <sz val="11"/>
        <color theme="1"/>
        <rFont val="Calibri"/>
        <family val="2"/>
      </rPr>
      <t>Alteração de Carga</t>
    </r>
    <r>
      <rPr>
        <sz val="11"/>
        <color theme="1"/>
        <rFont val="Calibri"/>
        <family val="2"/>
      </rPr>
      <t>, informar a carga total atual da unidade consumidora (em kW)</t>
    </r>
  </si>
  <si>
    <t>Preencher as tabelas de cargas abaixo indicando a quantidade de equipamentos existentes ( O cálculo da carga instalada total em kw e a demanda em kva será feito automaticamente)</t>
  </si>
  <si>
    <t>Preencher as tabelas de cargas abaixo indicando a quantidade de equipamentos existentes ( O cálculo da carga instalada total em kw e a demanda em kva será feito automaticamente)*</t>
  </si>
  <si>
    <t>Soma Total das Cargas Instaladas:</t>
  </si>
  <si>
    <t>TABELA 4 - DIMENSIONAMENTO DA ENTRADA DE EDIFICAÇÕES E UNIDADES CONSUMIDORAS URBANAS OU RURAIS
ATENDIDAS POR REDES DE DISTRIBUIÇÃO SECUNDÁRIAS TRIFÁSICAS (127/220V)</t>
  </si>
  <si>
    <t>D)   PROTEÇÕES REDE SECUNDÁRIAS TRIFÁSICAS</t>
  </si>
  <si>
    <t>E)   PROTEÇÕES REDE PRIMÁRIAS MONOFÁSICAS</t>
  </si>
  <si>
    <t>Somatório de cargas instaladas não especiais:</t>
  </si>
  <si>
    <t xml:space="preserve">Quantidade de caixas:*
</t>
  </si>
  <si>
    <t xml:space="preserve">Localização Geográfica da propriedade:*
</t>
  </si>
  <si>
    <t>(Marcar qual o  tipo de localização geográfica da solicitação e quantas caixas no local)</t>
  </si>
  <si>
    <t>Soma Total das Cargas Instaladas ( Deverá ser somado as cargas não especiais,cargas adicionais , ar-condicionados e cargas especiais (motores)):</t>
  </si>
  <si>
    <t>"O pedido de vistoria e ligação será disparado automaticamente após conclusão das etapas do orçamento de conexão para unidade consumidora 1."</t>
  </si>
  <si>
    <t xml:space="preserve">f) A nota de vistoria/conexão passará a ser gerada automaticamente no primeiro dia útil subsequente à liberação de carga ou conclusão da obra para a unidade consumidora 1. Para as demais caixas, as solicitações deverão ser feitas individualmente.
 </t>
  </si>
  <si>
    <t xml:space="preserve">• Conforme regulação da Aneel, a nota de vistoria/conexão passará a ser gerada automaticamente no primeiro dia útil subsequente à liberação de carga ou conclusão da obra para a primeira unidade consumidora relacionada no formulário. </t>
  </si>
  <si>
    <t>Processos Especiais de Expansão e Manutenção de Média e Baixa Tensão – PE/EM - Revisão 1 - 24/02/2025</t>
  </si>
  <si>
    <t>Obs: O cálculo da carga instalada total em kw, a demanda em kva e o preenchimento do disjuntor será feito automaticamente;</t>
  </si>
  <si>
    <t>Obs: O cálculo da carga instalada total em kw, a demanda em kva e o preenchimento do disjuntor futuro será feito automaticamente(o usuário deverá somente selecioná-lo);</t>
  </si>
  <si>
    <t>c) Para Alteração de Carga,o cálculo da carga instalada total em kw, a demanda em kva e o preenchimento do disjuntor futuro será feito automaticamente</t>
  </si>
  <si>
    <r>
      <t>d) Para Alteração de Carga ou Caixa existente sem Alteração de Carga, informar o novo ramo de atividade e a alteração de complemento (ex: de CASA para LOJA),</t>
    </r>
    <r>
      <rPr>
        <b/>
        <sz val="11"/>
        <color theme="1"/>
        <rFont val="Calibri (Body)"/>
      </rPr>
      <t xml:space="preserve"> </t>
    </r>
    <r>
      <rPr>
        <b/>
        <u/>
        <sz val="11"/>
        <color theme="1"/>
        <rFont val="Calibri (Body)"/>
      </rPr>
      <t>somente se houver alteração;</t>
    </r>
  </si>
  <si>
    <t>https://www.cemig.com.br/mini-e-microgeracao-distribuida/</t>
  </si>
  <si>
    <t xml:space="preserve">Para os casos de conexão com GRID ZERO é necessário protocolar solicitação como um pedido de Geração distribuída.Verificar no site da CEMIG &gt;&gt; Cemig Atende &gt;&gt; Geração Distribuída &gt;&gt; Manual de Solicitação de Grid Zero (GD sem injeção):
</t>
  </si>
  <si>
    <t>7. Observações</t>
  </si>
  <si>
    <t>Alfenas, 11 de abril de 2025</t>
  </si>
  <si>
    <t>C3- TRIPOLAR 150 A</t>
  </si>
  <si>
    <t>C4- TRIPOLAR 200 A</t>
  </si>
  <si>
    <t>Cemig Distribuição S.A-Revisão 1 - 24/02/2025</t>
  </si>
  <si>
    <t>Se possível, informar o tipo de rede de baixa tensão que atende o local (ver figura 4,5 e 6):*</t>
  </si>
  <si>
    <t>Caso o disjuntor indicado não seja o adequado para o atendimento da instalação e queira dimensionar um valor diferente, favor sinalizar no campo observação justificando a necessidade de outro disjuntor!</t>
  </si>
  <si>
    <t>DEFINIÇÃO DISJUNTOR CONEXÃO NOVA OU ALTERAÇÃO URBANA</t>
  </si>
  <si>
    <t/>
  </si>
  <si>
    <t>EXISTENTE SEM ALTERAÇÃO</t>
  </si>
  <si>
    <t>F3- TRIPOLAR 300 A</t>
  </si>
  <si>
    <t>F7- TRIPOLAR 600 A</t>
  </si>
  <si>
    <t>F3- TRIPOLAR 315 A</t>
  </si>
  <si>
    <t>F3- TRIPOLAR 320 A</t>
  </si>
  <si>
    <t>F7- TRIPOLAR 630 A</t>
  </si>
  <si>
    <t xml:space="preserve">Para solciitações com carga instalada até 75 kw, é necessário ANEXAR o formulário preenchido.
Para solicitações com carga instalada acima de 75 kw, é necessário ANEXAR a ART de projeto paga, planta situação, e formulário preenchdido.
</t>
  </si>
  <si>
    <t>/</t>
  </si>
  <si>
    <t>Zona de localização:*</t>
  </si>
  <si>
    <t>5. Relação de Cargas Instaladas (equipamentos elétricos em condições de entrar em operação) para domicílios e edifícios habitáveis sujeitos à inspeção da CEMIG D</t>
  </si>
  <si>
    <t>• Caso o domicílio já tenha os itens do parágrafo anterior instalados, totalmente ou parcialmente, ou se o beneficiário manifestar não ter interesse, não haverá ressarcimento por esses itens.</t>
  </si>
  <si>
    <t>DISJUNTORES COM ALTERAÇÃO OU EXITENTES SEM ALTERAÇÃO DO CAMPO "PARA"</t>
  </si>
  <si>
    <t>Revisão básica feita em :</t>
  </si>
  <si>
    <t>não tem mais</t>
  </si>
  <si>
    <t>FAVOR INFORMAR A RELAÇÃO DE CARGAS INSTALADAS COMUNS (NÃO ESPECIAIS):</t>
  </si>
  <si>
    <t>QTDE</t>
  </si>
  <si>
    <t xml:space="preserve">SOMA PARCIAL </t>
  </si>
  <si>
    <t>Alarme residencial</t>
  </si>
  <si>
    <t xml:space="preserve">Aparelho de som </t>
  </si>
  <si>
    <t>Grill/Sanduicheira</t>
  </si>
  <si>
    <t>Aquecedor água p/ passagem</t>
  </si>
  <si>
    <t>Aquecedor de água</t>
  </si>
  <si>
    <t>Ar-condicionado (10000 BTU)</t>
  </si>
  <si>
    <t xml:space="preserve">Lampada LED  </t>
  </si>
  <si>
    <t>Ar-condicionado (12000 BTU)</t>
  </si>
  <si>
    <t>Ar-condicionado (14000 BTU)</t>
  </si>
  <si>
    <t>Ar-condicionado (18000 BTU)</t>
  </si>
  <si>
    <t>Máquina copiadora</t>
  </si>
  <si>
    <t>Ar-condicionado (20000 BTU)</t>
  </si>
  <si>
    <t>Máquina de lavar</t>
  </si>
  <si>
    <t>Ar-condicionado (30000 BTU)</t>
  </si>
  <si>
    <t>Máquina de lavar e secar</t>
  </si>
  <si>
    <t>Ar-condicionado (7500 BTU)</t>
  </si>
  <si>
    <t>Ar-condicionado (8500 BTU)</t>
  </si>
  <si>
    <t xml:space="preserve">Máquina lavar louças </t>
  </si>
  <si>
    <t>Bebedouro elétrico</t>
  </si>
  <si>
    <t xml:space="preserve">Raio X </t>
  </si>
  <si>
    <t xml:space="preserve">Cafeteira  pequena   </t>
  </si>
  <si>
    <t xml:space="preserve">Cerca elétrica </t>
  </si>
  <si>
    <t>Secador de cabelos</t>
  </si>
  <si>
    <t>Chuveiro Elétrico</t>
  </si>
  <si>
    <t>Secador de roupa</t>
  </si>
  <si>
    <t xml:space="preserve">Chuveiro Elétrico </t>
  </si>
  <si>
    <t>Tanquinho lavar roupa</t>
  </si>
  <si>
    <t xml:space="preserve">Televisor  </t>
  </si>
  <si>
    <t>Computador/impressora</t>
  </si>
  <si>
    <t xml:space="preserve">Ventilador </t>
  </si>
  <si>
    <t>Ventilador  teto</t>
  </si>
  <si>
    <t>Ferro elétrico de passar roupa</t>
  </si>
  <si>
    <t>Somatório de cargas instaladas não especiais em W:</t>
  </si>
  <si>
    <t>2. Dados do Proprietário (Titular da conta de energia ou proprietário/possuidor do imóvel)</t>
  </si>
  <si>
    <t>inicio cargas listadas</t>
  </si>
  <si>
    <t>Selecione o disjuntor e tipo* desejado quando for preencher as informações da unidade consumidora</t>
  </si>
  <si>
    <t>Monofásica</t>
  </si>
  <si>
    <t xml:space="preserve">CONDIÇÃO DE VALIDAÇÃO DA NECESSIDADE DE PREENCHIMENTO DO KIT GRATUIDO PARA NIS </t>
  </si>
  <si>
    <t>status</t>
  </si>
  <si>
    <t>Tem direito à instalação gratuita do padrão de entrada, do ramal de conexão e das instalações internas da unidade consumidora, desde que pertença a um dos seguintes grupos:</t>
  </si>
  <si>
    <t>I - escolas públicas e postos de saúde públicos localizados no meio rural; 
II - domicílios rurais com ligações monofásicas ou bifásicas, destinados a famílias de baixa renda e que atendam as seguintes condições:</t>
  </si>
  <si>
    <t>a)  o consumidor deve pertencer a uma família inscrita no Cadastro Único para Programas Sociais do Governo Federal – CadÚnico;")
b) a renda familiar mensal no CadÚnico deve ser menor ou igual a meio salário-mínimo por pessoa; 
c)  a data da última atualização cadastral no CadÚnico não pode ser maior que 2 anos.</t>
  </si>
  <si>
    <t xml:space="preserve">
</t>
  </si>
  <si>
    <t>Obs:Caso opte por algum dos benefícios, é obrigatório informar o NIS nesse formulário;</t>
  </si>
  <si>
    <t>potencia</t>
  </si>
  <si>
    <t xml:space="preserve">TOTAL PARCIAL </t>
  </si>
  <si>
    <t>Selecione no campo "Disjuntor e tipo*" o disjuntor desejado quando for preencher as informações da unidade consumidora</t>
  </si>
  <si>
    <t>Poder Público</t>
  </si>
  <si>
    <t>Serviço Público</t>
  </si>
  <si>
    <t>Consumo Próprio</t>
  </si>
  <si>
    <t>Cemig Distribuição S.A-Revisão 2 - 13/08/2025</t>
  </si>
  <si>
    <t>Adega climatizada</t>
  </si>
  <si>
    <t>Adega Climatizada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</si>
</sst>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&quot;(&quot;##&quot;) &quot;#####&quot;-&quot;####"/>
    <numFmt numFmtId="165" formatCode="0#"/>
    <numFmt numFmtId="166" formatCode="\ \ 0\ &quot;kVA&quot;"/>
    <numFmt numFmtId="167" formatCode="0\ &quot;A&quot;"/>
    <numFmt numFmtId="168" formatCode="General\ &quot;W&quot;"/>
    <numFmt numFmtId="169" formatCode="0.0\ &quot;kW&quot;"/>
    <numFmt numFmtId="170" formatCode="0\ &quot;kVA&quot;"/>
    <numFmt numFmtId="171" formatCode="General\ &quot;kW&quot;;#\ &quot;kW&quot;;;@\ &quot;kW&quot;"/>
    <numFmt numFmtId="172" formatCode="0.0000"/>
    <numFmt numFmtId="173" formatCode="0.0\ &quot;BTU&quot;"/>
    <numFmt numFmtId="174" formatCode="0\ &quot;BTU&quot;"/>
    <numFmt numFmtId="175" formatCode="General\ &quot;VA&quot;"/>
    <numFmt numFmtId="176" formatCode="General\ &quot;UNIDADES&quot;"/>
    <numFmt numFmtId="177" formatCode="0.0\ &quot;W&quot;"/>
    <numFmt numFmtId="178" formatCode="0.0\ &quot;VA&quot;"/>
    <numFmt numFmtId="179" formatCode="0.0\ &quot;kVA&quot;"/>
    <numFmt numFmtId="180" formatCode="#,##0.000"/>
    <numFmt numFmtId="181" formatCode="0.000"/>
    <numFmt numFmtId="182" formatCode="0\º"/>
    <numFmt numFmtId="183" formatCode="000&quot;.&quot;000&quot;.&quot;000\-00"/>
    <numFmt numFmtId="184" formatCode="\-00.000000"/>
  </numFmts>
  <fonts count="10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rgb="FF221F1F"/>
      <name val="Times New Roman"/>
      <family val="1"/>
    </font>
    <font>
      <b/>
      <sz val="10"/>
      <color rgb="FF221F1F"/>
      <name val="Times New Roman"/>
      <family val="1"/>
    </font>
    <font>
      <b/>
      <sz val="11"/>
      <color rgb="FF221F1F"/>
      <name val="Times New Roman"/>
      <family val="1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221F1F"/>
      <name val="Times New Roman"/>
      <family val="1"/>
    </font>
    <font>
      <sz val="10"/>
      <color rgb="FF000000"/>
      <name val="Calibri"/>
      <family val="2"/>
      <scheme val="minor"/>
    </font>
    <font>
      <sz val="11"/>
      <color rgb="FF221F1F"/>
      <name val="Times New Roman"/>
      <family val="1"/>
    </font>
    <font>
      <sz val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imes New Roman"/>
      <family val="1"/>
    </font>
    <font>
      <b/>
      <sz val="14"/>
      <color theme="1"/>
      <name val="Times New Roman"/>
      <family val="1"/>
    </font>
    <font>
      <b/>
      <u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rgb="FF00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4"/>
      <color rgb="FF000000"/>
      <name val="Times New Roman"/>
      <family val="1"/>
    </font>
    <font>
      <sz val="14"/>
      <color theme="0"/>
      <name val="Calibri"/>
      <family val="2"/>
      <scheme val="minor"/>
    </font>
    <font>
      <b/>
      <sz val="14"/>
      <color theme="0"/>
      <name val="Times New Roman"/>
      <family val="1"/>
    </font>
    <font>
      <sz val="14"/>
      <color theme="0"/>
      <name val="Times New Roman"/>
      <family val="1"/>
    </font>
    <font>
      <sz val="14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</font>
    <font>
      <sz val="12"/>
      <color theme="1"/>
      <name val="Calibri (Body)"/>
    </font>
    <font>
      <b/>
      <u/>
      <sz val="12"/>
      <color theme="1"/>
      <name val="Calibri (Body)"/>
    </font>
    <font>
      <sz val="11"/>
      <color theme="1"/>
      <name val="Calibri"/>
      <family val="2"/>
    </font>
    <font>
      <sz val="12"/>
      <color theme="0" tint="-0.14999847407452621"/>
      <name val="Calibri"/>
      <family val="2"/>
    </font>
    <font>
      <b/>
      <sz val="9"/>
      <color theme="1"/>
      <name val="Calibri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8"/>
      <color rgb="FF000000"/>
      <name val="Tahoma"/>
      <family val="2"/>
    </font>
    <font>
      <sz val="12"/>
      <color rgb="FFFF0000"/>
      <name val="Calibri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0"/>
      <color indexed="43"/>
      <name val="Arial"/>
      <family val="2"/>
    </font>
    <font>
      <b/>
      <sz val="10"/>
      <color indexed="10"/>
      <name val="Arial"/>
      <family val="2"/>
    </font>
    <font>
      <sz val="10"/>
      <name val="Symbol"/>
      <family val="1"/>
      <charset val="2"/>
    </font>
    <font>
      <b/>
      <sz val="10"/>
      <color indexed="43"/>
      <name val="Arial"/>
      <family val="2"/>
    </font>
    <font>
      <sz val="10"/>
      <color indexed="43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u/>
      <sz val="10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sz val="8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</font>
    <font>
      <sz val="10"/>
      <name val="Calibri"/>
      <family val="2"/>
    </font>
    <font>
      <b/>
      <u/>
      <sz val="16"/>
      <color theme="0"/>
      <name val="Calibri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4"/>
      <name val="Calibri"/>
      <family val="2"/>
    </font>
    <font>
      <sz val="11"/>
      <color theme="1"/>
      <name val="Calibri (Body)"/>
    </font>
    <font>
      <b/>
      <u/>
      <sz val="11"/>
      <color theme="1"/>
      <name val="Calibri (Body)"/>
    </font>
    <font>
      <b/>
      <sz val="11"/>
      <color theme="4"/>
      <name val="Calibri"/>
      <family val="2"/>
    </font>
    <font>
      <b/>
      <sz val="11"/>
      <color rgb="FF0070C0"/>
      <name val="Calibri"/>
      <family val="2"/>
    </font>
    <font>
      <b/>
      <sz val="12"/>
      <name val="Calibri"/>
      <family val="2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theme="1"/>
      <name val="Calibri (Body)"/>
    </font>
    <font>
      <sz val="9"/>
      <color indexed="81"/>
      <name val="Segoe UI"/>
      <family val="2"/>
    </font>
    <font>
      <u/>
      <sz val="11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12"/>
      <color theme="0"/>
      <name val="Calibri"/>
      <family val="2"/>
    </font>
  </fonts>
  <fills count="3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0048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9"/>
        <bgColor rgb="FFE2EFD9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rgb="FFD9E2F3"/>
      </patternFill>
    </fill>
    <fill>
      <patternFill patternType="solid">
        <fgColor theme="0"/>
        <bgColor rgb="FF6BB57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6600"/>
        <bgColor rgb="FF6BB577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rgb="FF6BB57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indexed="1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6600"/>
        <bgColor rgb="FFD8D8D8"/>
      </patternFill>
    </fill>
    <fill>
      <patternFill patternType="solid">
        <fgColor theme="4" tint="0.79998168889431442"/>
        <bgColor indexed="64"/>
      </patternFill>
    </fill>
  </fills>
  <borders count="14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221F1F"/>
      </left>
      <right style="medium">
        <color rgb="FF221F1F"/>
      </right>
      <top/>
      <bottom style="medium">
        <color rgb="FF221F1F"/>
      </bottom>
      <diagonal/>
    </border>
    <border>
      <left/>
      <right style="thick">
        <color rgb="FF221F1F"/>
      </right>
      <top/>
      <bottom style="medium">
        <color rgb="FF221F1F"/>
      </bottom>
      <diagonal/>
    </border>
    <border>
      <left style="thick">
        <color rgb="FF221F1F"/>
      </left>
      <right style="medium">
        <color rgb="FF221F1F"/>
      </right>
      <top/>
      <bottom style="thick">
        <color rgb="FF221F1F"/>
      </bottom>
      <diagonal/>
    </border>
    <border>
      <left/>
      <right style="thick">
        <color rgb="FF221F1F"/>
      </right>
      <top/>
      <bottom style="thick">
        <color rgb="FF221F1F"/>
      </bottom>
      <diagonal/>
    </border>
    <border>
      <left style="thick">
        <color rgb="FF221F1F"/>
      </left>
      <right style="medium">
        <color rgb="FF221F1F"/>
      </right>
      <top style="medium">
        <color rgb="FF221F1F"/>
      </top>
      <bottom style="medium">
        <color rgb="FF221F1F"/>
      </bottom>
      <diagonal/>
    </border>
    <border>
      <left/>
      <right style="thick">
        <color rgb="FF221F1F"/>
      </right>
      <top style="medium">
        <color rgb="FF221F1F"/>
      </top>
      <bottom style="medium">
        <color rgb="FF221F1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7"/>
      </left>
      <right/>
      <top style="medium">
        <color indexed="57"/>
      </top>
      <bottom style="thin">
        <color indexed="57"/>
      </bottom>
      <diagonal/>
    </border>
    <border>
      <left/>
      <right style="medium">
        <color indexed="57"/>
      </right>
      <top style="medium">
        <color indexed="57"/>
      </top>
      <bottom style="thin">
        <color indexed="57"/>
      </bottom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thin">
        <color indexed="57"/>
      </bottom>
      <diagonal/>
    </border>
    <border>
      <left style="medium">
        <color indexed="57"/>
      </left>
      <right style="thin">
        <color indexed="57"/>
      </right>
      <top style="thin">
        <color indexed="57"/>
      </top>
      <bottom style="medium">
        <color indexed="57"/>
      </bottom>
      <diagonal/>
    </border>
    <border>
      <left style="thin">
        <color indexed="57"/>
      </left>
      <right style="medium">
        <color indexed="57"/>
      </right>
      <top style="thin">
        <color indexed="57"/>
      </top>
      <bottom style="medium">
        <color indexed="5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1" fillId="0" borderId="0"/>
    <xf numFmtId="0" fontId="21" fillId="0" borderId="0"/>
    <xf numFmtId="0" fontId="66" fillId="0" borderId="0" applyNumberFormat="0" applyFill="0" applyBorder="0" applyAlignment="0" applyProtection="0"/>
  </cellStyleXfs>
  <cellXfs count="1871">
    <xf numFmtId="0" fontId="0" fillId="0" borderId="0" xfId="0"/>
    <xf numFmtId="0" fontId="3" fillId="0" borderId="0" xfId="0" applyFont="1"/>
    <xf numFmtId="0" fontId="3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8" fillId="7" borderId="14" xfId="0" applyFont="1" applyFill="1" applyBorder="1" applyAlignment="1">
      <alignment horizontal="center" vertical="center" wrapText="1"/>
    </xf>
    <xf numFmtId="0" fontId="1" fillId="7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/>
    </xf>
    <xf numFmtId="0" fontId="0" fillId="0" borderId="14" xfId="0" applyBorder="1"/>
    <xf numFmtId="0" fontId="7" fillId="7" borderId="17" xfId="0" applyFont="1" applyFill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49" fontId="15" fillId="0" borderId="17" xfId="0" quotePrefix="1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2" fontId="15" fillId="0" borderId="17" xfId="0" applyNumberFormat="1" applyFont="1" applyBorder="1" applyAlignment="1">
      <alignment horizontal="center" vertical="center" wrapText="1"/>
    </xf>
    <xf numFmtId="49" fontId="15" fillId="0" borderId="12" xfId="0" quotePrefix="1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right" vertical="center" wrapText="1"/>
    </xf>
    <xf numFmtId="49" fontId="15" fillId="0" borderId="12" xfId="0" quotePrefix="1" applyNumberFormat="1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left" vertical="center" wrapText="1" indent="2"/>
    </xf>
    <xf numFmtId="2" fontId="17" fillId="0" borderId="12" xfId="0" applyNumberFormat="1" applyFont="1" applyBorder="1" applyAlignment="1">
      <alignment horizontal="center" vertical="center" wrapText="1"/>
    </xf>
    <xf numFmtId="0" fontId="15" fillId="0" borderId="12" xfId="0" quotePrefix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right" vertical="center" wrapText="1"/>
    </xf>
    <xf numFmtId="49" fontId="15" fillId="0" borderId="0" xfId="0" applyNumberFormat="1" applyFont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16" fillId="0" borderId="21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14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left" vertical="center"/>
    </xf>
    <xf numFmtId="0" fontId="19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1" fillId="0" borderId="0" xfId="0" applyFont="1"/>
    <xf numFmtId="0" fontId="21" fillId="0" borderId="1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1" fontId="18" fillId="5" borderId="0" xfId="0" applyNumberFormat="1" applyFont="1" applyFill="1" applyAlignment="1">
      <alignment horizontal="center" vertical="center" shrinkToFit="1"/>
    </xf>
    <xf numFmtId="0" fontId="19" fillId="0" borderId="14" xfId="0" applyFont="1" applyBorder="1" applyAlignment="1">
      <alignment horizontal="center" vertical="top"/>
    </xf>
    <xf numFmtId="0" fontId="19" fillId="0" borderId="14" xfId="0" applyFont="1" applyBorder="1" applyAlignment="1">
      <alignment horizontal="left" vertical="top"/>
    </xf>
    <xf numFmtId="0" fontId="19" fillId="0" borderId="0" xfId="0" applyFont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0" fillId="5" borderId="0" xfId="0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top"/>
    </xf>
    <xf numFmtId="0" fontId="0" fillId="5" borderId="0" xfId="0" applyFill="1" applyAlignment="1">
      <alignment horizontal="center" vertical="top"/>
    </xf>
    <xf numFmtId="0" fontId="0" fillId="0" borderId="0" xfId="0" applyAlignment="1">
      <alignment horizontal="center" vertical="top"/>
    </xf>
    <xf numFmtId="1" fontId="18" fillId="0" borderId="15" xfId="0" applyNumberFormat="1" applyFont="1" applyBorder="1" applyAlignment="1">
      <alignment horizontal="center" vertical="center" shrinkToFit="1"/>
    </xf>
    <xf numFmtId="0" fontId="0" fillId="0" borderId="15" xfId="0" applyBorder="1" applyAlignment="1">
      <alignment horizontal="left" vertical="top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left" vertical="top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5" fillId="0" borderId="9" xfId="0" applyFont="1" applyBorder="1" applyAlignment="1">
      <alignment horizontal="right"/>
    </xf>
    <xf numFmtId="1" fontId="3" fillId="0" borderId="1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5" xfId="0" applyFont="1" applyBorder="1" applyAlignment="1">
      <alignment horizontal="right"/>
    </xf>
    <xf numFmtId="0" fontId="3" fillId="0" borderId="5" xfId="0" applyFont="1" applyBorder="1"/>
    <xf numFmtId="0" fontId="5" fillId="0" borderId="0" xfId="0" applyFont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1" fontId="3" fillId="0" borderId="3" xfId="0" applyNumberFormat="1" applyFont="1" applyBorder="1" applyAlignment="1">
      <alignment horizontal="right"/>
    </xf>
    <xf numFmtId="1" fontId="3" fillId="0" borderId="5" xfId="0" applyNumberFormat="1" applyFont="1" applyBorder="1" applyAlignment="1">
      <alignment horizontal="right"/>
    </xf>
    <xf numFmtId="0" fontId="5" fillId="0" borderId="0" xfId="0" quotePrefix="1" applyFont="1" applyAlignment="1">
      <alignment horizontal="right"/>
    </xf>
    <xf numFmtId="0" fontId="5" fillId="7" borderId="27" xfId="0" applyFont="1" applyFill="1" applyBorder="1" applyAlignment="1">
      <alignment horizontal="center"/>
    </xf>
    <xf numFmtId="0" fontId="3" fillId="0" borderId="30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0" fontId="3" fillId="0" borderId="36" xfId="0" applyFont="1" applyBorder="1"/>
    <xf numFmtId="0" fontId="0" fillId="0" borderId="36" xfId="0" applyBorder="1"/>
    <xf numFmtId="0" fontId="3" fillId="0" borderId="30" xfId="0" applyFont="1" applyBorder="1"/>
    <xf numFmtId="0" fontId="3" fillId="0" borderId="28" xfId="0" applyFont="1" applyBorder="1"/>
    <xf numFmtId="0" fontId="3" fillId="0" borderId="18" xfId="0" applyFont="1" applyBorder="1"/>
    <xf numFmtId="0" fontId="3" fillId="0" borderId="31" xfId="0" applyFont="1" applyBorder="1"/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21" fillId="0" borderId="0" xfId="2"/>
    <xf numFmtId="0" fontId="24" fillId="0" borderId="0" xfId="2" applyFont="1" applyAlignment="1">
      <alignment horizontal="left" vertical="center" indent="2"/>
    </xf>
    <xf numFmtId="0" fontId="26" fillId="0" borderId="0" xfId="2" applyFont="1"/>
    <xf numFmtId="0" fontId="24" fillId="0" borderId="0" xfId="2" applyFont="1" applyAlignment="1">
      <alignment vertical="center"/>
    </xf>
    <xf numFmtId="49" fontId="28" fillId="0" borderId="0" xfId="2" applyNumberFormat="1" applyFont="1" applyAlignment="1">
      <alignment horizontal="center" vertical="center"/>
    </xf>
    <xf numFmtId="49" fontId="28" fillId="0" borderId="0" xfId="2" applyNumberFormat="1" applyFont="1" applyAlignment="1">
      <alignment horizontal="center" vertical="center" wrapText="1"/>
    </xf>
    <xf numFmtId="0" fontId="31" fillId="0" borderId="0" xfId="2" applyFont="1" applyAlignment="1">
      <alignment horizontal="center" vertical="center"/>
    </xf>
    <xf numFmtId="0" fontId="31" fillId="0" borderId="0" xfId="2" applyFont="1" applyAlignment="1">
      <alignment horizontal="center" vertical="center" wrapText="1"/>
    </xf>
    <xf numFmtId="49" fontId="18" fillId="0" borderId="12" xfId="0" quotePrefix="1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0" fontId="32" fillId="0" borderId="0" xfId="2" applyFont="1"/>
    <xf numFmtId="0" fontId="6" fillId="0" borderId="0" xfId="2" applyFont="1"/>
    <xf numFmtId="0" fontId="33" fillId="0" borderId="0" xfId="2" applyFont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5" fillId="0" borderId="0" xfId="2" applyFont="1" applyAlignment="1">
      <alignment vertical="center"/>
    </xf>
    <xf numFmtId="0" fontId="35" fillId="0" borderId="0" xfId="2" applyFont="1" applyAlignment="1">
      <alignment horizontal="left" vertical="center" indent="2"/>
    </xf>
    <xf numFmtId="0" fontId="28" fillId="0" borderId="0" xfId="2" applyFont="1" applyAlignment="1">
      <alignment horizontal="center" vertical="center"/>
    </xf>
    <xf numFmtId="0" fontId="3" fillId="5" borderId="0" xfId="0" applyFont="1" applyFill="1" applyAlignment="1">
      <alignment horizontal="left"/>
    </xf>
    <xf numFmtId="168" fontId="3" fillId="5" borderId="0" xfId="0" applyNumberFormat="1" applyFont="1" applyFill="1" applyAlignment="1">
      <alignment horizontal="right"/>
    </xf>
    <xf numFmtId="0" fontId="3" fillId="5" borderId="0" xfId="0" applyFont="1" applyFill="1"/>
    <xf numFmtId="0" fontId="3" fillId="16" borderId="29" xfId="0" applyFont="1" applyFill="1" applyBorder="1"/>
    <xf numFmtId="0" fontId="30" fillId="18" borderId="12" xfId="0" applyFont="1" applyFill="1" applyBorder="1" applyAlignment="1">
      <alignment horizontal="center" vertical="center" wrapText="1"/>
    </xf>
    <xf numFmtId="0" fontId="29" fillId="18" borderId="12" xfId="0" applyFont="1" applyFill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43" fillId="0" borderId="0" xfId="0" applyFont="1"/>
    <xf numFmtId="0" fontId="0" fillId="0" borderId="35" xfId="0" applyBorder="1"/>
    <xf numFmtId="0" fontId="0" fillId="0" borderId="19" xfId="0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0" fontId="0" fillId="0" borderId="38" xfId="0" applyBorder="1"/>
    <xf numFmtId="168" fontId="0" fillId="0" borderId="38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169" fontId="0" fillId="0" borderId="0" xfId="0" applyNumberFormat="1" applyAlignment="1">
      <alignment vertical="center"/>
    </xf>
    <xf numFmtId="0" fontId="0" fillId="0" borderId="41" xfId="0" applyBorder="1" applyAlignment="1">
      <alignment horizontal="center" vertical="center"/>
    </xf>
    <xf numFmtId="0" fontId="0" fillId="0" borderId="43" xfId="0" applyBorder="1"/>
    <xf numFmtId="176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0" fillId="0" borderId="38" xfId="0" applyNumberFormat="1" applyBorder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/>
    <xf numFmtId="0" fontId="0" fillId="0" borderId="47" xfId="0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0" fillId="0" borderId="44" xfId="0" applyBorder="1"/>
    <xf numFmtId="176" fontId="0" fillId="0" borderId="38" xfId="0" applyNumberFormat="1" applyBorder="1" applyAlignment="1">
      <alignment vertical="center"/>
    </xf>
    <xf numFmtId="1" fontId="18" fillId="5" borderId="0" xfId="0" applyNumberFormat="1" applyFont="1" applyFill="1" applyAlignment="1">
      <alignment horizontal="center" vertical="center" wrapText="1" shrinkToFit="1"/>
    </xf>
    <xf numFmtId="0" fontId="0" fillId="5" borderId="36" xfId="0" applyFill="1" applyBorder="1"/>
    <xf numFmtId="0" fontId="0" fillId="5" borderId="0" xfId="0" applyFill="1"/>
    <xf numFmtId="0" fontId="0" fillId="5" borderId="30" xfId="0" applyFill="1" applyBorder="1"/>
    <xf numFmtId="0" fontId="0" fillId="5" borderId="28" xfId="0" applyFill="1" applyBorder="1"/>
    <xf numFmtId="0" fontId="0" fillId="5" borderId="18" xfId="0" applyFill="1" applyBorder="1"/>
    <xf numFmtId="0" fontId="0" fillId="5" borderId="31" xfId="0" applyFill="1" applyBorder="1"/>
    <xf numFmtId="0" fontId="0" fillId="14" borderId="26" xfId="0" applyFill="1" applyBorder="1"/>
    <xf numFmtId="0" fontId="0" fillId="14" borderId="27" xfId="0" applyFill="1" applyBorder="1"/>
    <xf numFmtId="0" fontId="48" fillId="5" borderId="14" xfId="0" applyFont="1" applyFill="1" applyBorder="1" applyAlignment="1" applyProtection="1">
      <alignment horizontal="center" vertical="center"/>
      <protection locked="0"/>
    </xf>
    <xf numFmtId="0" fontId="47" fillId="5" borderId="36" xfId="0" applyFont="1" applyFill="1" applyBorder="1" applyAlignment="1">
      <alignment horizontal="right" vertical="center"/>
    </xf>
    <xf numFmtId="0" fontId="47" fillId="5" borderId="36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" fillId="14" borderId="29" xfId="0" applyFont="1" applyFill="1" applyBorder="1"/>
    <xf numFmtId="0" fontId="3" fillId="14" borderId="27" xfId="0" applyFont="1" applyFill="1" applyBorder="1"/>
    <xf numFmtId="0" fontId="49" fillId="7" borderId="1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vertical="center" wrapText="1"/>
    </xf>
    <xf numFmtId="0" fontId="7" fillId="7" borderId="14" xfId="0" applyFont="1" applyFill="1" applyBorder="1" applyAlignment="1">
      <alignment vertical="center" wrapText="1"/>
    </xf>
    <xf numFmtId="0" fontId="1" fillId="5" borderId="14" xfId="0" applyFont="1" applyFill="1" applyBorder="1" applyAlignment="1">
      <alignment horizontal="center" vertical="center"/>
    </xf>
    <xf numFmtId="0" fontId="0" fillId="5" borderId="14" xfId="0" applyFill="1" applyBorder="1" applyAlignment="1">
      <alignment horizontal="center"/>
    </xf>
    <xf numFmtId="0" fontId="0" fillId="8" borderId="14" xfId="0" applyFill="1" applyBorder="1"/>
    <xf numFmtId="0" fontId="0" fillId="8" borderId="0" xfId="0" applyFill="1" applyAlignment="1">
      <alignment wrapText="1"/>
    </xf>
    <xf numFmtId="0" fontId="0" fillId="7" borderId="0" xfId="0" applyFill="1"/>
    <xf numFmtId="18" fontId="0" fillId="0" borderId="0" xfId="0" applyNumberFormat="1"/>
    <xf numFmtId="0" fontId="0" fillId="8" borderId="0" xfId="0" applyFill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0" fontId="0" fillId="7" borderId="0" xfId="0" applyFill="1" applyAlignment="1">
      <alignment horizontal="left" vertical="center"/>
    </xf>
    <xf numFmtId="49" fontId="0" fillId="0" borderId="0" xfId="0" quotePrefix="1" applyNumberForma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36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30" xfId="0" applyFont="1" applyBorder="1" applyAlignment="1">
      <alignment horizontal="center" vertical="center"/>
    </xf>
    <xf numFmtId="0" fontId="53" fillId="0" borderId="3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1" fillId="0" borderId="36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28" xfId="0" applyFont="1" applyBorder="1" applyAlignment="1">
      <alignment vertical="center"/>
    </xf>
    <xf numFmtId="0" fontId="51" fillId="0" borderId="18" xfId="0" applyFont="1" applyBorder="1" applyAlignment="1">
      <alignment vertical="center"/>
    </xf>
    <xf numFmtId="0" fontId="51" fillId="0" borderId="31" xfId="0" applyFont="1" applyBorder="1" applyAlignment="1">
      <alignment vertical="center"/>
    </xf>
    <xf numFmtId="0" fontId="51" fillId="0" borderId="36" xfId="0" applyFont="1" applyBorder="1" applyAlignment="1">
      <alignment vertical="center"/>
    </xf>
    <xf numFmtId="0" fontId="51" fillId="0" borderId="30" xfId="0" applyFont="1" applyBorder="1" applyAlignment="1">
      <alignment vertical="center"/>
    </xf>
    <xf numFmtId="0" fontId="51" fillId="0" borderId="30" xfId="0" applyFont="1" applyBorder="1"/>
    <xf numFmtId="0" fontId="51" fillId="0" borderId="0" xfId="0" applyFont="1"/>
    <xf numFmtId="0" fontId="53" fillId="0" borderId="30" xfId="0" applyFont="1" applyBorder="1" applyAlignment="1">
      <alignment vertical="center"/>
    </xf>
    <xf numFmtId="0" fontId="51" fillId="0" borderId="30" xfId="0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0" fontId="0" fillId="8" borderId="0" xfId="0" applyFill="1"/>
    <xf numFmtId="0" fontId="0" fillId="0" borderId="30" xfId="0" applyBorder="1"/>
    <xf numFmtId="0" fontId="26" fillId="0" borderId="36" xfId="0" applyFont="1" applyBorder="1"/>
    <xf numFmtId="0" fontId="5" fillId="0" borderId="28" xfId="0" applyFont="1" applyBorder="1"/>
    <xf numFmtId="0" fontId="5" fillId="0" borderId="18" xfId="0" applyFont="1" applyBorder="1"/>
    <xf numFmtId="0" fontId="46" fillId="0" borderId="36" xfId="0" applyFont="1" applyBorder="1"/>
    <xf numFmtId="49" fontId="0" fillId="0" borderId="0" xfId="0" applyNumberFormat="1"/>
    <xf numFmtId="0" fontId="0" fillId="0" borderId="40" xfId="0" applyBorder="1"/>
    <xf numFmtId="0" fontId="0" fillId="0" borderId="41" xfId="0" applyBorder="1"/>
    <xf numFmtId="0" fontId="0" fillId="0" borderId="42" xfId="0" applyBorder="1"/>
    <xf numFmtId="177" fontId="3" fillId="5" borderId="14" xfId="0" applyNumberFormat="1" applyFont="1" applyFill="1" applyBorder="1" applyAlignment="1">
      <alignment vertical="center"/>
    </xf>
    <xf numFmtId="0" fontId="0" fillId="21" borderId="0" xfId="0" applyFill="1"/>
    <xf numFmtId="0" fontId="26" fillId="0" borderId="0" xfId="0" applyFont="1"/>
    <xf numFmtId="0" fontId="26" fillId="0" borderId="0" xfId="0" applyFont="1" applyAlignment="1">
      <alignment vertical="center"/>
    </xf>
    <xf numFmtId="0" fontId="46" fillId="0" borderId="0" xfId="0" applyFont="1"/>
    <xf numFmtId="0" fontId="3" fillId="3" borderId="0" xfId="0" applyFont="1" applyFill="1" applyAlignment="1">
      <alignment horizontal="left" vertical="justify" wrapText="1"/>
    </xf>
    <xf numFmtId="0" fontId="5" fillId="13" borderId="0" xfId="0" applyFont="1" applyFill="1" applyAlignment="1">
      <alignment vertical="center" wrapText="1"/>
    </xf>
    <xf numFmtId="0" fontId="5" fillId="13" borderId="0" xfId="0" applyFont="1" applyFill="1" applyAlignment="1">
      <alignment horizontal="left" vertical="center" wrapText="1"/>
    </xf>
    <xf numFmtId="0" fontId="47" fillId="5" borderId="0" xfId="0" applyFont="1" applyFill="1" applyAlignment="1">
      <alignment horizontal="right" vertical="center" wrapText="1"/>
    </xf>
    <xf numFmtId="0" fontId="47" fillId="5" borderId="0" xfId="0" applyFont="1" applyFill="1" applyAlignment="1">
      <alignment horizontal="right" vertical="center"/>
    </xf>
    <xf numFmtId="0" fontId="0" fillId="0" borderId="30" xfId="0" applyBorder="1" applyAlignment="1">
      <alignment wrapText="1"/>
    </xf>
    <xf numFmtId="0" fontId="0" fillId="14" borderId="0" xfId="0" applyFill="1"/>
    <xf numFmtId="0" fontId="0" fillId="0" borderId="28" xfId="0" applyBorder="1"/>
    <xf numFmtId="0" fontId="0" fillId="0" borderId="18" xfId="0" applyBorder="1"/>
    <xf numFmtId="0" fontId="0" fillId="0" borderId="31" xfId="0" applyBorder="1"/>
    <xf numFmtId="0" fontId="53" fillId="0" borderId="0" xfId="0" applyFont="1" applyAlignment="1">
      <alignment horizontal="center" vertical="center"/>
    </xf>
    <xf numFmtId="0" fontId="48" fillId="0" borderId="14" xfId="0" applyFont="1" applyBorder="1" applyAlignment="1" applyProtection="1">
      <alignment horizontal="center" vertical="center"/>
      <protection locked="0"/>
    </xf>
    <xf numFmtId="0" fontId="44" fillId="14" borderId="14" xfId="0" applyFont="1" applyFill="1" applyBorder="1" applyAlignment="1">
      <alignment horizontal="center" vertical="center"/>
    </xf>
    <xf numFmtId="177" fontId="3" fillId="14" borderId="14" xfId="0" applyNumberFormat="1" applyFont="1" applyFill="1" applyBorder="1" applyAlignment="1">
      <alignment vertical="center"/>
    </xf>
    <xf numFmtId="0" fontId="59" fillId="0" borderId="14" xfId="0" applyFont="1" applyBorder="1"/>
    <xf numFmtId="179" fontId="59" fillId="0" borderId="14" xfId="0" applyNumberFormat="1" applyFont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19" fillId="5" borderId="14" xfId="0" applyFont="1" applyFill="1" applyBorder="1" applyAlignment="1">
      <alignment horizontal="left" vertical="top"/>
    </xf>
    <xf numFmtId="0" fontId="0" fillId="5" borderId="14" xfId="0" applyFill="1" applyBorder="1"/>
    <xf numFmtId="179" fontId="59" fillId="5" borderId="14" xfId="0" applyNumberFormat="1" applyFont="1" applyFill="1" applyBorder="1" applyAlignment="1">
      <alignment horizontal="center"/>
    </xf>
    <xf numFmtId="0" fontId="59" fillId="5" borderId="14" xfId="0" applyFont="1" applyFill="1" applyBorder="1" applyAlignment="1">
      <alignment horizontal="center"/>
    </xf>
    <xf numFmtId="0" fontId="19" fillId="5" borderId="14" xfId="0" applyFont="1" applyFill="1" applyBorder="1" applyAlignment="1">
      <alignment horizontal="left" vertical="center"/>
    </xf>
    <xf numFmtId="0" fontId="19" fillId="5" borderId="19" xfId="0" applyFont="1" applyFill="1" applyBorder="1" applyAlignment="1">
      <alignment horizontal="left" vertical="top"/>
    </xf>
    <xf numFmtId="0" fontId="60" fillId="7" borderId="15" xfId="0" applyFont="1" applyFill="1" applyBorder="1"/>
    <xf numFmtId="0" fontId="17" fillId="7" borderId="31" xfId="0" applyFont="1" applyFill="1" applyBorder="1"/>
    <xf numFmtId="0" fontId="51" fillId="7" borderId="31" xfId="0" applyFont="1" applyFill="1" applyBorder="1" applyAlignment="1">
      <alignment horizontal="center"/>
    </xf>
    <xf numFmtId="1" fontId="51" fillId="7" borderId="31" xfId="0" applyNumberFormat="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0" fontId="61" fillId="14" borderId="14" xfId="0" applyFont="1" applyFill="1" applyBorder="1"/>
    <xf numFmtId="0" fontId="61" fillId="14" borderId="26" xfId="0" applyFont="1" applyFill="1" applyBorder="1"/>
    <xf numFmtId="0" fontId="61" fillId="14" borderId="27" xfId="0" applyFont="1" applyFill="1" applyBorder="1"/>
    <xf numFmtId="0" fontId="2" fillId="22" borderId="18" xfId="0" applyFont="1" applyFill="1" applyBorder="1" applyAlignment="1">
      <alignment vertical="center" wrapText="1"/>
    </xf>
    <xf numFmtId="0" fontId="44" fillId="0" borderId="14" xfId="0" applyFont="1" applyBorder="1"/>
    <xf numFmtId="0" fontId="44" fillId="0" borderId="14" xfId="0" applyFont="1" applyBorder="1" applyAlignment="1">
      <alignment horizontal="center" vertical="center"/>
    </xf>
    <xf numFmtId="0" fontId="64" fillId="14" borderId="26" xfId="0" applyFont="1" applyFill="1" applyBorder="1" applyAlignment="1">
      <alignment horizontal="center" vertical="center"/>
    </xf>
    <xf numFmtId="179" fontId="44" fillId="0" borderId="14" xfId="0" applyNumberFormat="1" applyFont="1" applyBorder="1" applyAlignment="1">
      <alignment horizontal="center" vertical="center"/>
    </xf>
    <xf numFmtId="0" fontId="44" fillId="14" borderId="14" xfId="0" applyFont="1" applyFill="1" applyBorder="1" applyAlignment="1">
      <alignment horizontal="center" vertical="center" wrapText="1"/>
    </xf>
    <xf numFmtId="0" fontId="44" fillId="0" borderId="14" xfId="0" applyFont="1" applyBorder="1" applyAlignment="1">
      <alignment horizontal="left" vertical="center"/>
    </xf>
    <xf numFmtId="0" fontId="44" fillId="0" borderId="14" xfId="0" applyFont="1" applyBorder="1" applyAlignment="1">
      <alignment horizontal="left"/>
    </xf>
    <xf numFmtId="0" fontId="65" fillId="5" borderId="14" xfId="0" applyFont="1" applyFill="1" applyBorder="1" applyAlignment="1">
      <alignment horizontal="left" vertical="top"/>
    </xf>
    <xf numFmtId="0" fontId="65" fillId="5" borderId="14" xfId="0" applyFont="1" applyFill="1" applyBorder="1" applyAlignment="1">
      <alignment horizontal="left" vertical="center"/>
    </xf>
    <xf numFmtId="0" fontId="44" fillId="0" borderId="14" xfId="0" applyFont="1" applyBorder="1" applyAlignment="1">
      <alignment horizontal="left" vertical="center" wrapText="1"/>
    </xf>
    <xf numFmtId="0" fontId="44" fillId="7" borderId="14" xfId="0" applyFont="1" applyFill="1" applyBorder="1" applyAlignment="1">
      <alignment horizontal="left" vertical="center"/>
    </xf>
    <xf numFmtId="0" fontId="44" fillId="7" borderId="14" xfId="0" applyFont="1" applyFill="1" applyBorder="1" applyAlignment="1">
      <alignment horizontal="left"/>
    </xf>
    <xf numFmtId="0" fontId="0" fillId="23" borderId="0" xfId="0" applyFill="1"/>
    <xf numFmtId="0" fontId="41" fillId="14" borderId="14" xfId="0" applyFont="1" applyFill="1" applyBorder="1" applyAlignment="1">
      <alignment vertical="center"/>
    </xf>
    <xf numFmtId="0" fontId="48" fillId="0" borderId="36" xfId="0" applyFont="1" applyBorder="1" applyAlignment="1">
      <alignment vertical="center"/>
    </xf>
    <xf numFmtId="0" fontId="48" fillId="0" borderId="30" xfId="0" applyFont="1" applyBorder="1" applyAlignment="1">
      <alignment vertical="center"/>
    </xf>
    <xf numFmtId="0" fontId="48" fillId="0" borderId="36" xfId="0" applyFont="1" applyBorder="1" applyAlignment="1">
      <alignment horizontal="right" vertical="center"/>
    </xf>
    <xf numFmtId="0" fontId="47" fillId="0" borderId="36" xfId="0" applyFont="1" applyBorder="1" applyAlignment="1">
      <alignment horizontal="right" vertical="center" wrapText="1"/>
    </xf>
    <xf numFmtId="0" fontId="3" fillId="5" borderId="0" xfId="0" applyFont="1" applyFill="1" applyAlignment="1">
      <alignment vertical="center"/>
    </xf>
    <xf numFmtId="0" fontId="5" fillId="14" borderId="26" xfId="0" applyFont="1" applyFill="1" applyBorder="1" applyAlignment="1">
      <alignment horizontal="center" vertical="center"/>
    </xf>
    <xf numFmtId="0" fontId="5" fillId="14" borderId="14" xfId="0" applyFont="1" applyFill="1" applyBorder="1" applyAlignment="1">
      <alignment horizontal="center" vertical="center"/>
    </xf>
    <xf numFmtId="0" fontId="40" fillId="5" borderId="0" xfId="0" applyFont="1" applyFill="1" applyAlignment="1">
      <alignment vertical="center"/>
    </xf>
    <xf numFmtId="0" fontId="3" fillId="5" borderId="0" xfId="0" applyFont="1" applyFill="1" applyAlignment="1">
      <alignment horizontal="right" vertical="center"/>
    </xf>
    <xf numFmtId="0" fontId="3" fillId="14" borderId="1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" fillId="7" borderId="32" xfId="0" applyFont="1" applyFill="1" applyBorder="1" applyAlignment="1">
      <alignment horizontal="right"/>
    </xf>
    <xf numFmtId="0" fontId="5" fillId="7" borderId="33" xfId="0" applyFont="1" applyFill="1" applyBorder="1" applyAlignment="1">
      <alignment horizontal="center"/>
    </xf>
    <xf numFmtId="170" fontId="3" fillId="0" borderId="0" xfId="0" applyNumberFormat="1" applyFont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33" xfId="0" applyFont="1" applyBorder="1" applyAlignment="1">
      <alignment horizontal="left" vertical="center"/>
    </xf>
    <xf numFmtId="0" fontId="21" fillId="0" borderId="0" xfId="1" applyAlignment="1" applyProtection="1">
      <alignment horizontal="left" vertical="center"/>
      <protection locked="0"/>
    </xf>
    <xf numFmtId="0" fontId="5" fillId="10" borderId="14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3" fillId="0" borderId="29" xfId="0" applyFont="1" applyBorder="1" applyAlignment="1">
      <alignment horizontal="left" vertical="center"/>
    </xf>
    <xf numFmtId="0" fontId="3" fillId="0" borderId="27" xfId="0" applyFont="1" applyBorder="1" applyAlignment="1">
      <alignment horizontal="left"/>
    </xf>
    <xf numFmtId="1" fontId="3" fillId="0" borderId="33" xfId="0" applyNumberFormat="1" applyFont="1" applyBorder="1" applyAlignment="1">
      <alignment horizontal="left" vertical="center"/>
    </xf>
    <xf numFmtId="0" fontId="3" fillId="0" borderId="18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31" xfId="0" applyFont="1" applyBorder="1" applyAlignment="1">
      <alignment horizontal="left"/>
    </xf>
    <xf numFmtId="0" fontId="3" fillId="7" borderId="0" xfId="0" applyFont="1" applyFill="1"/>
    <xf numFmtId="0" fontId="48" fillId="5" borderId="36" xfId="0" applyFont="1" applyFill="1" applyBorder="1" applyAlignment="1">
      <alignment vertical="center"/>
    </xf>
    <xf numFmtId="0" fontId="48" fillId="5" borderId="0" xfId="0" applyFont="1" applyFill="1" applyAlignment="1">
      <alignment vertical="center"/>
    </xf>
    <xf numFmtId="0" fontId="48" fillId="5" borderId="30" xfId="0" applyFont="1" applyFill="1" applyBorder="1" applyAlignment="1">
      <alignment vertical="center"/>
    </xf>
    <xf numFmtId="0" fontId="48" fillId="5" borderId="36" xfId="0" applyFont="1" applyFill="1" applyBorder="1" applyAlignment="1">
      <alignment horizontal="right" vertical="center"/>
    </xf>
    <xf numFmtId="0" fontId="48" fillId="5" borderId="0" xfId="0" applyFont="1" applyFill="1" applyAlignment="1">
      <alignment horizontal="right" vertical="center"/>
    </xf>
    <xf numFmtId="0" fontId="48" fillId="5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48" fillId="0" borderId="18" xfId="0" applyFont="1" applyBorder="1" applyAlignment="1">
      <alignment horizontal="right"/>
    </xf>
    <xf numFmtId="0" fontId="48" fillId="0" borderId="31" xfId="0" applyFont="1" applyBorder="1" applyAlignment="1">
      <alignment horizontal="right"/>
    </xf>
    <xf numFmtId="0" fontId="69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51" fillId="14" borderId="15" xfId="0" applyFont="1" applyFill="1" applyBorder="1" applyAlignment="1">
      <alignment horizontal="center"/>
    </xf>
    <xf numFmtId="0" fontId="51" fillId="14" borderId="15" xfId="0" applyFont="1" applyFill="1" applyBorder="1"/>
    <xf numFmtId="0" fontId="51" fillId="14" borderId="14" xfId="0" applyFont="1" applyFill="1" applyBorder="1" applyAlignment="1">
      <alignment horizontal="center"/>
    </xf>
    <xf numFmtId="0" fontId="72" fillId="25" borderId="51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74" fillId="14" borderId="14" xfId="0" applyFont="1" applyFill="1" applyBorder="1" applyAlignment="1">
      <alignment horizontal="center"/>
    </xf>
    <xf numFmtId="0" fontId="72" fillId="25" borderId="52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51" fillId="0" borderId="14" xfId="0" applyFont="1" applyBorder="1" applyAlignment="1">
      <alignment horizontal="center"/>
    </xf>
    <xf numFmtId="172" fontId="51" fillId="0" borderId="14" xfId="0" applyNumberFormat="1" applyFont="1" applyBorder="1" applyAlignment="1">
      <alignment horizontal="center"/>
    </xf>
    <xf numFmtId="0" fontId="51" fillId="7" borderId="14" xfId="0" applyFont="1" applyFill="1" applyBorder="1" applyAlignment="1">
      <alignment horizontal="center"/>
    </xf>
    <xf numFmtId="180" fontId="51" fillId="9" borderId="14" xfId="0" applyNumberFormat="1" applyFont="1" applyFill="1" applyBorder="1" applyAlignment="1">
      <alignment horizontal="center"/>
    </xf>
    <xf numFmtId="181" fontId="0" fillId="0" borderId="0" xfId="0" applyNumberFormat="1" applyAlignment="1">
      <alignment horizontal="center"/>
    </xf>
    <xf numFmtId="0" fontId="0" fillId="7" borderId="14" xfId="0" applyFill="1" applyBorder="1" applyAlignment="1">
      <alignment horizontal="center"/>
    </xf>
    <xf numFmtId="180" fontId="73" fillId="25" borderId="51" xfId="0" applyNumberFormat="1" applyFont="1" applyFill="1" applyBorder="1" applyAlignment="1">
      <alignment horizontal="center"/>
    </xf>
    <xf numFmtId="180" fontId="73" fillId="25" borderId="52" xfId="0" applyNumberFormat="1" applyFont="1" applyFill="1" applyBorder="1" applyAlignment="1">
      <alignment horizontal="center"/>
    </xf>
    <xf numFmtId="180" fontId="73" fillId="0" borderId="0" xfId="0" applyNumberFormat="1" applyFont="1" applyAlignment="1">
      <alignment horizontal="center"/>
    </xf>
    <xf numFmtId="0" fontId="72" fillId="25" borderId="53" xfId="0" applyFont="1" applyFill="1" applyBorder="1"/>
    <xf numFmtId="182" fontId="70" fillId="0" borderId="54" xfId="0" applyNumberFormat="1" applyFont="1" applyBorder="1" applyAlignment="1">
      <alignment horizontal="center"/>
    </xf>
    <xf numFmtId="182" fontId="70" fillId="0" borderId="0" xfId="0" applyNumberFormat="1" applyFont="1" applyAlignment="1">
      <alignment horizontal="center"/>
    </xf>
    <xf numFmtId="0" fontId="0" fillId="9" borderId="0" xfId="0" applyFill="1"/>
    <xf numFmtId="182" fontId="70" fillId="7" borderId="0" xfId="0" applyNumberFormat="1" applyFont="1" applyFill="1" applyAlignment="1">
      <alignment horizontal="center"/>
    </xf>
    <xf numFmtId="2" fontId="0" fillId="0" borderId="0" xfId="0" applyNumberFormat="1"/>
    <xf numFmtId="0" fontId="48" fillId="0" borderId="0" xfId="0" applyFont="1" applyAlignment="1">
      <alignment horizontal="right"/>
    </xf>
    <xf numFmtId="0" fontId="1" fillId="0" borderId="0" xfId="0" applyFont="1" applyAlignment="1">
      <alignment horizontal="center" vertical="center" wrapText="1"/>
    </xf>
    <xf numFmtId="0" fontId="48" fillId="16" borderId="26" xfId="0" applyFont="1" applyFill="1" applyBorder="1" applyAlignment="1">
      <alignment horizontal="left" vertical="center"/>
    </xf>
    <xf numFmtId="0" fontId="48" fillId="16" borderId="29" xfId="0" applyFont="1" applyFill="1" applyBorder="1" applyAlignment="1">
      <alignment horizontal="left" vertical="center"/>
    </xf>
    <xf numFmtId="0" fontId="48" fillId="17" borderId="27" xfId="0" applyFont="1" applyFill="1" applyBorder="1" applyAlignment="1">
      <alignment vertical="center"/>
    </xf>
    <xf numFmtId="0" fontId="48" fillId="17" borderId="14" xfId="0" applyFont="1" applyFill="1" applyBorder="1" applyAlignment="1">
      <alignment vertical="center"/>
    </xf>
    <xf numFmtId="0" fontId="48" fillId="16" borderId="27" xfId="0" applyFont="1" applyFill="1" applyBorder="1" applyAlignment="1">
      <alignment horizontal="left" vertical="center"/>
    </xf>
    <xf numFmtId="0" fontId="76" fillId="16" borderId="26" xfId="0" applyFont="1" applyFill="1" applyBorder="1" applyAlignment="1">
      <alignment horizontal="left" vertical="center"/>
    </xf>
    <xf numFmtId="0" fontId="48" fillId="16" borderId="14" xfId="0" applyFont="1" applyFill="1" applyBorder="1" applyAlignment="1">
      <alignment vertical="center"/>
    </xf>
    <xf numFmtId="0" fontId="48" fillId="16" borderId="14" xfId="0" applyFont="1" applyFill="1" applyBorder="1" applyAlignment="1">
      <alignment horizontal="right" vertical="center"/>
    </xf>
    <xf numFmtId="0" fontId="48" fillId="16" borderId="18" xfId="0" applyFont="1" applyFill="1" applyBorder="1" applyAlignment="1">
      <alignment vertical="top"/>
    </xf>
    <xf numFmtId="0" fontId="48" fillId="16" borderId="18" xfId="0" applyFont="1" applyFill="1" applyBorder="1" applyAlignment="1">
      <alignment horizontal="left"/>
    </xf>
    <xf numFmtId="0" fontId="48" fillId="16" borderId="18" xfId="0" applyFont="1" applyFill="1" applyBorder="1"/>
    <xf numFmtId="0" fontId="48" fillId="16" borderId="31" xfId="0" applyFont="1" applyFill="1" applyBorder="1"/>
    <xf numFmtId="0" fontId="48" fillId="16" borderId="27" xfId="0" applyFont="1" applyFill="1" applyBorder="1"/>
    <xf numFmtId="0" fontId="47" fillId="14" borderId="26" xfId="0" applyFont="1" applyFill="1" applyBorder="1" applyAlignment="1">
      <alignment horizontal="left" vertical="center"/>
    </xf>
    <xf numFmtId="0" fontId="26" fillId="0" borderId="57" xfId="0" applyFont="1" applyBorder="1"/>
    <xf numFmtId="0" fontId="48" fillId="17" borderId="55" xfId="0" applyFont="1" applyFill="1" applyBorder="1" applyAlignment="1">
      <alignment vertical="center"/>
    </xf>
    <xf numFmtId="0" fontId="76" fillId="16" borderId="55" xfId="0" applyFont="1" applyFill="1" applyBorder="1" applyAlignment="1">
      <alignment horizontal="left" vertical="center"/>
    </xf>
    <xf numFmtId="0" fontId="48" fillId="0" borderId="0" xfId="0" applyFont="1" applyAlignment="1">
      <alignment vertical="center"/>
    </xf>
    <xf numFmtId="0" fontId="48" fillId="4" borderId="26" xfId="0" applyFont="1" applyFill="1" applyBorder="1" applyAlignment="1" applyProtection="1">
      <alignment horizontal="left" vertical="center"/>
      <protection locked="0"/>
    </xf>
    <xf numFmtId="165" fontId="48" fillId="16" borderId="26" xfId="0" applyNumberFormat="1" applyFont="1" applyFill="1" applyBorder="1" applyAlignment="1">
      <alignment horizontal="center"/>
    </xf>
    <xf numFmtId="165" fontId="48" fillId="16" borderId="27" xfId="0" applyNumberFormat="1" applyFont="1" applyFill="1" applyBorder="1" applyAlignment="1">
      <alignment horizontal="center"/>
    </xf>
    <xf numFmtId="0" fontId="47" fillId="14" borderId="29" xfId="0" applyFont="1" applyFill="1" applyBorder="1" applyAlignment="1">
      <alignment horizontal="left" vertical="center"/>
    </xf>
    <xf numFmtId="0" fontId="0" fillId="0" borderId="36" xfId="0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168" fontId="48" fillId="0" borderId="30" xfId="0" applyNumberFormat="1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48" fillId="14" borderId="27" xfId="0" applyFont="1" applyFill="1" applyBorder="1" applyAlignment="1">
      <alignment horizontal="center" vertical="center"/>
    </xf>
    <xf numFmtId="0" fontId="58" fillId="14" borderId="26" xfId="0" applyFont="1" applyFill="1" applyBorder="1" applyAlignment="1">
      <alignment horizontal="center" vertical="center"/>
    </xf>
    <xf numFmtId="0" fontId="58" fillId="14" borderId="14" xfId="0" applyFont="1" applyFill="1" applyBorder="1" applyAlignment="1">
      <alignment horizontal="center" vertical="center"/>
    </xf>
    <xf numFmtId="0" fontId="77" fillId="14" borderId="14" xfId="0" applyFont="1" applyFill="1" applyBorder="1" applyAlignment="1">
      <alignment vertical="center"/>
    </xf>
    <xf numFmtId="177" fontId="48" fillId="14" borderId="14" xfId="0" applyNumberFormat="1" applyFont="1" applyFill="1" applyBorder="1" applyAlignment="1">
      <alignment vertical="center"/>
    </xf>
    <xf numFmtId="0" fontId="77" fillId="14" borderId="27" xfId="0" applyFont="1" applyFill="1" applyBorder="1" applyAlignment="1">
      <alignment vertical="center"/>
    </xf>
    <xf numFmtId="168" fontId="48" fillId="14" borderId="31" xfId="0" applyNumberFormat="1" applyFont="1" applyFill="1" applyBorder="1" applyAlignment="1">
      <alignment vertical="center"/>
    </xf>
    <xf numFmtId="177" fontId="77" fillId="16" borderId="26" xfId="0" applyNumberFormat="1" applyFont="1" applyFill="1" applyBorder="1" applyAlignment="1">
      <alignment vertical="center"/>
    </xf>
    <xf numFmtId="0" fontId="48" fillId="14" borderId="27" xfId="0" applyFont="1" applyFill="1" applyBorder="1"/>
    <xf numFmtId="177" fontId="48" fillId="16" borderId="27" xfId="0" applyNumberFormat="1" applyFont="1" applyFill="1" applyBorder="1" applyAlignment="1">
      <alignment vertical="center"/>
    </xf>
    <xf numFmtId="0" fontId="48" fillId="14" borderId="31" xfId="0" applyFont="1" applyFill="1" applyBorder="1" applyAlignment="1">
      <alignment horizontal="center" vertical="center"/>
    </xf>
    <xf numFmtId="0" fontId="48" fillId="14" borderId="15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center"/>
    </xf>
    <xf numFmtId="0" fontId="47" fillId="0" borderId="0" xfId="0" applyFont="1" applyAlignment="1">
      <alignment horizontal="center" vertical="center" wrapText="1"/>
    </xf>
    <xf numFmtId="0" fontId="47" fillId="0" borderId="0" xfId="0" applyFont="1"/>
    <xf numFmtId="0" fontId="0" fillId="0" borderId="57" xfId="0" applyBorder="1"/>
    <xf numFmtId="0" fontId="48" fillId="16" borderId="57" xfId="0" applyFont="1" applyFill="1" applyBorder="1" applyAlignment="1">
      <alignment horizontal="right" vertical="center"/>
    </xf>
    <xf numFmtId="0" fontId="47" fillId="5" borderId="0" xfId="0" applyFont="1" applyFill="1"/>
    <xf numFmtId="168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0" fillId="0" borderId="30" xfId="0" applyBorder="1" applyAlignment="1">
      <alignment horizontal="center" vertical="center" wrapText="1"/>
    </xf>
    <xf numFmtId="0" fontId="43" fillId="0" borderId="30" xfId="0" applyFont="1" applyBorder="1"/>
    <xf numFmtId="0" fontId="47" fillId="5" borderId="26" xfId="0" applyFont="1" applyFill="1" applyBorder="1" applyAlignment="1" applyProtection="1">
      <alignment horizontal="left" vertical="center"/>
      <protection locked="0"/>
    </xf>
    <xf numFmtId="0" fontId="47" fillId="14" borderId="18" xfId="0" applyFont="1" applyFill="1" applyBorder="1" applyAlignment="1">
      <alignment horizontal="left" vertical="center"/>
    </xf>
    <xf numFmtId="0" fontId="57" fillId="5" borderId="0" xfId="0" applyFont="1" applyFill="1" applyAlignment="1">
      <alignment horizontal="center" vertical="center"/>
    </xf>
    <xf numFmtId="0" fontId="47" fillId="14" borderId="0" xfId="0" applyFont="1" applyFill="1" applyAlignment="1">
      <alignment horizontal="left"/>
    </xf>
    <xf numFmtId="0" fontId="47" fillId="14" borderId="28" xfId="0" applyFont="1" applyFill="1" applyBorder="1" applyAlignment="1">
      <alignment horizontal="left" vertical="center"/>
    </xf>
    <xf numFmtId="0" fontId="48" fillId="16" borderId="31" xfId="0" applyFont="1" applyFill="1" applyBorder="1" applyAlignment="1">
      <alignment horizontal="left" vertical="center"/>
    </xf>
    <xf numFmtId="0" fontId="48" fillId="16" borderId="28" xfId="0" applyFont="1" applyFill="1" applyBorder="1" applyAlignment="1">
      <alignment horizontal="left" vertical="center"/>
    </xf>
    <xf numFmtId="0" fontId="48" fillId="0" borderId="0" xfId="0" applyFont="1"/>
    <xf numFmtId="0" fontId="47" fillId="14" borderId="14" xfId="0" applyFont="1" applyFill="1" applyBorder="1" applyAlignment="1">
      <alignment horizontal="left" vertical="center"/>
    </xf>
    <xf numFmtId="0" fontId="48" fillId="16" borderId="55" xfId="0" applyFont="1" applyFill="1" applyBorder="1"/>
    <xf numFmtId="0" fontId="47" fillId="5" borderId="0" xfId="0" applyFont="1" applyFill="1" applyAlignment="1">
      <alignment horizontal="center"/>
    </xf>
    <xf numFmtId="0" fontId="48" fillId="4" borderId="0" xfId="0" applyFont="1" applyFill="1" applyAlignment="1">
      <alignment horizontal="center" vertical="top" wrapText="1"/>
    </xf>
    <xf numFmtId="0" fontId="48" fillId="16" borderId="18" xfId="0" applyFont="1" applyFill="1" applyBorder="1" applyAlignment="1">
      <alignment horizontal="right" vertical="center"/>
    </xf>
    <xf numFmtId="0" fontId="48" fillId="16" borderId="31" xfId="0" applyFont="1" applyFill="1" applyBorder="1" applyAlignment="1">
      <alignment horizontal="right" vertical="center"/>
    </xf>
    <xf numFmtId="0" fontId="48" fillId="16" borderId="15" xfId="0" applyFont="1" applyFill="1" applyBorder="1" applyAlignment="1">
      <alignment vertical="center"/>
    </xf>
    <xf numFmtId="0" fontId="47" fillId="14" borderId="0" xfId="0" applyFont="1" applyFill="1"/>
    <xf numFmtId="0" fontId="47" fillId="14" borderId="30" xfId="0" applyFont="1" applyFill="1" applyBorder="1"/>
    <xf numFmtId="0" fontId="48" fillId="4" borderId="0" xfId="0" applyFont="1" applyFill="1" applyAlignment="1" applyProtection="1">
      <alignment horizontal="center" vertical="center"/>
      <protection locked="0"/>
    </xf>
    <xf numFmtId="0" fontId="48" fillId="3" borderId="59" xfId="0" applyFont="1" applyFill="1" applyBorder="1" applyAlignment="1" applyProtection="1">
      <alignment horizontal="center" vertical="center"/>
      <protection locked="0"/>
    </xf>
    <xf numFmtId="0" fontId="48" fillId="16" borderId="15" xfId="0" applyFont="1" applyFill="1" applyBorder="1" applyAlignment="1">
      <alignment horizontal="right" vertical="center"/>
    </xf>
    <xf numFmtId="165" fontId="48" fillId="16" borderId="55" xfId="0" applyNumberFormat="1" applyFont="1" applyFill="1" applyBorder="1" applyAlignment="1">
      <alignment horizontal="center"/>
    </xf>
    <xf numFmtId="0" fontId="42" fillId="13" borderId="0" xfId="0" applyFont="1" applyFill="1" applyAlignment="1">
      <alignment horizontal="left" vertical="center" wrapText="1"/>
    </xf>
    <xf numFmtId="0" fontId="76" fillId="13" borderId="0" xfId="0" applyFont="1" applyFill="1" applyAlignment="1">
      <alignment horizontal="left" vertical="center"/>
    </xf>
    <xf numFmtId="0" fontId="48" fillId="4" borderId="0" xfId="0" applyFont="1" applyFill="1" applyAlignment="1" applyProtection="1">
      <alignment horizontal="left" vertical="center"/>
      <protection locked="0"/>
    </xf>
    <xf numFmtId="0" fontId="77" fillId="17" borderId="55" xfId="0" applyFont="1" applyFill="1" applyBorder="1" applyAlignment="1">
      <alignment vertical="center"/>
    </xf>
    <xf numFmtId="0" fontId="47" fillId="14" borderId="14" xfId="0" applyFont="1" applyFill="1" applyBorder="1" applyAlignment="1">
      <alignment horizontal="center" vertical="center"/>
    </xf>
    <xf numFmtId="0" fontId="47" fillId="5" borderId="0" xfId="0" applyFont="1" applyFill="1" applyAlignment="1">
      <alignment horizontal="left"/>
    </xf>
    <xf numFmtId="0" fontId="47" fillId="5" borderId="36" xfId="0" applyFont="1" applyFill="1" applyBorder="1" applyAlignment="1">
      <alignment horizontal="left"/>
    </xf>
    <xf numFmtId="0" fontId="77" fillId="17" borderId="55" xfId="0" applyFont="1" applyFill="1" applyBorder="1" applyAlignment="1">
      <alignment vertical="center" wrapText="1"/>
    </xf>
    <xf numFmtId="0" fontId="87" fillId="17" borderId="55" xfId="0" applyFont="1" applyFill="1" applyBorder="1" applyAlignment="1">
      <alignment vertical="center" wrapText="1"/>
    </xf>
    <xf numFmtId="0" fontId="87" fillId="17" borderId="27" xfId="0" applyFont="1" applyFill="1" applyBorder="1" applyAlignment="1">
      <alignment vertical="center" wrapText="1"/>
    </xf>
    <xf numFmtId="0" fontId="48" fillId="14" borderId="55" xfId="0" applyFont="1" applyFill="1" applyBorder="1"/>
    <xf numFmtId="0" fontId="47" fillId="14" borderId="0" xfId="0" applyFont="1" applyFill="1" applyAlignment="1">
      <alignment horizontal="center"/>
    </xf>
    <xf numFmtId="0" fontId="47" fillId="14" borderId="30" xfId="0" applyFont="1" applyFill="1" applyBorder="1" applyAlignment="1">
      <alignment horizontal="center"/>
    </xf>
    <xf numFmtId="0" fontId="48" fillId="4" borderId="0" xfId="0" applyFont="1" applyFill="1" applyAlignment="1">
      <alignment horizontal="left" vertical="center"/>
    </xf>
    <xf numFmtId="0" fontId="48" fillId="3" borderId="0" xfId="0" applyFont="1" applyFill="1" applyAlignment="1" applyProtection="1">
      <alignment horizontal="left" vertical="center"/>
      <protection locked="0"/>
    </xf>
    <xf numFmtId="0" fontId="48" fillId="4" borderId="0" xfId="0" applyFont="1" applyFill="1" applyAlignment="1">
      <alignment horizontal="center"/>
    </xf>
    <xf numFmtId="0" fontId="48" fillId="4" borderId="0" xfId="0" applyFont="1" applyFill="1" applyAlignment="1" applyProtection="1">
      <alignment horizontal="center"/>
      <protection locked="0"/>
    </xf>
    <xf numFmtId="0" fontId="48" fillId="4" borderId="0" xfId="0" applyFont="1" applyFill="1" applyAlignment="1">
      <alignment vertical="center"/>
    </xf>
    <xf numFmtId="0" fontId="48" fillId="4" borderId="0" xfId="0" applyFont="1" applyFill="1" applyAlignment="1">
      <alignment horizontal="right" vertical="center"/>
    </xf>
    <xf numFmtId="0" fontId="47" fillId="5" borderId="0" xfId="0" applyFont="1" applyFill="1" applyAlignment="1" applyProtection="1">
      <alignment horizontal="left" vertical="center"/>
      <protection locked="0"/>
    </xf>
    <xf numFmtId="1" fontId="48" fillId="5" borderId="27" xfId="0" applyNumberFormat="1" applyFont="1" applyFill="1" applyBorder="1" applyAlignment="1" applyProtection="1">
      <alignment horizontal="center" vertical="center"/>
      <protection locked="0"/>
    </xf>
    <xf numFmtId="0" fontId="77" fillId="14" borderId="55" xfId="0" applyFont="1" applyFill="1" applyBorder="1" applyAlignment="1">
      <alignment vertical="center"/>
    </xf>
    <xf numFmtId="0" fontId="3" fillId="5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168" fontId="3" fillId="5" borderId="0" xfId="0" applyNumberFormat="1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26" fillId="0" borderId="56" xfId="0" applyFont="1" applyBorder="1"/>
    <xf numFmtId="0" fontId="37" fillId="13" borderId="0" xfId="0" applyFont="1" applyFill="1" applyAlignment="1">
      <alignment horizontal="left" vertical="center" wrapText="1"/>
    </xf>
    <xf numFmtId="168" fontId="48" fillId="5" borderId="30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48" fillId="5" borderId="30" xfId="0" applyFont="1" applyFill="1" applyBorder="1" applyAlignment="1">
      <alignment horizontal="right" vertical="center"/>
    </xf>
    <xf numFmtId="168" fontId="48" fillId="5" borderId="57" xfId="0" applyNumberFormat="1" applyFont="1" applyFill="1" applyBorder="1" applyAlignment="1">
      <alignment horizontal="right" vertical="center"/>
    </xf>
    <xf numFmtId="168" fontId="48" fillId="5" borderId="0" xfId="0" applyNumberFormat="1" applyFont="1" applyFill="1" applyAlignment="1">
      <alignment horizontal="right" vertical="center"/>
    </xf>
    <xf numFmtId="0" fontId="0" fillId="14" borderId="55" xfId="0" applyFill="1" applyBorder="1"/>
    <xf numFmtId="0" fontId="47" fillId="5" borderId="56" xfId="0" applyFont="1" applyFill="1" applyBorder="1" applyAlignment="1">
      <alignment horizontal="right" vertical="center" wrapText="1"/>
    </xf>
    <xf numFmtId="0" fontId="47" fillId="5" borderId="57" xfId="0" applyFont="1" applyFill="1" applyBorder="1" applyAlignment="1">
      <alignment horizontal="right" vertical="center" wrapText="1"/>
    </xf>
    <xf numFmtId="0" fontId="47" fillId="5" borderId="57" xfId="0" applyFont="1" applyFill="1" applyBorder="1" applyAlignment="1">
      <alignment horizontal="right" vertical="center"/>
    </xf>
    <xf numFmtId="168" fontId="48" fillId="5" borderId="58" xfId="0" applyNumberFormat="1" applyFont="1" applyFill="1" applyBorder="1" applyAlignment="1">
      <alignment horizontal="right" vertical="center"/>
    </xf>
    <xf numFmtId="0" fontId="48" fillId="5" borderId="0" xfId="0" applyFont="1" applyFill="1" applyAlignment="1">
      <alignment horizontal="right" vertical="center" wrapText="1"/>
    </xf>
    <xf numFmtId="0" fontId="0" fillId="5" borderId="0" xfId="0" applyFill="1" applyProtection="1">
      <protection locked="0"/>
    </xf>
    <xf numFmtId="0" fontId="48" fillId="5" borderId="0" xfId="0" applyFont="1" applyFill="1" applyAlignment="1">
      <alignment horizontal="center" vertical="center"/>
    </xf>
    <xf numFmtId="0" fontId="0" fillId="0" borderId="44" xfId="0" applyBorder="1" applyAlignment="1">
      <alignment horizontal="right" vertical="center"/>
    </xf>
    <xf numFmtId="177" fontId="88" fillId="16" borderId="27" xfId="0" applyNumberFormat="1" applyFont="1" applyFill="1" applyBorder="1" applyAlignment="1">
      <alignment vertical="center"/>
    </xf>
    <xf numFmtId="178" fontId="77" fillId="16" borderId="26" xfId="0" applyNumberFormat="1" applyFont="1" applyFill="1" applyBorder="1" applyAlignment="1">
      <alignment vertical="center"/>
    </xf>
    <xf numFmtId="0" fontId="0" fillId="0" borderId="57" xfId="0" applyBorder="1" applyAlignment="1">
      <alignment horizontal="right"/>
    </xf>
    <xf numFmtId="179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65" fillId="5" borderId="0" xfId="0" applyFont="1" applyFill="1" applyAlignment="1">
      <alignment horizontal="left" vertical="top"/>
    </xf>
    <xf numFmtId="0" fontId="44" fillId="5" borderId="0" xfId="0" applyFont="1" applyFill="1" applyAlignment="1">
      <alignment horizontal="center" vertical="center"/>
    </xf>
    <xf numFmtId="0" fontId="64" fillId="14" borderId="14" xfId="0" applyFont="1" applyFill="1" applyBorder="1" applyAlignment="1">
      <alignment horizontal="center" vertical="center"/>
    </xf>
    <xf numFmtId="0" fontId="44" fillId="5" borderId="14" xfId="0" applyFont="1" applyFill="1" applyBorder="1" applyAlignment="1">
      <alignment horizontal="center" vertical="center"/>
    </xf>
    <xf numFmtId="0" fontId="48" fillId="17" borderId="14" xfId="0" applyFont="1" applyFill="1" applyBorder="1" applyAlignment="1">
      <alignment horizontal="left" vertical="center"/>
    </xf>
    <xf numFmtId="0" fontId="48" fillId="5" borderId="65" xfId="0" applyFont="1" applyFill="1" applyBorder="1" applyAlignment="1" applyProtection="1">
      <alignment horizontal="center" vertical="center"/>
      <protection locked="0"/>
    </xf>
    <xf numFmtId="0" fontId="48" fillId="4" borderId="66" xfId="0" applyFont="1" applyFill="1" applyBorder="1" applyAlignment="1" applyProtection="1">
      <alignment horizontal="center" vertical="center"/>
      <protection locked="0"/>
    </xf>
    <xf numFmtId="0" fontId="85" fillId="14" borderId="26" xfId="0" applyFont="1" applyFill="1" applyBorder="1" applyAlignment="1">
      <alignment vertical="center" wrapText="1"/>
    </xf>
    <xf numFmtId="0" fontId="47" fillId="14" borderId="26" xfId="0" applyFont="1" applyFill="1" applyBorder="1" applyAlignment="1">
      <alignment horizontal="left"/>
    </xf>
    <xf numFmtId="166" fontId="48" fillId="16" borderId="66" xfId="0" applyNumberFormat="1" applyFont="1" applyFill="1" applyBorder="1" applyAlignment="1">
      <alignment vertical="center"/>
    </xf>
    <xf numFmtId="175" fontId="76" fillId="16" borderId="55" xfId="0" applyNumberFormat="1" applyFont="1" applyFill="1" applyBorder="1"/>
    <xf numFmtId="169" fontId="76" fillId="16" borderId="26" xfId="0" applyNumberFormat="1" applyFont="1" applyFill="1" applyBorder="1" applyAlignment="1">
      <alignment horizontal="left"/>
    </xf>
    <xf numFmtId="169" fontId="83" fillId="16" borderId="55" xfId="0" applyNumberFormat="1" applyFont="1" applyFill="1" applyBorder="1"/>
    <xf numFmtId="169" fontId="84" fillId="16" borderId="55" xfId="0" applyNumberFormat="1" applyFont="1" applyFill="1" applyBorder="1"/>
    <xf numFmtId="169" fontId="76" fillId="16" borderId="55" xfId="0" applyNumberFormat="1" applyFont="1" applyFill="1" applyBorder="1"/>
    <xf numFmtId="0" fontId="48" fillId="0" borderId="0" xfId="0" applyFont="1" applyAlignment="1">
      <alignment horizontal="center" vertical="top" wrapText="1"/>
    </xf>
    <xf numFmtId="169" fontId="47" fillId="14" borderId="66" xfId="0" applyNumberFormat="1" applyFont="1" applyFill="1" applyBorder="1" applyAlignment="1">
      <alignment horizontal="left" vertical="center"/>
    </xf>
    <xf numFmtId="169" fontId="47" fillId="0" borderId="0" xfId="0" applyNumberFormat="1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5" borderId="14" xfId="0" applyFont="1" applyFill="1" applyBorder="1" applyAlignment="1" applyProtection="1">
      <alignment horizontal="left" vertical="center"/>
      <protection locked="0"/>
    </xf>
    <xf numFmtId="0" fontId="47" fillId="0" borderId="14" xfId="0" applyFont="1" applyBorder="1" applyAlignment="1" applyProtection="1">
      <alignment horizontal="left" vertical="center"/>
      <protection locked="0"/>
    </xf>
    <xf numFmtId="0" fontId="47" fillId="5" borderId="27" xfId="0" applyFont="1" applyFill="1" applyBorder="1" applyAlignment="1" applyProtection="1">
      <alignment horizontal="left" vertical="center"/>
      <protection locked="0"/>
    </xf>
    <xf numFmtId="0" fontId="45" fillId="0" borderId="30" xfId="0" applyFont="1" applyBorder="1" applyAlignment="1">
      <alignment horizontal="right"/>
    </xf>
    <xf numFmtId="0" fontId="40" fillId="14" borderId="75" xfId="0" applyFont="1" applyFill="1" applyBorder="1" applyAlignment="1">
      <alignment horizontal="center" vertical="center" wrapText="1"/>
    </xf>
    <xf numFmtId="0" fontId="48" fillId="5" borderId="75" xfId="0" applyFont="1" applyFill="1" applyBorder="1" applyAlignment="1">
      <alignment horizontal="center" vertical="center"/>
    </xf>
    <xf numFmtId="0" fontId="36" fillId="5" borderId="75" xfId="0" applyFont="1" applyFill="1" applyBorder="1" applyAlignment="1">
      <alignment horizontal="center" vertical="center"/>
    </xf>
    <xf numFmtId="0" fontId="0" fillId="14" borderId="75" xfId="0" applyFill="1" applyBorder="1" applyAlignment="1">
      <alignment horizontal="center" vertical="center"/>
    </xf>
    <xf numFmtId="0" fontId="0" fillId="5" borderId="77" xfId="0" applyFill="1" applyBorder="1"/>
    <xf numFmtId="0" fontId="0" fillId="5" borderId="78" xfId="0" applyFill="1" applyBorder="1"/>
    <xf numFmtId="0" fontId="48" fillId="4" borderId="75" xfId="0" applyFont="1" applyFill="1" applyBorder="1" applyAlignment="1" applyProtection="1">
      <alignment horizontal="center" vertical="center"/>
      <protection locked="0"/>
    </xf>
    <xf numFmtId="0" fontId="48" fillId="16" borderId="75" xfId="0" applyFont="1" applyFill="1" applyBorder="1" applyAlignment="1" applyProtection="1">
      <alignment horizontal="center" vertical="center"/>
      <protection locked="0"/>
    </xf>
    <xf numFmtId="166" fontId="48" fillId="16" borderId="31" xfId="0" applyNumberFormat="1" applyFont="1" applyFill="1" applyBorder="1" applyAlignment="1">
      <alignment vertical="center"/>
    </xf>
    <xf numFmtId="0" fontId="0" fillId="27" borderId="0" xfId="0" applyFill="1"/>
    <xf numFmtId="49" fontId="0" fillId="28" borderId="0" xfId="0" applyNumberFormat="1" applyFill="1"/>
    <xf numFmtId="0" fontId="47" fillId="14" borderId="15" xfId="0" applyFont="1" applyFill="1" applyBorder="1" applyAlignment="1" applyProtection="1">
      <alignment vertical="center" wrapText="1"/>
      <protection locked="0"/>
    </xf>
    <xf numFmtId="0" fontId="0" fillId="28" borderId="0" xfId="0" applyFill="1"/>
    <xf numFmtId="0" fontId="0" fillId="0" borderId="0" xfId="0" quotePrefix="1"/>
    <xf numFmtId="0" fontId="40" fillId="5" borderId="75" xfId="0" applyFont="1" applyFill="1" applyBorder="1" applyAlignment="1">
      <alignment vertical="center" wrapText="1"/>
    </xf>
    <xf numFmtId="0" fontId="40" fillId="14" borderId="76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/>
    </xf>
    <xf numFmtId="0" fontId="48" fillId="16" borderId="75" xfId="0" applyFont="1" applyFill="1" applyBorder="1" applyAlignment="1">
      <alignment horizontal="left" vertical="center"/>
    </xf>
    <xf numFmtId="0" fontId="44" fillId="5" borderId="14" xfId="0" applyFont="1" applyFill="1" applyBorder="1" applyAlignment="1">
      <alignment horizontal="left" vertical="center"/>
    </xf>
    <xf numFmtId="0" fontId="44" fillId="5" borderId="14" xfId="0" applyFont="1" applyFill="1" applyBorder="1" applyAlignment="1">
      <alignment horizontal="left"/>
    </xf>
    <xf numFmtId="0" fontId="44" fillId="7" borderId="14" xfId="0" applyFont="1" applyFill="1" applyBorder="1" applyAlignment="1">
      <alignment horizontal="center" vertical="center"/>
    </xf>
    <xf numFmtId="169" fontId="44" fillId="7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0" fillId="0" borderId="79" xfId="0" applyBorder="1"/>
    <xf numFmtId="0" fontId="26" fillId="0" borderId="80" xfId="0" applyFont="1" applyBorder="1"/>
    <xf numFmtId="0" fontId="0" fillId="0" borderId="80" xfId="0" applyBorder="1"/>
    <xf numFmtId="0" fontId="0" fillId="0" borderId="81" xfId="0" applyBorder="1"/>
    <xf numFmtId="0" fontId="26" fillId="0" borderId="79" xfId="0" applyFont="1" applyBorder="1"/>
    <xf numFmtId="0" fontId="46" fillId="0" borderId="81" xfId="0" applyFont="1" applyBorder="1" applyAlignment="1">
      <alignment horizontal="left" vertical="center"/>
    </xf>
    <xf numFmtId="0" fontId="76" fillId="13" borderId="75" xfId="0" applyFont="1" applyFill="1" applyBorder="1" applyAlignment="1" applyProtection="1">
      <alignment horizontal="center" vertical="center" wrapText="1"/>
      <protection locked="0"/>
    </xf>
    <xf numFmtId="0" fontId="76" fillId="5" borderId="75" xfId="0" applyFont="1" applyFill="1" applyBorder="1" applyAlignment="1" applyProtection="1">
      <alignment horizontal="center" vertical="center"/>
      <protection locked="0"/>
    </xf>
    <xf numFmtId="0" fontId="76" fillId="5" borderId="0" xfId="0" applyFont="1" applyFill="1" applyAlignment="1" applyProtection="1">
      <alignment horizontal="center" vertical="center"/>
      <protection locked="0"/>
    </xf>
    <xf numFmtId="0" fontId="48" fillId="0" borderId="0" xfId="0" applyFont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164" fontId="48" fillId="0" borderId="0" xfId="0" applyNumberFormat="1" applyFont="1" applyAlignment="1" applyProtection="1">
      <alignment horizontal="center" vertical="center"/>
      <protection locked="0"/>
    </xf>
    <xf numFmtId="0" fontId="48" fillId="5" borderId="75" xfId="0" applyFont="1" applyFill="1" applyBorder="1" applyAlignment="1" applyProtection="1">
      <alignment horizontal="center" vertical="center"/>
      <protection locked="0"/>
    </xf>
    <xf numFmtId="165" fontId="48" fillId="4" borderId="0" xfId="0" applyNumberFormat="1" applyFont="1" applyFill="1" applyAlignment="1">
      <alignment horizontal="center"/>
    </xf>
    <xf numFmtId="0" fontId="48" fillId="14" borderId="75" xfId="0" applyFont="1" applyFill="1" applyBorder="1" applyAlignment="1">
      <alignment horizontal="center" vertical="center"/>
    </xf>
    <xf numFmtId="0" fontId="48" fillId="0" borderId="75" xfId="0" applyFont="1" applyBorder="1" applyAlignment="1" applyProtection="1">
      <alignment horizontal="center"/>
      <protection locked="0"/>
    </xf>
    <xf numFmtId="0" fontId="48" fillId="16" borderId="75" xfId="0" applyFont="1" applyFill="1" applyBorder="1" applyAlignment="1">
      <alignment vertical="center"/>
    </xf>
    <xf numFmtId="0" fontId="48" fillId="16" borderId="75" xfId="0" applyFont="1" applyFill="1" applyBorder="1" applyAlignment="1">
      <alignment horizontal="right" vertical="center"/>
    </xf>
    <xf numFmtId="0" fontId="48" fillId="16" borderId="76" xfId="0" applyFont="1" applyFill="1" applyBorder="1" applyAlignment="1">
      <alignment vertical="center"/>
    </xf>
    <xf numFmtId="0" fontId="48" fillId="4" borderId="0" xfId="0" applyFont="1" applyFill="1" applyAlignment="1" applyProtection="1">
      <alignment vertical="top"/>
      <protection locked="0"/>
    </xf>
    <xf numFmtId="0" fontId="3" fillId="0" borderId="0" xfId="0" applyFont="1" applyAlignment="1">
      <alignment horizontal="center" vertical="center"/>
    </xf>
    <xf numFmtId="0" fontId="48" fillId="0" borderId="0" xfId="0" applyFont="1" applyAlignment="1">
      <alignment vertical="top"/>
    </xf>
    <xf numFmtId="0" fontId="48" fillId="0" borderId="0" xfId="0" applyFont="1" applyAlignment="1">
      <alignment horizontal="left"/>
    </xf>
    <xf numFmtId="0" fontId="47" fillId="14" borderId="75" xfId="0" applyFont="1" applyFill="1" applyBorder="1" applyAlignment="1">
      <alignment horizontal="left"/>
    </xf>
    <xf numFmtId="0" fontId="47" fillId="14" borderId="75" xfId="0" applyFont="1" applyFill="1" applyBorder="1" applyAlignment="1">
      <alignment horizontal="center" vertical="center"/>
    </xf>
    <xf numFmtId="0" fontId="47" fillId="0" borderId="75" xfId="0" applyFont="1" applyBorder="1" applyAlignment="1">
      <alignment horizontal="center"/>
    </xf>
    <xf numFmtId="0" fontId="47" fillId="0" borderId="0" xfId="0" applyFont="1" applyAlignment="1" applyProtection="1">
      <alignment horizontal="center"/>
      <protection locked="0"/>
    </xf>
    <xf numFmtId="0" fontId="47" fillId="0" borderId="0" xfId="0" applyFont="1" applyAlignment="1">
      <alignment horizontal="center"/>
    </xf>
    <xf numFmtId="0" fontId="80" fillId="0" borderId="0" xfId="0" applyFont="1" applyAlignment="1">
      <alignment horizontal="center" vertical="center"/>
    </xf>
    <xf numFmtId="0" fontId="48" fillId="14" borderId="75" xfId="0" applyFont="1" applyFill="1" applyBorder="1" applyAlignment="1">
      <alignment horizontal="left" vertical="center"/>
    </xf>
    <xf numFmtId="0" fontId="48" fillId="0" borderId="0" xfId="0" applyFont="1" applyAlignment="1" applyProtection="1">
      <alignment horizontal="center" vertical="center"/>
      <protection locked="0"/>
    </xf>
    <xf numFmtId="0" fontId="40" fillId="5" borderId="0" xfId="0" applyFont="1" applyFill="1" applyAlignment="1">
      <alignment vertical="center" wrapText="1"/>
    </xf>
    <xf numFmtId="0" fontId="40" fillId="5" borderId="0" xfId="0" applyFont="1" applyFill="1" applyAlignment="1">
      <alignment horizontal="center" vertical="center" wrapText="1"/>
    </xf>
    <xf numFmtId="0" fontId="0" fillId="5" borderId="79" xfId="0" applyFill="1" applyBorder="1"/>
    <xf numFmtId="0" fontId="0" fillId="5" borderId="80" xfId="0" applyFill="1" applyBorder="1"/>
    <xf numFmtId="0" fontId="0" fillId="5" borderId="81" xfId="0" applyFill="1" applyBorder="1"/>
    <xf numFmtId="0" fontId="48" fillId="0" borderId="0" xfId="0" applyFont="1" applyAlignment="1">
      <alignment horizontal="left" vertical="top" wrapText="1"/>
    </xf>
    <xf numFmtId="0" fontId="48" fillId="4" borderId="0" xfId="0" applyFont="1" applyFill="1" applyAlignment="1">
      <alignment horizontal="left" vertical="top" wrapText="1"/>
    </xf>
    <xf numFmtId="0" fontId="0" fillId="0" borderId="0" xfId="0" applyAlignment="1">
      <alignment horizontal="left"/>
    </xf>
    <xf numFmtId="168" fontId="76" fillId="0" borderId="75" xfId="0" applyNumberFormat="1" applyFont="1" applyBorder="1" applyAlignment="1">
      <alignment horizontal="center" vertical="center" wrapText="1"/>
    </xf>
    <xf numFmtId="168" fontId="48" fillId="0" borderId="75" xfId="0" applyNumberFormat="1" applyFont="1" applyBorder="1" applyAlignment="1">
      <alignment horizontal="center" vertical="center" wrapText="1"/>
    </xf>
    <xf numFmtId="0" fontId="40" fillId="14" borderId="75" xfId="0" applyFont="1" applyFill="1" applyBorder="1" applyAlignment="1">
      <alignment horizontal="center" vertical="center"/>
    </xf>
    <xf numFmtId="0" fontId="40" fillId="5" borderId="75" xfId="0" applyFont="1" applyFill="1" applyBorder="1" applyAlignment="1">
      <alignment horizontal="center" vertical="center"/>
    </xf>
    <xf numFmtId="0" fontId="0" fillId="5" borderId="75" xfId="0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7" fillId="5" borderId="0" xfId="0" applyFont="1" applyFill="1" applyAlignment="1" applyProtection="1">
      <alignment horizontal="center" vertical="center"/>
      <protection locked="0"/>
    </xf>
    <xf numFmtId="0" fontId="47" fillId="5" borderId="0" xfId="0" applyFont="1" applyFill="1" applyAlignment="1">
      <alignment horizontal="center" vertical="center"/>
    </xf>
    <xf numFmtId="0" fontId="85" fillId="5" borderId="0" xfId="0" applyFont="1" applyFill="1" applyAlignment="1">
      <alignment vertical="center" wrapText="1"/>
    </xf>
    <xf numFmtId="0" fontId="47" fillId="14" borderId="75" xfId="0" applyFont="1" applyFill="1" applyBorder="1" applyAlignment="1">
      <alignment horizontal="left" vertical="center" wrapText="1"/>
    </xf>
    <xf numFmtId="0" fontId="85" fillId="0" borderId="0" xfId="0" applyFont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right" vertical="center" wrapText="1"/>
      <protection locked="0"/>
    </xf>
    <xf numFmtId="0" fontId="76" fillId="0" borderId="0" xfId="0" applyFont="1" applyAlignment="1">
      <alignment horizontal="center" vertical="center"/>
    </xf>
    <xf numFmtId="0" fontId="47" fillId="0" borderId="0" xfId="0" applyFont="1" applyAlignment="1" applyProtection="1">
      <alignment horizontal="center" vertical="center"/>
      <protection locked="0"/>
    </xf>
    <xf numFmtId="0" fontId="47" fillId="5" borderId="0" xfId="0" applyFont="1" applyFill="1" applyAlignment="1">
      <alignment horizontal="left" vertical="center"/>
    </xf>
    <xf numFmtId="167" fontId="47" fillId="0" borderId="0" xfId="0" applyNumberFormat="1" applyFont="1" applyAlignment="1" applyProtection="1">
      <alignment horizontal="center" vertical="center"/>
      <protection locked="0"/>
    </xf>
    <xf numFmtId="0" fontId="47" fillId="14" borderId="75" xfId="0" applyFont="1" applyFill="1" applyBorder="1" applyAlignment="1">
      <alignment horizontal="left" vertical="center"/>
    </xf>
    <xf numFmtId="171" fontId="48" fillId="4" borderId="0" xfId="0" applyNumberFormat="1" applyFont="1" applyFill="1" applyAlignment="1">
      <alignment horizontal="center" vertical="center"/>
    </xf>
    <xf numFmtId="0" fontId="48" fillId="4" borderId="75" xfId="0" applyFont="1" applyFill="1" applyBorder="1" applyAlignment="1">
      <alignment horizontal="left" vertical="center"/>
    </xf>
    <xf numFmtId="0" fontId="48" fillId="13" borderId="0" xfId="0" applyFont="1" applyFill="1" applyAlignment="1">
      <alignment vertical="center" wrapText="1"/>
    </xf>
    <xf numFmtId="0" fontId="77" fillId="13" borderId="0" xfId="0" applyFont="1" applyFill="1" applyAlignment="1">
      <alignment vertical="center" wrapText="1"/>
    </xf>
    <xf numFmtId="0" fontId="87" fillId="13" borderId="0" xfId="0" applyFont="1" applyFill="1" applyAlignment="1">
      <alignment vertical="center" wrapText="1"/>
    </xf>
    <xf numFmtId="0" fontId="85" fillId="5" borderId="0" xfId="0" applyFont="1" applyFill="1" applyAlignment="1">
      <alignment horizontal="center" vertical="center" wrapText="1"/>
    </xf>
    <xf numFmtId="0" fontId="48" fillId="16" borderId="98" xfId="0" applyFont="1" applyFill="1" applyBorder="1" applyAlignment="1">
      <alignment horizontal="left" vertical="center"/>
    </xf>
    <xf numFmtId="0" fontId="58" fillId="4" borderId="0" xfId="0" applyFont="1" applyFill="1" applyAlignment="1">
      <alignment vertical="center"/>
    </xf>
    <xf numFmtId="0" fontId="0" fillId="0" borderId="93" xfId="0" applyBorder="1"/>
    <xf numFmtId="0" fontId="0" fillId="0" borderId="94" xfId="0" applyBorder="1"/>
    <xf numFmtId="0" fontId="66" fillId="0" borderId="93" xfId="3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1" fillId="0" borderId="93" xfId="0" applyFont="1" applyBorder="1"/>
    <xf numFmtId="0" fontId="1" fillId="0" borderId="0" xfId="0" applyFont="1"/>
    <xf numFmtId="0" fontId="45" fillId="0" borderId="30" xfId="0" applyFont="1" applyBorder="1"/>
    <xf numFmtId="0" fontId="46" fillId="0" borderId="58" xfId="0" applyFont="1" applyBorder="1" applyAlignment="1">
      <alignment vertical="center"/>
    </xf>
    <xf numFmtId="0" fontId="26" fillId="0" borderId="83" xfId="0" applyFont="1" applyBorder="1"/>
    <xf numFmtId="0" fontId="46" fillId="0" borderId="85" xfId="0" applyFont="1" applyBorder="1" applyAlignment="1">
      <alignment horizontal="left" vertical="center"/>
    </xf>
    <xf numFmtId="0" fontId="76" fillId="13" borderId="82" xfId="0" applyFont="1" applyFill="1" applyBorder="1" applyAlignment="1">
      <alignment horizontal="center" vertical="center" wrapText="1"/>
    </xf>
    <xf numFmtId="0" fontId="76" fillId="13" borderId="0" xfId="0" quotePrefix="1" applyFont="1" applyFill="1" applyAlignment="1">
      <alignment vertical="center"/>
    </xf>
    <xf numFmtId="0" fontId="48" fillId="13" borderId="0" xfId="0" applyFont="1" applyFill="1" applyAlignment="1">
      <alignment vertical="top" wrapText="1"/>
    </xf>
    <xf numFmtId="0" fontId="76" fillId="5" borderId="82" xfId="0" applyFont="1" applyFill="1" applyBorder="1" applyAlignment="1">
      <alignment horizontal="center" vertical="center"/>
    </xf>
    <xf numFmtId="0" fontId="76" fillId="5" borderId="0" xfId="0" applyFont="1" applyFill="1" applyAlignment="1">
      <alignment horizontal="center" vertical="center"/>
    </xf>
    <xf numFmtId="164" fontId="48" fillId="0" borderId="0" xfId="0" applyNumberFormat="1" applyFont="1" applyAlignment="1">
      <alignment horizontal="center" vertical="center"/>
    </xf>
    <xf numFmtId="0" fontId="48" fillId="5" borderId="82" xfId="0" applyFont="1" applyFill="1" applyBorder="1" applyAlignment="1">
      <alignment horizontal="center" vertical="center"/>
    </xf>
    <xf numFmtId="0" fontId="48" fillId="16" borderId="82" xfId="0" applyFont="1" applyFill="1" applyBorder="1" applyAlignment="1">
      <alignment horizontal="left" vertical="center"/>
    </xf>
    <xf numFmtId="0" fontId="48" fillId="14" borderId="82" xfId="0" applyFont="1" applyFill="1" applyBorder="1" applyAlignment="1">
      <alignment horizontal="center" vertical="center"/>
    </xf>
    <xf numFmtId="0" fontId="48" fillId="0" borderId="82" xfId="0" applyFont="1" applyBorder="1" applyAlignment="1">
      <alignment horizontal="center"/>
    </xf>
    <xf numFmtId="0" fontId="48" fillId="14" borderId="82" xfId="0" applyFont="1" applyFill="1" applyBorder="1" applyAlignment="1">
      <alignment horizontal="left" vertical="center"/>
    </xf>
    <xf numFmtId="0" fontId="48" fillId="3" borderId="0" xfId="0" applyFont="1" applyFill="1" applyAlignment="1">
      <alignment horizontal="left" vertical="center"/>
    </xf>
    <xf numFmtId="0" fontId="48" fillId="16" borderId="82" xfId="0" applyFont="1" applyFill="1" applyBorder="1" applyAlignment="1">
      <alignment vertical="center"/>
    </xf>
    <xf numFmtId="0" fontId="48" fillId="16" borderId="82" xfId="0" applyFont="1" applyFill="1" applyBorder="1" applyAlignment="1">
      <alignment horizontal="right" vertical="center"/>
    </xf>
    <xf numFmtId="0" fontId="48" fillId="16" borderId="86" xfId="0" applyFont="1" applyFill="1" applyBorder="1" applyAlignment="1">
      <alignment vertical="center"/>
    </xf>
    <xf numFmtId="0" fontId="48" fillId="16" borderId="8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top"/>
    </xf>
    <xf numFmtId="0" fontId="47" fillId="14" borderId="82" xfId="0" applyFont="1" applyFill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47" fillId="0" borderId="82" xfId="0" applyFont="1" applyBorder="1" applyAlignment="1">
      <alignment horizontal="center"/>
    </xf>
    <xf numFmtId="0" fontId="48" fillId="16" borderId="89" xfId="0" applyFont="1" applyFill="1" applyBorder="1" applyAlignment="1">
      <alignment horizontal="center" vertical="center"/>
    </xf>
    <xf numFmtId="0" fontId="48" fillId="4" borderId="89" xfId="0" applyFont="1" applyFill="1" applyBorder="1" applyAlignment="1">
      <alignment horizontal="center" vertical="center"/>
    </xf>
    <xf numFmtId="0" fontId="40" fillId="14" borderId="82" xfId="0" applyFont="1" applyFill="1" applyBorder="1" applyAlignment="1">
      <alignment horizontal="center" vertical="center" wrapText="1"/>
    </xf>
    <xf numFmtId="0" fontId="0" fillId="5" borderId="83" xfId="0" applyFill="1" applyBorder="1"/>
    <xf numFmtId="0" fontId="0" fillId="5" borderId="84" xfId="0" applyFill="1" applyBorder="1"/>
    <xf numFmtId="0" fontId="0" fillId="0" borderId="84" xfId="0" applyBorder="1"/>
    <xf numFmtId="0" fontId="0" fillId="5" borderId="85" xfId="0" applyFill="1" applyBorder="1"/>
    <xf numFmtId="0" fontId="40" fillId="14" borderId="86" xfId="0" applyFont="1" applyFill="1" applyBorder="1" applyAlignment="1">
      <alignment horizontal="center" vertical="center" wrapText="1"/>
    </xf>
    <xf numFmtId="0" fontId="40" fillId="5" borderId="82" xfId="0" applyFont="1" applyFill="1" applyBorder="1" applyAlignment="1">
      <alignment vertical="center" wrapText="1"/>
    </xf>
    <xf numFmtId="168" fontId="48" fillId="0" borderId="82" xfId="0" applyNumberFormat="1" applyFont="1" applyBorder="1" applyAlignment="1">
      <alignment horizontal="center" vertical="center" wrapText="1"/>
    </xf>
    <xf numFmtId="0" fontId="0" fillId="14" borderId="82" xfId="0" applyFill="1" applyBorder="1" applyAlignment="1">
      <alignment horizontal="center" vertical="center"/>
    </xf>
    <xf numFmtId="0" fontId="40" fillId="5" borderId="82" xfId="0" applyFont="1" applyFill="1" applyBorder="1" applyAlignment="1">
      <alignment horizontal="center" vertical="center"/>
    </xf>
    <xf numFmtId="0" fontId="0" fillId="5" borderId="82" xfId="0" applyFill="1" applyBorder="1" applyAlignment="1">
      <alignment horizontal="center" vertical="center"/>
    </xf>
    <xf numFmtId="0" fontId="0" fillId="14" borderId="82" xfId="0" applyFill="1" applyBorder="1" applyAlignment="1">
      <alignment horizontal="right" vertical="center"/>
    </xf>
    <xf numFmtId="0" fontId="36" fillId="5" borderId="82" xfId="0" applyFont="1" applyFill="1" applyBorder="1" applyAlignment="1">
      <alignment horizontal="center" vertical="center"/>
    </xf>
    <xf numFmtId="0" fontId="0" fillId="5" borderId="88" xfId="0" applyFill="1" applyBorder="1"/>
    <xf numFmtId="0" fontId="0" fillId="5" borderId="87" xfId="0" applyFill="1" applyBorder="1"/>
    <xf numFmtId="0" fontId="47" fillId="14" borderId="82" xfId="0" applyFont="1" applyFill="1" applyBorder="1" applyAlignment="1">
      <alignment horizontal="left" vertical="center" wrapText="1"/>
    </xf>
    <xf numFmtId="0" fontId="85" fillId="0" borderId="0" xfId="0" applyFont="1" applyAlignment="1">
      <alignment horizontal="center" vertical="center" wrapText="1"/>
    </xf>
    <xf numFmtId="0" fontId="47" fillId="0" borderId="0" xfId="0" applyFont="1" applyAlignment="1">
      <alignment horizontal="right" vertical="center" wrapText="1"/>
    </xf>
    <xf numFmtId="0" fontId="47" fillId="5" borderId="0" xfId="0" applyFont="1" applyFill="1" applyAlignment="1">
      <alignment vertical="center"/>
    </xf>
    <xf numFmtId="0" fontId="47" fillId="14" borderId="89" xfId="0" applyFont="1" applyFill="1" applyBorder="1" applyAlignment="1">
      <alignment horizontal="left" vertical="center"/>
    </xf>
    <xf numFmtId="0" fontId="48" fillId="16" borderId="89" xfId="0" applyFont="1" applyFill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167" fontId="47" fillId="0" borderId="0" xfId="0" applyNumberFormat="1" applyFont="1" applyAlignment="1">
      <alignment horizontal="center" vertical="center"/>
    </xf>
    <xf numFmtId="0" fontId="48" fillId="4" borderId="82" xfId="0" applyFont="1" applyFill="1" applyBorder="1" applyAlignment="1">
      <alignment horizontal="left" vertical="center"/>
    </xf>
    <xf numFmtId="0" fontId="0" fillId="0" borderId="103" xfId="0" applyBorder="1"/>
    <xf numFmtId="0" fontId="0" fillId="0" borderId="102" xfId="0" applyBorder="1"/>
    <xf numFmtId="0" fontId="47" fillId="14" borderId="82" xfId="0" applyFont="1" applyFill="1" applyBorder="1" applyAlignment="1">
      <alignment horizontal="left" vertical="center"/>
    </xf>
    <xf numFmtId="0" fontId="48" fillId="16" borderId="83" xfId="0" applyFont="1" applyFill="1" applyBorder="1" applyAlignment="1">
      <alignment horizontal="left" vertical="center"/>
    </xf>
    <xf numFmtId="0" fontId="48" fillId="16" borderId="85" xfId="0" applyFont="1" applyFill="1" applyBorder="1" applyAlignment="1">
      <alignment horizontal="left" vertical="center"/>
    </xf>
    <xf numFmtId="0" fontId="58" fillId="14" borderId="82" xfId="0" applyFont="1" applyFill="1" applyBorder="1" applyAlignment="1">
      <alignment horizontal="center" vertical="center"/>
    </xf>
    <xf numFmtId="0" fontId="44" fillId="5" borderId="0" xfId="0" applyFont="1" applyFill="1" applyAlignment="1">
      <alignment horizontal="center"/>
    </xf>
    <xf numFmtId="0" fontId="44" fillId="5" borderId="30" xfId="0" applyFont="1" applyFill="1" applyBorder="1" applyAlignment="1">
      <alignment horizontal="center"/>
    </xf>
    <xf numFmtId="0" fontId="88" fillId="4" borderId="89" xfId="0" applyFont="1" applyFill="1" applyBorder="1" applyAlignment="1" applyProtection="1">
      <alignment horizontal="center" vertical="center"/>
      <protection locked="0"/>
    </xf>
    <xf numFmtId="0" fontId="76" fillId="14" borderId="82" xfId="0" applyFont="1" applyFill="1" applyBorder="1" applyAlignment="1">
      <alignment horizontal="left" vertical="center"/>
    </xf>
    <xf numFmtId="0" fontId="1" fillId="14" borderId="82" xfId="0" applyFont="1" applyFill="1" applyBorder="1" applyAlignment="1">
      <alignment horizontal="center" vertical="center"/>
    </xf>
    <xf numFmtId="168" fontId="76" fillId="14" borderId="82" xfId="0" applyNumberFormat="1" applyFont="1" applyFill="1" applyBorder="1" applyAlignment="1">
      <alignment horizontal="center" vertical="center" wrapText="1"/>
    </xf>
    <xf numFmtId="0" fontId="76" fillId="14" borderId="89" xfId="0" applyFont="1" applyFill="1" applyBorder="1" applyAlignment="1">
      <alignment horizontal="center" vertical="center"/>
    </xf>
    <xf numFmtId="0" fontId="76" fillId="17" borderId="82" xfId="0" applyFont="1" applyFill="1" applyBorder="1" applyAlignment="1">
      <alignment horizontal="center" vertical="center" wrapText="1"/>
    </xf>
    <xf numFmtId="0" fontId="47" fillId="14" borderId="15" xfId="0" applyFont="1" applyFill="1" applyBorder="1" applyAlignment="1">
      <alignment vertical="center" wrapText="1"/>
    </xf>
    <xf numFmtId="0" fontId="86" fillId="14" borderId="105" xfId="0" applyFont="1" applyFill="1" applyBorder="1"/>
    <xf numFmtId="0" fontId="48" fillId="4" borderId="89" xfId="0" applyFont="1" applyFill="1" applyBorder="1" applyAlignment="1" applyProtection="1">
      <alignment horizontal="center" vertical="center"/>
      <protection locked="0"/>
    </xf>
    <xf numFmtId="0" fontId="37" fillId="29" borderId="0" xfId="0" applyFont="1" applyFill="1" applyAlignment="1">
      <alignment vertical="center"/>
    </xf>
    <xf numFmtId="0" fontId="37" fillId="4" borderId="0" xfId="0" applyFont="1" applyFill="1" applyAlignment="1">
      <alignment vertical="center"/>
    </xf>
    <xf numFmtId="0" fontId="58" fillId="4" borderId="0" xfId="0" applyFont="1" applyFill="1" applyAlignment="1">
      <alignment vertical="top" wrapText="1"/>
    </xf>
    <xf numFmtId="0" fontId="27" fillId="5" borderId="0" xfId="0" applyFont="1" applyFill="1" applyAlignment="1">
      <alignment vertical="center" wrapText="1"/>
    </xf>
    <xf numFmtId="0" fontId="58" fillId="4" borderId="0" xfId="0" applyFont="1" applyFill="1" applyAlignment="1">
      <alignment wrapText="1"/>
    </xf>
    <xf numFmtId="0" fontId="58" fillId="4" borderId="0" xfId="0" applyFont="1" applyFill="1" applyAlignment="1">
      <alignment horizontal="center" wrapText="1"/>
    </xf>
    <xf numFmtId="0" fontId="48" fillId="0" borderId="87" xfId="0" applyFont="1" applyBorder="1" applyAlignment="1">
      <alignment horizontal="center" vertical="center" wrapText="1"/>
    </xf>
    <xf numFmtId="177" fontId="0" fillId="14" borderId="99" xfId="0" applyNumberFormat="1" applyFill="1" applyBorder="1"/>
    <xf numFmtId="2" fontId="0" fillId="14" borderId="101" xfId="0" applyNumberFormat="1" applyFill="1" applyBorder="1"/>
    <xf numFmtId="0" fontId="47" fillId="14" borderId="84" xfId="0" applyFont="1" applyFill="1" applyBorder="1" applyAlignment="1">
      <alignment horizontal="left" vertical="center"/>
    </xf>
    <xf numFmtId="0" fontId="47" fillId="14" borderId="98" xfId="0" applyFont="1" applyFill="1" applyBorder="1" applyAlignment="1">
      <alignment horizontal="left" vertical="center"/>
    </xf>
    <xf numFmtId="0" fontId="0" fillId="5" borderId="0" xfId="0" applyFill="1" applyAlignment="1">
      <alignment vertical="center"/>
    </xf>
    <xf numFmtId="0" fontId="40" fillId="5" borderId="89" xfId="0" applyFont="1" applyFill="1" applyBorder="1" applyAlignment="1">
      <alignment vertical="center" wrapText="1"/>
    </xf>
    <xf numFmtId="0" fontId="85" fillId="0" borderId="0" xfId="0" applyFont="1"/>
    <xf numFmtId="0" fontId="3" fillId="0" borderId="94" xfId="0" applyFont="1" applyBorder="1" applyAlignment="1">
      <alignment horizontal="left"/>
    </xf>
    <xf numFmtId="0" fontId="3" fillId="0" borderId="91" xfId="0" applyFont="1" applyBorder="1" applyAlignment="1">
      <alignment horizontal="left" wrapText="1"/>
    </xf>
    <xf numFmtId="169" fontId="3" fillId="0" borderId="91" xfId="0" applyNumberFormat="1" applyFont="1" applyBorder="1" applyAlignment="1">
      <alignment horizontal="left" vertical="center"/>
    </xf>
    <xf numFmtId="0" fontId="3" fillId="0" borderId="92" xfId="0" applyFont="1" applyBorder="1" applyAlignment="1">
      <alignment horizontal="left"/>
    </xf>
    <xf numFmtId="0" fontId="3" fillId="0" borderId="96" xfId="0" applyFont="1" applyBorder="1" applyAlignment="1">
      <alignment horizontal="left"/>
    </xf>
    <xf numFmtId="0" fontId="3" fillId="0" borderId="96" xfId="0" applyFont="1" applyBorder="1" applyAlignment="1">
      <alignment horizontal="left" vertical="center"/>
    </xf>
    <xf numFmtId="0" fontId="3" fillId="0" borderId="97" xfId="0" applyFont="1" applyBorder="1" applyAlignment="1">
      <alignment horizontal="left"/>
    </xf>
    <xf numFmtId="0" fontId="0" fillId="0" borderId="89" xfId="0" applyBorder="1" applyAlignment="1" applyProtection="1">
      <alignment horizontal="center" vertical="center"/>
      <protection locked="0"/>
    </xf>
    <xf numFmtId="0" fontId="76" fillId="14" borderId="26" xfId="0" applyFont="1" applyFill="1" applyBorder="1" applyAlignment="1">
      <alignment horizontal="center" vertical="center"/>
    </xf>
    <xf numFmtId="0" fontId="76" fillId="14" borderId="14" xfId="0" applyFont="1" applyFill="1" applyBorder="1" applyAlignment="1">
      <alignment horizontal="center" vertical="center"/>
    </xf>
    <xf numFmtId="168" fontId="48" fillId="14" borderId="14" xfId="0" applyNumberFormat="1" applyFont="1" applyFill="1" applyBorder="1" applyAlignment="1">
      <alignment vertical="center"/>
    </xf>
    <xf numFmtId="0" fontId="48" fillId="4" borderId="35" xfId="0" applyFont="1" applyFill="1" applyBorder="1" applyAlignment="1" applyProtection="1">
      <alignment horizontal="left" vertical="center"/>
      <protection locked="0"/>
    </xf>
    <xf numFmtId="0" fontId="48" fillId="4" borderId="15" xfId="0" applyFont="1" applyFill="1" applyBorder="1" applyAlignment="1" applyProtection="1">
      <alignment horizontal="left" vertical="center"/>
      <protection locked="0"/>
    </xf>
    <xf numFmtId="0" fontId="48" fillId="5" borderId="15" xfId="0" applyFont="1" applyFill="1" applyBorder="1" applyAlignment="1" applyProtection="1">
      <alignment horizontal="center" vertical="center"/>
      <protection locked="0"/>
    </xf>
    <xf numFmtId="0" fontId="47" fillId="16" borderId="28" xfId="0" applyFont="1" applyFill="1" applyBorder="1"/>
    <xf numFmtId="0" fontId="0" fillId="5" borderId="111" xfId="0" applyFill="1" applyBorder="1"/>
    <xf numFmtId="0" fontId="0" fillId="5" borderId="115" xfId="0" applyFill="1" applyBorder="1"/>
    <xf numFmtId="0" fontId="0" fillId="5" borderId="93" xfId="0" applyFill="1" applyBorder="1"/>
    <xf numFmtId="0" fontId="0" fillId="5" borderId="94" xfId="0" applyFill="1" applyBorder="1"/>
    <xf numFmtId="0" fontId="47" fillId="5" borderId="93" xfId="0" applyFont="1" applyFill="1" applyBorder="1" applyAlignment="1">
      <alignment horizontal="left"/>
    </xf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100" fillId="18" borderId="14" xfId="0" applyFont="1" applyFill="1" applyBorder="1" applyAlignment="1">
      <alignment horizontal="center" vertical="center" wrapText="1"/>
    </xf>
    <xf numFmtId="169" fontId="44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0" fontId="101" fillId="5" borderId="0" xfId="0" applyFont="1" applyFill="1" applyAlignment="1">
      <alignment horizontal="center" vertical="center" wrapText="1"/>
    </xf>
    <xf numFmtId="0" fontId="102" fillId="5" borderId="0" xfId="0" applyFont="1" applyFill="1" applyAlignment="1">
      <alignment horizontal="left"/>
    </xf>
    <xf numFmtId="0" fontId="102" fillId="5" borderId="0" xfId="0" applyFont="1" applyFill="1"/>
    <xf numFmtId="0" fontId="100" fillId="18" borderId="116" xfId="0" applyFont="1" applyFill="1" applyBorder="1" applyAlignment="1">
      <alignment horizontal="center" vertical="center" wrapText="1"/>
    </xf>
    <xf numFmtId="0" fontId="100" fillId="18" borderId="82" xfId="0" applyFont="1" applyFill="1" applyBorder="1" applyAlignment="1">
      <alignment horizontal="center" vertical="center" wrapText="1"/>
    </xf>
    <xf numFmtId="0" fontId="100" fillId="18" borderId="117" xfId="0" applyFont="1" applyFill="1" applyBorder="1" applyAlignment="1">
      <alignment horizontal="center" vertical="center" wrapText="1"/>
    </xf>
    <xf numFmtId="0" fontId="44" fillId="5" borderId="116" xfId="0" applyFont="1" applyFill="1" applyBorder="1" applyAlignment="1">
      <alignment horizontal="center" vertical="center"/>
    </xf>
    <xf numFmtId="169" fontId="44" fillId="5" borderId="82" xfId="0" applyNumberFormat="1" applyFont="1" applyFill="1" applyBorder="1" applyAlignment="1">
      <alignment horizontal="center" vertical="center"/>
    </xf>
    <xf numFmtId="0" fontId="44" fillId="5" borderId="82" xfId="0" applyFont="1" applyFill="1" applyBorder="1" applyAlignment="1">
      <alignment horizontal="left" vertical="center"/>
    </xf>
    <xf numFmtId="0" fontId="44" fillId="5" borderId="117" xfId="0" applyFont="1" applyFill="1" applyBorder="1" applyAlignment="1">
      <alignment horizontal="left" vertical="center"/>
    </xf>
    <xf numFmtId="0" fontId="44" fillId="0" borderId="116" xfId="0" applyFont="1" applyBorder="1" applyAlignment="1">
      <alignment horizontal="center" vertical="center"/>
    </xf>
    <xf numFmtId="179" fontId="44" fillId="0" borderId="82" xfId="0" applyNumberFormat="1" applyFont="1" applyBorder="1" applyAlignment="1">
      <alignment horizontal="center" vertical="center"/>
    </xf>
    <xf numFmtId="0" fontId="44" fillId="0" borderId="82" xfId="0" applyFont="1" applyBorder="1" applyAlignment="1">
      <alignment horizontal="left" vertical="center"/>
    </xf>
    <xf numFmtId="0" fontId="44" fillId="0" borderId="117" xfId="0" applyFont="1" applyBorder="1" applyAlignment="1">
      <alignment horizontal="left" vertical="center"/>
    </xf>
    <xf numFmtId="0" fontId="44" fillId="0" borderId="118" xfId="0" applyFont="1" applyBorder="1" applyAlignment="1">
      <alignment horizontal="center" vertical="center"/>
    </xf>
    <xf numFmtId="179" fontId="44" fillId="0" borderId="119" xfId="0" applyNumberFormat="1" applyFont="1" applyBorder="1" applyAlignment="1">
      <alignment horizontal="center" vertical="center"/>
    </xf>
    <xf numFmtId="0" fontId="44" fillId="0" borderId="119" xfId="0" applyFont="1" applyBorder="1" applyAlignment="1">
      <alignment horizontal="left" vertical="center"/>
    </xf>
    <xf numFmtId="0" fontId="44" fillId="0" borderId="120" xfId="0" applyFont="1" applyBorder="1" applyAlignment="1">
      <alignment horizontal="left" vertical="center"/>
    </xf>
    <xf numFmtId="0" fontId="51" fillId="0" borderId="93" xfId="0" applyFont="1" applyBorder="1" applyAlignment="1">
      <alignment vertical="center"/>
    </xf>
    <xf numFmtId="0" fontId="51" fillId="0" borderId="18" xfId="0" applyFont="1" applyBorder="1" applyAlignment="1" applyProtection="1">
      <alignment horizontal="left" vertical="center"/>
      <protection locked="0"/>
    </xf>
    <xf numFmtId="0" fontId="51" fillId="0" borderId="18" xfId="0" applyFont="1" applyBorder="1" applyAlignment="1" applyProtection="1">
      <alignment horizontal="center" vertical="center"/>
      <protection locked="0"/>
    </xf>
    <xf numFmtId="0" fontId="51" fillId="0" borderId="29" xfId="0" applyFont="1" applyBorder="1" applyAlignment="1" applyProtection="1">
      <alignment horizontal="center" vertical="center"/>
      <protection locked="0"/>
    </xf>
    <xf numFmtId="0" fontId="51" fillId="0" borderId="18" xfId="0" applyFont="1" applyBorder="1" applyAlignment="1" applyProtection="1">
      <alignment vertical="center"/>
      <protection locked="0"/>
    </xf>
    <xf numFmtId="0" fontId="51" fillId="0" borderId="29" xfId="0" applyFont="1" applyBorder="1" applyAlignment="1" applyProtection="1">
      <alignment vertical="center"/>
      <protection locked="0"/>
    </xf>
    <xf numFmtId="0" fontId="77" fillId="14" borderId="55" xfId="0" applyFont="1" applyFill="1" applyBorder="1" applyAlignment="1" applyProtection="1">
      <alignment vertical="center"/>
      <protection hidden="1"/>
    </xf>
    <xf numFmtId="177" fontId="48" fillId="16" borderId="27" xfId="0" applyNumberFormat="1" applyFont="1" applyFill="1" applyBorder="1" applyAlignment="1" applyProtection="1">
      <alignment vertical="center"/>
      <protection hidden="1"/>
    </xf>
    <xf numFmtId="0" fontId="48" fillId="4" borderId="27" xfId="0" applyFont="1" applyFill="1" applyBorder="1" applyAlignment="1" applyProtection="1">
      <alignment horizontal="left" vertical="center"/>
      <protection locked="0"/>
    </xf>
    <xf numFmtId="0" fontId="48" fillId="5" borderId="26" xfId="0" applyFont="1" applyFill="1" applyBorder="1" applyAlignment="1" applyProtection="1">
      <alignment horizontal="left" vertical="center"/>
      <protection locked="0"/>
    </xf>
    <xf numFmtId="0" fontId="48" fillId="16" borderId="26" xfId="0" applyFont="1" applyFill="1" applyBorder="1" applyAlignment="1">
      <alignment vertical="center"/>
    </xf>
    <xf numFmtId="0" fontId="48" fillId="16" borderId="55" xfId="0" applyFont="1" applyFill="1" applyBorder="1" applyAlignment="1">
      <alignment vertical="center"/>
    </xf>
    <xf numFmtId="0" fontId="48" fillId="16" borderId="27" xfId="0" applyFont="1" applyFill="1" applyBorder="1" applyAlignment="1">
      <alignment vertical="center"/>
    </xf>
    <xf numFmtId="0" fontId="47" fillId="0" borderId="59" xfId="0" applyFont="1" applyBorder="1" applyAlignment="1" applyProtection="1">
      <alignment horizontal="left"/>
      <protection locked="0"/>
    </xf>
    <xf numFmtId="0" fontId="48" fillId="5" borderId="14" xfId="0" applyFont="1" applyFill="1" applyBorder="1" applyAlignment="1" applyProtection="1">
      <alignment horizontal="left" vertical="center"/>
      <protection locked="0"/>
    </xf>
    <xf numFmtId="174" fontId="48" fillId="5" borderId="26" xfId="0" applyNumberFormat="1" applyFont="1" applyFill="1" applyBorder="1" applyAlignment="1" applyProtection="1">
      <alignment horizontal="left" vertical="center"/>
      <protection locked="0"/>
    </xf>
    <xf numFmtId="168" fontId="81" fillId="4" borderId="27" xfId="0" applyNumberFormat="1" applyFont="1" applyFill="1" applyBorder="1" applyAlignment="1">
      <alignment horizontal="left" vertical="center"/>
    </xf>
    <xf numFmtId="0" fontId="3" fillId="5" borderId="26" xfId="0" applyFont="1" applyFill="1" applyBorder="1" applyAlignment="1" applyProtection="1">
      <alignment horizontal="left" vertical="center"/>
      <protection locked="0"/>
    </xf>
    <xf numFmtId="0" fontId="3" fillId="5" borderId="14" xfId="0" applyFont="1" applyFill="1" applyBorder="1" applyAlignment="1" applyProtection="1">
      <alignment horizontal="left" vertical="center"/>
      <protection locked="0"/>
    </xf>
    <xf numFmtId="0" fontId="3" fillId="5" borderId="56" xfId="0" applyFont="1" applyFill="1" applyBorder="1" applyAlignment="1" applyProtection="1">
      <alignment horizontal="left" vertical="center"/>
      <protection locked="0"/>
    </xf>
    <xf numFmtId="174" fontId="3" fillId="5" borderId="14" xfId="0" applyNumberFormat="1" applyFont="1" applyFill="1" applyBorder="1" applyAlignment="1" applyProtection="1">
      <alignment horizontal="left" vertical="center"/>
      <protection locked="0"/>
    </xf>
    <xf numFmtId="0" fontId="3" fillId="5" borderId="14" xfId="0" applyFont="1" applyFill="1" applyBorder="1" applyAlignment="1">
      <alignment horizontal="left" vertical="center"/>
    </xf>
    <xf numFmtId="0" fontId="48" fillId="5" borderId="26" xfId="0" applyFont="1" applyFill="1" applyBorder="1" applyAlignment="1">
      <alignment horizontal="left" vertical="center"/>
    </xf>
    <xf numFmtId="168" fontId="3" fillId="14" borderId="14" xfId="0" applyNumberFormat="1" applyFont="1" applyFill="1" applyBorder="1" applyAlignment="1">
      <alignment horizontal="right" vertical="center"/>
    </xf>
    <xf numFmtId="177" fontId="3" fillId="14" borderId="14" xfId="0" applyNumberFormat="1" applyFont="1" applyFill="1" applyBorder="1" applyAlignment="1">
      <alignment horizontal="left" vertical="center"/>
    </xf>
    <xf numFmtId="0" fontId="44" fillId="30" borderId="14" xfId="0" applyFont="1" applyFill="1" applyBorder="1" applyAlignment="1">
      <alignment horizontal="center" vertical="center"/>
    </xf>
    <xf numFmtId="179" fontId="44" fillId="30" borderId="14" xfId="0" applyNumberFormat="1" applyFont="1" applyFill="1" applyBorder="1" applyAlignment="1">
      <alignment horizontal="center" vertical="center"/>
    </xf>
    <xf numFmtId="0" fontId="44" fillId="30" borderId="14" xfId="0" applyFont="1" applyFill="1" applyBorder="1" applyAlignment="1">
      <alignment horizontal="left" vertical="center"/>
    </xf>
    <xf numFmtId="0" fontId="65" fillId="30" borderId="14" xfId="0" applyFont="1" applyFill="1" applyBorder="1" applyAlignment="1">
      <alignment horizontal="left" vertical="center"/>
    </xf>
    <xf numFmtId="0" fontId="65" fillId="30" borderId="14" xfId="0" applyFont="1" applyFill="1" applyBorder="1" applyAlignment="1">
      <alignment horizontal="left" vertical="top"/>
    </xf>
    <xf numFmtId="0" fontId="105" fillId="0" borderId="0" xfId="0" applyFont="1"/>
    <xf numFmtId="0" fontId="44" fillId="26" borderId="14" xfId="0" applyFont="1" applyFill="1" applyBorder="1" applyAlignment="1">
      <alignment horizontal="center" vertical="center"/>
    </xf>
    <xf numFmtId="179" fontId="44" fillId="26" borderId="14" xfId="0" applyNumberFormat="1" applyFont="1" applyFill="1" applyBorder="1" applyAlignment="1">
      <alignment horizontal="center" vertical="center"/>
    </xf>
    <xf numFmtId="0" fontId="44" fillId="26" borderId="14" xfId="0" applyFont="1" applyFill="1" applyBorder="1" applyAlignment="1">
      <alignment horizontal="left" vertical="center"/>
    </xf>
    <xf numFmtId="0" fontId="44" fillId="26" borderId="14" xfId="0" applyFont="1" applyFill="1" applyBorder="1"/>
    <xf numFmtId="0" fontId="45" fillId="0" borderId="0" xfId="0" applyFont="1" applyAlignment="1">
      <alignment vertical="center"/>
    </xf>
    <xf numFmtId="177" fontId="77" fillId="16" borderId="26" xfId="0" applyNumberFormat="1" applyFont="1" applyFill="1" applyBorder="1" applyAlignment="1" applyProtection="1">
      <alignment vertical="center"/>
      <protection hidden="1"/>
    </xf>
    <xf numFmtId="0" fontId="0" fillId="0" borderId="130" xfId="0" applyBorder="1" applyAlignment="1">
      <alignment horizontal="left" vertical="center"/>
    </xf>
    <xf numFmtId="0" fontId="0" fillId="14" borderId="130" xfId="0" applyFill="1" applyBorder="1" applyAlignment="1">
      <alignment horizontal="center" vertical="center"/>
    </xf>
    <xf numFmtId="0" fontId="0" fillId="0" borderId="132" xfId="0" applyBorder="1" applyAlignment="1">
      <alignment horizontal="left" vertical="center"/>
    </xf>
    <xf numFmtId="177" fontId="0" fillId="14" borderId="130" xfId="0" applyNumberFormat="1" applyFill="1" applyBorder="1" applyAlignment="1">
      <alignment horizontal="left" vertical="center"/>
    </xf>
    <xf numFmtId="177" fontId="0" fillId="14" borderId="131" xfId="0" applyNumberFormat="1" applyFill="1" applyBorder="1" applyAlignment="1">
      <alignment horizontal="left" vertical="center"/>
    </xf>
    <xf numFmtId="0" fontId="0" fillId="14" borderId="132" xfId="0" applyFill="1" applyBorder="1" applyAlignment="1">
      <alignment vertical="center"/>
    </xf>
    <xf numFmtId="0" fontId="0" fillId="0" borderId="42" xfId="0" applyBorder="1" applyAlignment="1">
      <alignment horizontal="center" vertical="center"/>
    </xf>
    <xf numFmtId="2" fontId="43" fillId="0" borderId="0" xfId="0" applyNumberFormat="1" applyFont="1"/>
    <xf numFmtId="0" fontId="0" fillId="0" borderId="137" xfId="0" applyBorder="1"/>
    <xf numFmtId="0" fontId="0" fillId="0" borderId="141" xfId="0" applyBorder="1" applyAlignment="1">
      <alignment horizontal="center" vertical="center"/>
    </xf>
    <xf numFmtId="0" fontId="0" fillId="0" borderId="142" xfId="0" applyBorder="1"/>
    <xf numFmtId="0" fontId="0" fillId="0" borderId="143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176" fontId="0" fillId="0" borderId="137" xfId="0" applyNumberFormat="1" applyBorder="1" applyAlignment="1">
      <alignment vertical="center"/>
    </xf>
    <xf numFmtId="0" fontId="0" fillId="0" borderId="138" xfId="0" applyBorder="1" applyAlignment="1">
      <alignment horizontal="center" vertical="center"/>
    </xf>
    <xf numFmtId="0" fontId="0" fillId="0" borderId="139" xfId="0" applyBorder="1"/>
    <xf numFmtId="0" fontId="0" fillId="0" borderId="140" xfId="0" applyBorder="1"/>
    <xf numFmtId="0" fontId="43" fillId="0" borderId="137" xfId="0" applyFont="1" applyBorder="1"/>
    <xf numFmtId="0" fontId="42" fillId="14" borderId="89" xfId="0" applyFont="1" applyFill="1" applyBorder="1" applyAlignment="1">
      <alignment horizontal="center" vertical="center"/>
    </xf>
    <xf numFmtId="0" fontId="48" fillId="5" borderId="89" xfId="0" applyFont="1" applyFill="1" applyBorder="1" applyAlignment="1" applyProtection="1">
      <alignment horizontal="left" vertical="center"/>
      <protection locked="0"/>
    </xf>
    <xf numFmtId="0" fontId="3" fillId="5" borderId="89" xfId="0" applyFont="1" applyFill="1" applyBorder="1" applyAlignment="1" applyProtection="1">
      <alignment horizontal="left" vertical="center"/>
      <protection locked="0"/>
    </xf>
    <xf numFmtId="0" fontId="81" fillId="5" borderId="0" xfId="0" applyFont="1" applyFill="1" applyAlignment="1">
      <alignment vertical="center"/>
    </xf>
    <xf numFmtId="0" fontId="107" fillId="5" borderId="0" xfId="0" applyFont="1" applyFill="1" applyAlignment="1">
      <alignment vertical="center"/>
    </xf>
    <xf numFmtId="0" fontId="0" fillId="0" borderId="130" xfId="0" applyBorder="1" applyAlignment="1" applyProtection="1">
      <alignment horizontal="left" vertical="center"/>
      <protection locked="0"/>
    </xf>
    <xf numFmtId="0" fontId="0" fillId="14" borderId="144" xfId="0" applyFill="1" applyBorder="1" applyAlignment="1">
      <alignment horizontal="center" vertical="center"/>
    </xf>
    <xf numFmtId="177" fontId="0" fillId="14" borderId="144" xfId="0" applyNumberFormat="1" applyFill="1" applyBorder="1" applyAlignment="1">
      <alignment horizontal="left" vertical="center"/>
    </xf>
    <xf numFmtId="0" fontId="0" fillId="14" borderId="144" xfId="0" applyFill="1" applyBorder="1" applyAlignment="1">
      <alignment vertical="center"/>
    </xf>
    <xf numFmtId="0" fontId="0" fillId="0" borderId="144" xfId="0" applyBorder="1" applyAlignment="1" applyProtection="1">
      <alignment horizontal="left" vertical="center"/>
      <protection locked="0"/>
    </xf>
    <xf numFmtId="0" fontId="5" fillId="14" borderId="144" xfId="0" applyFont="1" applyFill="1" applyBorder="1" applyAlignment="1">
      <alignment horizontal="center" vertical="center"/>
    </xf>
    <xf numFmtId="0" fontId="3" fillId="5" borderId="144" xfId="0" applyFont="1" applyFill="1" applyBorder="1" applyAlignment="1" applyProtection="1">
      <alignment horizontal="left" vertical="center"/>
      <protection locked="0"/>
    </xf>
    <xf numFmtId="0" fontId="0" fillId="5" borderId="130" xfId="0" applyFill="1" applyBorder="1" applyAlignment="1" applyProtection="1">
      <alignment horizontal="left" vertical="center"/>
      <protection locked="0"/>
    </xf>
    <xf numFmtId="0" fontId="0" fillId="5" borderId="132" xfId="0" applyFill="1" applyBorder="1" applyAlignment="1" applyProtection="1">
      <alignment horizontal="left" vertical="center"/>
      <protection locked="0"/>
    </xf>
    <xf numFmtId="0" fontId="58" fillId="4" borderId="0" xfId="0" applyFont="1" applyFill="1" applyAlignment="1">
      <alignment horizontal="center" wrapText="1"/>
    </xf>
    <xf numFmtId="0" fontId="42" fillId="17" borderId="104" xfId="0" applyFont="1" applyFill="1" applyBorder="1" applyAlignment="1">
      <alignment horizontal="center" vertical="center" wrapText="1"/>
    </xf>
    <xf numFmtId="0" fontId="42" fillId="17" borderId="105" xfId="0" applyFont="1" applyFill="1" applyBorder="1" applyAlignment="1">
      <alignment horizontal="center" vertical="center" wrapText="1"/>
    </xf>
    <xf numFmtId="0" fontId="42" fillId="17" borderId="87" xfId="0" applyFont="1" applyFill="1" applyBorder="1" applyAlignment="1">
      <alignment horizontal="center" vertical="center" wrapText="1"/>
    </xf>
    <xf numFmtId="0" fontId="58" fillId="14" borderId="89" xfId="0" applyFont="1" applyFill="1" applyBorder="1" applyAlignment="1">
      <alignment horizontal="center" vertical="center"/>
    </xf>
    <xf numFmtId="0" fontId="85" fillId="0" borderId="0" xfId="0" applyFont="1" applyAlignment="1">
      <alignment horizontal="center"/>
    </xf>
    <xf numFmtId="0" fontId="58" fillId="4" borderId="93" xfId="0" applyFont="1" applyFill="1" applyBorder="1" applyAlignment="1">
      <alignment horizontal="left" vertical="top" wrapText="1"/>
    </xf>
    <xf numFmtId="0" fontId="58" fillId="4" borderId="0" xfId="0" applyFont="1" applyFill="1" applyAlignment="1">
      <alignment horizontal="left" vertical="top" wrapText="1"/>
    </xf>
    <xf numFmtId="0" fontId="58" fillId="4" borderId="94" xfId="0" applyFont="1" applyFill="1" applyBorder="1" applyAlignment="1">
      <alignment horizontal="left" vertical="top" wrapText="1"/>
    </xf>
    <xf numFmtId="0" fontId="27" fillId="20" borderId="99" xfId="0" applyFont="1" applyFill="1" applyBorder="1" applyAlignment="1">
      <alignment horizontal="center" vertical="center" wrapText="1"/>
    </xf>
    <xf numFmtId="0" fontId="27" fillId="20" borderId="100" xfId="0" applyFont="1" applyFill="1" applyBorder="1" applyAlignment="1">
      <alignment horizontal="center" vertical="center" wrapText="1"/>
    </xf>
    <xf numFmtId="0" fontId="27" fillId="20" borderId="101" xfId="0" applyFont="1" applyFill="1" applyBorder="1" applyAlignment="1">
      <alignment horizontal="center" vertical="center" wrapText="1"/>
    </xf>
    <xf numFmtId="0" fontId="58" fillId="4" borderId="90" xfId="0" applyFont="1" applyFill="1" applyBorder="1" applyAlignment="1">
      <alignment horizontal="left" vertical="top" wrapText="1"/>
    </xf>
    <xf numFmtId="0" fontId="58" fillId="4" borderId="91" xfId="0" applyFont="1" applyFill="1" applyBorder="1" applyAlignment="1">
      <alignment horizontal="left" vertical="top" wrapText="1"/>
    </xf>
    <xf numFmtId="0" fontId="58" fillId="4" borderId="92" xfId="0" applyFont="1" applyFill="1" applyBorder="1" applyAlignment="1">
      <alignment horizontal="left" vertical="top" wrapText="1"/>
    </xf>
    <xf numFmtId="0" fontId="37" fillId="29" borderId="90" xfId="0" applyFont="1" applyFill="1" applyBorder="1" applyAlignment="1">
      <alignment horizontal="center" vertical="center"/>
    </xf>
    <xf numFmtId="0" fontId="37" fillId="29" borderId="91" xfId="0" applyFont="1" applyFill="1" applyBorder="1" applyAlignment="1">
      <alignment horizontal="center" vertical="center"/>
    </xf>
    <xf numFmtId="0" fontId="37" fillId="29" borderId="92" xfId="0" applyFont="1" applyFill="1" applyBorder="1" applyAlignment="1">
      <alignment horizontal="center" vertical="center"/>
    </xf>
    <xf numFmtId="0" fontId="58" fillId="4" borderId="83" xfId="0" applyFont="1" applyFill="1" applyBorder="1" applyAlignment="1">
      <alignment horizontal="left" vertical="top" wrapText="1"/>
    </xf>
    <xf numFmtId="0" fontId="58" fillId="4" borderId="84" xfId="0" applyFont="1" applyFill="1" applyBorder="1" applyAlignment="1">
      <alignment horizontal="left" vertical="top" wrapText="1"/>
    </xf>
    <xf numFmtId="0" fontId="58" fillId="4" borderId="85" xfId="0" applyFont="1" applyFill="1" applyBorder="1" applyAlignment="1">
      <alignment horizontal="left" vertical="top" wrapText="1"/>
    </xf>
    <xf numFmtId="0" fontId="58" fillId="4" borderId="0" xfId="0" applyFont="1" applyFill="1" applyAlignment="1">
      <alignment horizontal="center" vertical="top" wrapText="1"/>
    </xf>
    <xf numFmtId="0" fontId="32" fillId="0" borderId="0" xfId="0" applyFont="1" applyAlignment="1" applyProtection="1">
      <alignment horizontal="right" vertical="center"/>
      <protection hidden="1"/>
    </xf>
    <xf numFmtId="0" fontId="45" fillId="0" borderId="0" xfId="0" applyFont="1" applyAlignment="1">
      <alignment horizontal="right" vertical="center"/>
    </xf>
    <xf numFmtId="14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66" fillId="4" borderId="93" xfId="3" applyFill="1" applyBorder="1" applyAlignment="1">
      <alignment horizontal="left" vertical="top" wrapText="1"/>
    </xf>
    <xf numFmtId="0" fontId="96" fillId="4" borderId="0" xfId="0" applyFont="1" applyFill="1" applyAlignment="1">
      <alignment horizontal="left" vertical="top" wrapText="1"/>
    </xf>
    <xf numFmtId="0" fontId="96" fillId="4" borderId="94" xfId="0" applyFont="1" applyFill="1" applyBorder="1" applyAlignment="1">
      <alignment horizontal="left" vertical="top" wrapText="1"/>
    </xf>
    <xf numFmtId="0" fontId="67" fillId="0" borderId="0" xfId="0" applyFont="1" applyAlignment="1">
      <alignment horizontal="center" vertical="center"/>
    </xf>
    <xf numFmtId="0" fontId="66" fillId="4" borderId="28" xfId="3" applyFill="1" applyBorder="1" applyAlignment="1">
      <alignment horizontal="left" vertical="top" wrapText="1"/>
    </xf>
    <xf numFmtId="0" fontId="66" fillId="4" borderId="18" xfId="3" applyFill="1" applyBorder="1" applyAlignment="1">
      <alignment horizontal="left" vertical="top" wrapText="1"/>
    </xf>
    <xf numFmtId="0" fontId="66" fillId="4" borderId="31" xfId="3" applyFill="1" applyBorder="1" applyAlignment="1">
      <alignment horizontal="left" vertical="top" wrapText="1"/>
    </xf>
    <xf numFmtId="0" fontId="76" fillId="16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48" fillId="16" borderId="125" xfId="0" applyFont="1" applyFill="1" applyBorder="1" applyAlignment="1">
      <alignment horizontal="center" vertical="center"/>
    </xf>
    <xf numFmtId="0" fontId="48" fillId="16" borderId="126" xfId="0" applyFont="1" applyFill="1" applyBorder="1" applyAlignment="1">
      <alignment horizontal="center" vertical="center"/>
    </xf>
    <xf numFmtId="0" fontId="48" fillId="16" borderId="127" xfId="0" applyFont="1" applyFill="1" applyBorder="1" applyAlignment="1">
      <alignment horizontal="center" vertical="center"/>
    </xf>
    <xf numFmtId="0" fontId="48" fillId="16" borderId="28" xfId="0" applyFont="1" applyFill="1" applyBorder="1" applyAlignment="1">
      <alignment horizontal="center" vertical="center"/>
    </xf>
    <xf numFmtId="0" fontId="48" fillId="16" borderId="18" xfId="0" applyFont="1" applyFill="1" applyBorder="1" applyAlignment="1">
      <alignment horizontal="center" vertical="center"/>
    </xf>
    <xf numFmtId="0" fontId="48" fillId="16" borderId="31" xfId="0" applyFont="1" applyFill="1" applyBorder="1" applyAlignment="1">
      <alignment horizontal="center" vertical="center"/>
    </xf>
    <xf numFmtId="0" fontId="96" fillId="4" borderId="93" xfId="0" applyFont="1" applyFill="1" applyBorder="1" applyAlignment="1">
      <alignment horizontal="left" vertical="top" wrapText="1"/>
    </xf>
    <xf numFmtId="0" fontId="58" fillId="4" borderId="95" xfId="0" applyFont="1" applyFill="1" applyBorder="1" applyAlignment="1">
      <alignment horizontal="left" vertical="top" wrapText="1"/>
    </xf>
    <xf numFmtId="0" fontId="58" fillId="4" borderId="96" xfId="0" applyFont="1" applyFill="1" applyBorder="1" applyAlignment="1">
      <alignment horizontal="left" vertical="top" wrapText="1"/>
    </xf>
    <xf numFmtId="0" fontId="58" fillId="4" borderId="97" xfId="0" applyFont="1" applyFill="1" applyBorder="1" applyAlignment="1">
      <alignment horizontal="left" vertical="top" wrapText="1"/>
    </xf>
    <xf numFmtId="0" fontId="79" fillId="15" borderId="0" xfId="0" applyFont="1" applyFill="1" applyAlignment="1">
      <alignment horizontal="left" vertical="center" wrapText="1"/>
    </xf>
    <xf numFmtId="0" fontId="82" fillId="4" borderId="89" xfId="0" applyFont="1" applyFill="1" applyBorder="1" applyAlignment="1">
      <alignment horizontal="left" vertical="center" wrapText="1"/>
    </xf>
    <xf numFmtId="0" fontId="46" fillId="0" borderId="84" xfId="0" applyFont="1" applyBorder="1" applyAlignment="1">
      <alignment horizontal="right" vertical="center"/>
    </xf>
    <xf numFmtId="0" fontId="47" fillId="14" borderId="26" xfId="0" applyFont="1" applyFill="1" applyBorder="1" applyAlignment="1">
      <alignment horizontal="center" vertical="center"/>
    </xf>
    <xf numFmtId="0" fontId="47" fillId="14" borderId="27" xfId="0" applyFont="1" applyFill="1" applyBorder="1" applyAlignment="1">
      <alignment horizontal="center" vertical="center"/>
    </xf>
    <xf numFmtId="0" fontId="76" fillId="2" borderId="26" xfId="0" applyFont="1" applyFill="1" applyBorder="1" applyAlignment="1">
      <alignment horizontal="center" vertical="center"/>
    </xf>
    <xf numFmtId="0" fontId="76" fillId="2" borderId="29" xfId="0" applyFont="1" applyFill="1" applyBorder="1" applyAlignment="1">
      <alignment horizontal="center" vertical="center"/>
    </xf>
    <xf numFmtId="0" fontId="76" fillId="2" borderId="27" xfId="0" applyFont="1" applyFill="1" applyBorder="1" applyAlignment="1">
      <alignment horizontal="center" vertical="center"/>
    </xf>
    <xf numFmtId="0" fontId="48" fillId="4" borderId="26" xfId="0" applyFont="1" applyFill="1" applyBorder="1" applyAlignment="1" applyProtection="1">
      <alignment horizontal="left" vertical="center"/>
      <protection locked="0"/>
    </xf>
    <xf numFmtId="0" fontId="48" fillId="4" borderId="27" xfId="0" applyFont="1" applyFill="1" applyBorder="1" applyAlignment="1" applyProtection="1">
      <alignment horizontal="left" vertical="center"/>
      <protection locked="0"/>
    </xf>
    <xf numFmtId="0" fontId="48" fillId="4" borderId="26" xfId="0" applyFont="1" applyFill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27" xfId="0" applyBorder="1" applyAlignment="1" applyProtection="1">
      <alignment horizontal="left"/>
      <protection locked="0"/>
    </xf>
    <xf numFmtId="0" fontId="76" fillId="16" borderId="89" xfId="0" applyFont="1" applyFill="1" applyBorder="1" applyAlignment="1">
      <alignment horizontal="center" vertical="center"/>
    </xf>
    <xf numFmtId="0" fontId="76" fillId="16" borderId="88" xfId="0" applyFont="1" applyFill="1" applyBorder="1" applyAlignment="1">
      <alignment horizontal="left" vertical="center"/>
    </xf>
    <xf numFmtId="0" fontId="76" fillId="16" borderId="87" xfId="0" applyFont="1" applyFill="1" applyBorder="1" applyAlignment="1">
      <alignment horizontal="left" vertical="center"/>
    </xf>
    <xf numFmtId="0" fontId="48" fillId="4" borderId="29" xfId="0" applyFont="1" applyFill="1" applyBorder="1" applyAlignment="1" applyProtection="1">
      <alignment horizontal="left" vertical="center"/>
      <protection locked="0"/>
    </xf>
    <xf numFmtId="0" fontId="40" fillId="16" borderId="76" xfId="0" applyFont="1" applyFill="1" applyBorder="1" applyAlignment="1">
      <alignment horizontal="left" vertical="center" wrapText="1"/>
    </xf>
    <xf numFmtId="0" fontId="40" fillId="16" borderId="77" xfId="0" applyFont="1" applyFill="1" applyBorder="1" applyAlignment="1">
      <alignment horizontal="left" vertical="center" wrapText="1"/>
    </xf>
    <xf numFmtId="0" fontId="40" fillId="16" borderId="78" xfId="0" applyFont="1" applyFill="1" applyBorder="1" applyAlignment="1">
      <alignment horizontal="left" vertical="center" wrapText="1"/>
    </xf>
    <xf numFmtId="0" fontId="47" fillId="5" borderId="70" xfId="0" applyFont="1" applyFill="1" applyBorder="1" applyAlignment="1" applyProtection="1">
      <alignment horizontal="left"/>
      <protection locked="0"/>
    </xf>
    <xf numFmtId="0" fontId="47" fillId="5" borderId="71" xfId="0" applyFont="1" applyFill="1" applyBorder="1" applyAlignment="1" applyProtection="1">
      <alignment horizontal="left"/>
      <protection locked="0"/>
    </xf>
    <xf numFmtId="0" fontId="47" fillId="5" borderId="72" xfId="0" applyFont="1" applyFill="1" applyBorder="1" applyAlignment="1" applyProtection="1">
      <alignment horizontal="left"/>
      <protection locked="0"/>
    </xf>
    <xf numFmtId="0" fontId="48" fillId="16" borderId="26" xfId="0" applyFont="1" applyFill="1" applyBorder="1" applyAlignment="1">
      <alignment horizontal="left" vertical="center" wrapText="1"/>
    </xf>
    <xf numFmtId="0" fontId="48" fillId="16" borderId="27" xfId="0" applyFont="1" applyFill="1" applyBorder="1" applyAlignment="1">
      <alignment horizontal="left" vertical="center" wrapText="1"/>
    </xf>
    <xf numFmtId="177" fontId="82" fillId="16" borderId="63" xfId="0" applyNumberFormat="1" applyFont="1" applyFill="1" applyBorder="1" applyAlignment="1">
      <alignment horizontal="right"/>
    </xf>
    <xf numFmtId="177" fontId="82" fillId="16" borderId="64" xfId="0" applyNumberFormat="1" applyFont="1" applyFill="1" applyBorder="1" applyAlignment="1">
      <alignment horizontal="right"/>
    </xf>
    <xf numFmtId="0" fontId="58" fillId="16" borderId="26" xfId="0" applyFont="1" applyFill="1" applyBorder="1" applyAlignment="1">
      <alignment horizontal="left" vertical="center"/>
    </xf>
    <xf numFmtId="0" fontId="58" fillId="16" borderId="29" xfId="0" applyFont="1" applyFill="1" applyBorder="1" applyAlignment="1">
      <alignment horizontal="left" vertical="center"/>
    </xf>
    <xf numFmtId="0" fontId="58" fillId="16" borderId="27" xfId="0" applyFont="1" applyFill="1" applyBorder="1" applyAlignment="1">
      <alignment horizontal="left" vertical="center"/>
    </xf>
    <xf numFmtId="0" fontId="80" fillId="14" borderId="26" xfId="0" applyFont="1" applyFill="1" applyBorder="1" applyAlignment="1">
      <alignment horizontal="center" vertical="center"/>
    </xf>
    <xf numFmtId="0" fontId="80" fillId="14" borderId="27" xfId="0" applyFont="1" applyFill="1" applyBorder="1" applyAlignment="1">
      <alignment horizontal="center" vertical="center"/>
    </xf>
    <xf numFmtId="0" fontId="47" fillId="0" borderId="70" xfId="0" applyFont="1" applyBorder="1" applyAlignment="1" applyProtection="1">
      <alignment horizontal="left" vertical="center"/>
      <protection locked="0"/>
    </xf>
    <xf numFmtId="0" fontId="47" fillId="0" borderId="72" xfId="0" applyFont="1" applyBorder="1" applyAlignment="1" applyProtection="1">
      <alignment horizontal="left" vertical="center"/>
      <protection locked="0"/>
    </xf>
    <xf numFmtId="167" fontId="48" fillId="5" borderId="26" xfId="0" applyNumberFormat="1" applyFont="1" applyFill="1" applyBorder="1" applyAlignment="1" applyProtection="1">
      <alignment horizontal="center" vertical="center" wrapText="1"/>
      <protection locked="0"/>
    </xf>
    <xf numFmtId="167" fontId="48" fillId="5" borderId="29" xfId="0" applyNumberFormat="1" applyFont="1" applyFill="1" applyBorder="1" applyAlignment="1" applyProtection="1">
      <alignment horizontal="center" vertical="center" wrapText="1"/>
      <protection locked="0"/>
    </xf>
    <xf numFmtId="167" fontId="48" fillId="5" borderId="27" xfId="0" applyNumberFormat="1" applyFont="1" applyFill="1" applyBorder="1" applyAlignment="1" applyProtection="1">
      <alignment horizontal="center" vertical="center" wrapText="1"/>
      <protection locked="0"/>
    </xf>
    <xf numFmtId="0" fontId="76" fillId="16" borderId="28" xfId="0" applyFont="1" applyFill="1" applyBorder="1" applyAlignment="1">
      <alignment horizontal="center" vertical="center"/>
    </xf>
    <xf numFmtId="0" fontId="76" fillId="16" borderId="18" xfId="0" applyFont="1" applyFill="1" applyBorder="1" applyAlignment="1">
      <alignment horizontal="center" vertical="center"/>
    </xf>
    <xf numFmtId="0" fontId="76" fillId="16" borderId="31" xfId="0" applyFont="1" applyFill="1" applyBorder="1" applyAlignment="1">
      <alignment horizontal="center" vertical="center"/>
    </xf>
    <xf numFmtId="0" fontId="76" fillId="16" borderId="26" xfId="0" applyFont="1" applyFill="1" applyBorder="1" applyAlignment="1">
      <alignment horizontal="center" vertical="center"/>
    </xf>
    <xf numFmtId="0" fontId="76" fillId="16" borderId="55" xfId="0" applyFont="1" applyFill="1" applyBorder="1" applyAlignment="1">
      <alignment horizontal="center" vertical="center"/>
    </xf>
    <xf numFmtId="0" fontId="76" fillId="16" borderId="27" xfId="0" applyFont="1" applyFill="1" applyBorder="1" applyAlignment="1">
      <alignment horizontal="center" vertical="center"/>
    </xf>
    <xf numFmtId="0" fontId="48" fillId="16" borderId="56" xfId="0" applyFont="1" applyFill="1" applyBorder="1" applyAlignment="1">
      <alignment horizontal="left" vertical="center"/>
    </xf>
    <xf numFmtId="0" fontId="48" fillId="16" borderId="57" xfId="0" applyFont="1" applyFill="1" applyBorder="1" applyAlignment="1">
      <alignment horizontal="left" vertical="center"/>
    </xf>
    <xf numFmtId="0" fontId="48" fillId="16" borderId="58" xfId="0" applyFont="1" applyFill="1" applyBorder="1" applyAlignment="1">
      <alignment horizontal="left" vertical="center"/>
    </xf>
    <xf numFmtId="0" fontId="48" fillId="16" borderId="26" xfId="0" applyFont="1" applyFill="1" applyBorder="1" applyAlignment="1">
      <alignment horizontal="left" vertical="center"/>
    </xf>
    <xf numFmtId="0" fontId="48" fillId="16" borderId="29" xfId="0" applyFont="1" applyFill="1" applyBorder="1" applyAlignment="1">
      <alignment horizontal="left" vertical="center"/>
    </xf>
    <xf numFmtId="0" fontId="48" fillId="16" borderId="27" xfId="0" applyFont="1" applyFill="1" applyBorder="1" applyAlignment="1">
      <alignment horizontal="left" vertical="center"/>
    </xf>
    <xf numFmtId="0" fontId="47" fillId="5" borderId="67" xfId="0" applyFont="1" applyFill="1" applyBorder="1" applyAlignment="1" applyProtection="1">
      <alignment horizontal="center" vertical="center"/>
      <protection locked="0"/>
    </xf>
    <xf numFmtId="0" fontId="47" fillId="5" borderId="68" xfId="0" applyFont="1" applyFill="1" applyBorder="1" applyAlignment="1" applyProtection="1">
      <alignment horizontal="center" vertical="center"/>
      <protection locked="0"/>
    </xf>
    <xf numFmtId="0" fontId="47" fillId="5" borderId="69" xfId="0" applyFont="1" applyFill="1" applyBorder="1" applyAlignment="1" applyProtection="1">
      <alignment horizontal="center" vertical="center"/>
      <protection locked="0"/>
    </xf>
    <xf numFmtId="0" fontId="88" fillId="16" borderId="89" xfId="0" applyFont="1" applyFill="1" applyBorder="1" applyAlignment="1">
      <alignment horizontal="left" vertical="center" wrapText="1"/>
    </xf>
    <xf numFmtId="167" fontId="47" fillId="5" borderId="26" xfId="0" applyNumberFormat="1" applyFont="1" applyFill="1" applyBorder="1" applyAlignment="1" applyProtection="1">
      <alignment horizontal="center" vertical="center"/>
      <protection locked="0"/>
    </xf>
    <xf numFmtId="167" fontId="47" fillId="5" borderId="27" xfId="0" applyNumberFormat="1" applyFont="1" applyFill="1" applyBorder="1" applyAlignment="1" applyProtection="1">
      <alignment horizontal="center" vertical="center"/>
      <protection locked="0"/>
    </xf>
    <xf numFmtId="0" fontId="47" fillId="14" borderId="104" xfId="0" applyFont="1" applyFill="1" applyBorder="1" applyAlignment="1">
      <alignment horizontal="right" vertical="center" wrapText="1"/>
    </xf>
    <xf numFmtId="0" fontId="47" fillId="14" borderId="105" xfId="0" applyFont="1" applyFill="1" applyBorder="1" applyAlignment="1">
      <alignment horizontal="right" vertical="center" wrapText="1"/>
    </xf>
    <xf numFmtId="0" fontId="47" fillId="14" borderId="87" xfId="0" applyFont="1" applyFill="1" applyBorder="1" applyAlignment="1">
      <alignment horizontal="right" vertical="center" wrapText="1"/>
    </xf>
    <xf numFmtId="0" fontId="48" fillId="16" borderId="77" xfId="0" applyFont="1" applyFill="1" applyBorder="1" applyAlignment="1">
      <alignment horizontal="right" vertical="center"/>
    </xf>
    <xf numFmtId="0" fontId="48" fillId="16" borderId="78" xfId="0" applyFont="1" applyFill="1" applyBorder="1" applyAlignment="1">
      <alignment horizontal="right" vertical="center"/>
    </xf>
    <xf numFmtId="0" fontId="48" fillId="16" borderId="75" xfId="0" applyFont="1" applyFill="1" applyBorder="1" applyAlignment="1">
      <alignment horizontal="left" vertical="center"/>
    </xf>
    <xf numFmtId="0" fontId="47" fillId="5" borderId="76" xfId="0" applyFont="1" applyFill="1" applyBorder="1" applyAlignment="1" applyProtection="1">
      <alignment horizontal="left" vertical="center" wrapText="1"/>
      <protection locked="0"/>
    </xf>
    <xf numFmtId="0" fontId="47" fillId="5" borderId="77" xfId="0" applyFont="1" applyFill="1" applyBorder="1" applyAlignment="1" applyProtection="1">
      <alignment horizontal="left" vertical="center" wrapText="1"/>
      <protection locked="0"/>
    </xf>
    <xf numFmtId="0" fontId="85" fillId="14" borderId="75" xfId="0" applyFont="1" applyFill="1" applyBorder="1" applyAlignment="1">
      <alignment horizontal="center" vertical="center" wrapText="1"/>
    </xf>
    <xf numFmtId="0" fontId="47" fillId="5" borderId="78" xfId="0" applyFont="1" applyFill="1" applyBorder="1" applyAlignment="1" applyProtection="1">
      <alignment horizontal="left" vertical="center" wrapText="1"/>
      <protection locked="0"/>
    </xf>
    <xf numFmtId="0" fontId="47" fillId="14" borderId="75" xfId="0" applyFont="1" applyFill="1" applyBorder="1" applyAlignment="1">
      <alignment horizontal="center" vertical="top" wrapText="1"/>
    </xf>
    <xf numFmtId="0" fontId="48" fillId="16" borderId="67" xfId="0" applyFont="1" applyFill="1" applyBorder="1" applyAlignment="1">
      <alignment horizontal="left" vertical="center"/>
    </xf>
    <xf numFmtId="0" fontId="48" fillId="16" borderId="68" xfId="0" applyFont="1" applyFill="1" applyBorder="1" applyAlignment="1">
      <alignment horizontal="left" vertical="center"/>
    </xf>
    <xf numFmtId="0" fontId="48" fillId="16" borderId="69" xfId="0" applyFont="1" applyFill="1" applyBorder="1" applyAlignment="1">
      <alignment horizontal="left" vertical="center"/>
    </xf>
    <xf numFmtId="0" fontId="48" fillId="16" borderId="83" xfId="0" applyFont="1" applyFill="1" applyBorder="1" applyAlignment="1">
      <alignment horizontal="left" vertical="center"/>
    </xf>
    <xf numFmtId="0" fontId="48" fillId="16" borderId="84" xfId="0" applyFont="1" applyFill="1" applyBorder="1" applyAlignment="1">
      <alignment horizontal="left" vertical="center"/>
    </xf>
    <xf numFmtId="0" fontId="47" fillId="5" borderId="73" xfId="0" applyFont="1" applyFill="1" applyBorder="1" applyAlignment="1" applyProtection="1">
      <alignment horizontal="center" vertical="center"/>
      <protection locked="0"/>
    </xf>
    <xf numFmtId="0" fontId="47" fillId="5" borderId="71" xfId="0" applyFont="1" applyFill="1" applyBorder="1" applyAlignment="1" applyProtection="1">
      <alignment horizontal="center" vertical="center"/>
      <protection locked="0"/>
    </xf>
    <xf numFmtId="0" fontId="47" fillId="5" borderId="72" xfId="0" applyFont="1" applyFill="1" applyBorder="1" applyAlignment="1" applyProtection="1">
      <alignment horizontal="center" vertical="center"/>
      <protection locked="0"/>
    </xf>
    <xf numFmtId="0" fontId="58" fillId="17" borderId="99" xfId="0" applyFont="1" applyFill="1" applyBorder="1" applyAlignment="1">
      <alignment horizontal="center" vertical="center" wrapText="1"/>
    </xf>
    <xf numFmtId="0" fontId="58" fillId="17" borderId="100" xfId="0" applyFont="1" applyFill="1" applyBorder="1" applyAlignment="1">
      <alignment horizontal="center" vertical="center" wrapText="1"/>
    </xf>
    <xf numFmtId="0" fontId="58" fillId="17" borderId="101" xfId="0" applyFont="1" applyFill="1" applyBorder="1" applyAlignment="1">
      <alignment horizontal="center" vertical="center" wrapText="1"/>
    </xf>
    <xf numFmtId="0" fontId="48" fillId="17" borderId="99" xfId="0" applyFont="1" applyFill="1" applyBorder="1" applyAlignment="1">
      <alignment horizontal="left" vertical="center" wrapText="1"/>
    </xf>
    <xf numFmtId="0" fontId="48" fillId="17" borderId="100" xfId="0" applyFont="1" applyFill="1" applyBorder="1" applyAlignment="1">
      <alignment horizontal="left" vertical="center" wrapText="1"/>
    </xf>
    <xf numFmtId="0" fontId="48" fillId="17" borderId="101" xfId="0" applyFont="1" applyFill="1" applyBorder="1" applyAlignment="1">
      <alignment horizontal="left" vertical="center" wrapText="1"/>
    </xf>
    <xf numFmtId="0" fontId="37" fillId="15" borderId="26" xfId="0" applyFont="1" applyFill="1" applyBorder="1" applyAlignment="1">
      <alignment horizontal="left" vertical="center" wrapText="1"/>
    </xf>
    <xf numFmtId="0" fontId="37" fillId="15" borderId="55" xfId="0" applyFont="1" applyFill="1" applyBorder="1" applyAlignment="1">
      <alignment horizontal="left" vertical="center" wrapText="1"/>
    </xf>
    <xf numFmtId="0" fontId="37" fillId="15" borderId="27" xfId="0" applyFont="1" applyFill="1" applyBorder="1" applyAlignment="1">
      <alignment horizontal="left" vertical="center" wrapText="1"/>
    </xf>
    <xf numFmtId="0" fontId="82" fillId="16" borderId="89" xfId="0" applyFont="1" applyFill="1" applyBorder="1" applyAlignment="1">
      <alignment horizontal="left" vertical="top" wrapText="1"/>
    </xf>
    <xf numFmtId="0" fontId="82" fillId="16" borderId="89" xfId="0" applyFont="1" applyFill="1" applyBorder="1" applyAlignment="1">
      <alignment horizontal="left" vertical="top"/>
    </xf>
    <xf numFmtId="0" fontId="88" fillId="16" borderId="89" xfId="0" applyFont="1" applyFill="1" applyBorder="1" applyAlignment="1">
      <alignment horizontal="left" vertical="center"/>
    </xf>
    <xf numFmtId="0" fontId="91" fillId="14" borderId="89" xfId="0" applyFont="1" applyFill="1" applyBorder="1" applyAlignment="1">
      <alignment horizontal="left" vertical="center"/>
    </xf>
    <xf numFmtId="0" fontId="47" fillId="0" borderId="89" xfId="0" applyFont="1" applyBorder="1" applyAlignment="1" applyProtection="1">
      <alignment horizontal="left" vertical="center"/>
      <protection locked="0"/>
    </xf>
    <xf numFmtId="0" fontId="5" fillId="16" borderId="26" xfId="0" applyFont="1" applyFill="1" applyBorder="1" applyAlignment="1">
      <alignment horizontal="left" vertical="center"/>
    </xf>
    <xf numFmtId="0" fontId="5" fillId="16" borderId="29" xfId="0" applyFont="1" applyFill="1" applyBorder="1" applyAlignment="1">
      <alignment horizontal="left" vertical="center"/>
    </xf>
    <xf numFmtId="0" fontId="5" fillId="16" borderId="27" xfId="0" applyFont="1" applyFill="1" applyBorder="1" applyAlignment="1">
      <alignment horizontal="left" vertical="center"/>
    </xf>
    <xf numFmtId="0" fontId="46" fillId="14" borderId="26" xfId="0" applyFont="1" applyFill="1" applyBorder="1" applyAlignment="1">
      <alignment horizontal="left" vertical="center"/>
    </xf>
    <xf numFmtId="0" fontId="46" fillId="14" borderId="55" xfId="0" applyFont="1" applyFill="1" applyBorder="1" applyAlignment="1">
      <alignment horizontal="left" vertical="center"/>
    </xf>
    <xf numFmtId="0" fontId="46" fillId="14" borderId="27" xfId="0" applyFont="1" applyFill="1" applyBorder="1" applyAlignment="1">
      <alignment horizontal="left" vertical="center"/>
    </xf>
    <xf numFmtId="0" fontId="48" fillId="16" borderId="55" xfId="0" applyFont="1" applyFill="1" applyBorder="1" applyAlignment="1">
      <alignment horizontal="left" vertical="center"/>
    </xf>
    <xf numFmtId="167" fontId="48" fillId="14" borderId="26" xfId="0" applyNumberFormat="1" applyFont="1" applyFill="1" applyBorder="1" applyAlignment="1" applyProtection="1">
      <alignment horizontal="center" vertical="center"/>
      <protection hidden="1"/>
    </xf>
    <xf numFmtId="167" fontId="48" fillId="14" borderId="55" xfId="0" applyNumberFormat="1" applyFont="1" applyFill="1" applyBorder="1" applyAlignment="1" applyProtection="1">
      <alignment horizontal="center" vertical="center"/>
      <protection hidden="1"/>
    </xf>
    <xf numFmtId="167" fontId="48" fillId="14" borderId="27" xfId="0" applyNumberFormat="1" applyFont="1" applyFill="1" applyBorder="1" applyAlignment="1" applyProtection="1">
      <alignment horizontal="center" vertical="center"/>
      <protection hidden="1"/>
    </xf>
    <xf numFmtId="177" fontId="98" fillId="16" borderId="55" xfId="0" applyNumberFormat="1" applyFont="1" applyFill="1" applyBorder="1" applyAlignment="1" applyProtection="1">
      <alignment horizontal="right"/>
      <protection hidden="1"/>
    </xf>
    <xf numFmtId="177" fontId="98" fillId="16" borderId="27" xfId="0" applyNumberFormat="1" applyFont="1" applyFill="1" applyBorder="1" applyAlignment="1" applyProtection="1">
      <alignment horizontal="right"/>
      <protection hidden="1"/>
    </xf>
    <xf numFmtId="0" fontId="36" fillId="14" borderId="66" xfId="0" applyFont="1" applyFill="1" applyBorder="1" applyAlignment="1">
      <alignment horizontal="left" vertical="center"/>
    </xf>
    <xf numFmtId="179" fontId="5" fillId="14" borderId="71" xfId="0" applyNumberFormat="1" applyFont="1" applyFill="1" applyBorder="1" applyAlignment="1" applyProtection="1">
      <alignment horizontal="right" vertical="center"/>
      <protection hidden="1"/>
    </xf>
    <xf numFmtId="179" fontId="5" fillId="14" borderId="72" xfId="0" applyNumberFormat="1" applyFont="1" applyFill="1" applyBorder="1" applyAlignment="1" applyProtection="1">
      <alignment horizontal="right" vertical="center"/>
      <protection hidden="1"/>
    </xf>
    <xf numFmtId="0" fontId="76" fillId="16" borderId="35" xfId="0" applyFont="1" applyFill="1" applyBorder="1" applyAlignment="1">
      <alignment horizontal="center" vertical="center" wrapText="1"/>
    </xf>
    <xf numFmtId="0" fontId="76" fillId="16" borderId="15" xfId="0" applyFont="1" applyFill="1" applyBorder="1" applyAlignment="1">
      <alignment horizontal="center" vertical="center" wrapText="1"/>
    </xf>
    <xf numFmtId="0" fontId="76" fillId="16" borderId="36" xfId="0" applyFont="1" applyFill="1" applyBorder="1" applyAlignment="1">
      <alignment horizontal="center" vertical="center" wrapText="1"/>
    </xf>
    <xf numFmtId="0" fontId="76" fillId="16" borderId="30" xfId="0" applyFont="1" applyFill="1" applyBorder="1" applyAlignment="1">
      <alignment horizontal="center" vertical="center" wrapText="1"/>
    </xf>
    <xf numFmtId="0" fontId="76" fillId="16" borderId="28" xfId="0" applyFont="1" applyFill="1" applyBorder="1" applyAlignment="1">
      <alignment horizontal="center" vertical="center" wrapText="1"/>
    </xf>
    <xf numFmtId="0" fontId="76" fillId="16" borderId="31" xfId="0" applyFont="1" applyFill="1" applyBorder="1" applyAlignment="1">
      <alignment horizontal="center" vertical="center" wrapText="1"/>
    </xf>
    <xf numFmtId="0" fontId="48" fillId="4" borderId="26" xfId="0" applyFont="1" applyFill="1" applyBorder="1" applyAlignment="1" applyProtection="1">
      <alignment horizontal="center" vertical="center"/>
      <protection locked="0"/>
    </xf>
    <xf numFmtId="0" fontId="48" fillId="4" borderId="27" xfId="0" applyFont="1" applyFill="1" applyBorder="1" applyAlignment="1" applyProtection="1">
      <alignment horizontal="center" vertical="center"/>
      <protection locked="0"/>
    </xf>
    <xf numFmtId="0" fontId="76" fillId="16" borderId="26" xfId="0" applyFont="1" applyFill="1" applyBorder="1" applyAlignment="1">
      <alignment horizontal="center" vertical="center" wrapText="1"/>
    </xf>
    <xf numFmtId="0" fontId="76" fillId="16" borderId="27" xfId="0" applyFont="1" applyFill="1" applyBorder="1" applyAlignment="1">
      <alignment horizontal="center" vertical="center" wrapText="1"/>
    </xf>
    <xf numFmtId="0" fontId="58" fillId="14" borderId="26" xfId="0" applyFont="1" applyFill="1" applyBorder="1" applyAlignment="1">
      <alignment horizontal="center" vertical="center"/>
    </xf>
    <xf numFmtId="0" fontId="58" fillId="14" borderId="29" xfId="0" applyFont="1" applyFill="1" applyBorder="1" applyAlignment="1">
      <alignment horizontal="center" vertical="center"/>
    </xf>
    <xf numFmtId="0" fontId="58" fillId="14" borderId="27" xfId="0" applyFont="1" applyFill="1" applyBorder="1" applyAlignment="1">
      <alignment horizontal="center" vertical="center"/>
    </xf>
    <xf numFmtId="0" fontId="47" fillId="14" borderId="26" xfId="0" applyFont="1" applyFill="1" applyBorder="1" applyAlignment="1">
      <alignment horizontal="left"/>
    </xf>
    <xf numFmtId="0" fontId="47" fillId="14" borderId="55" xfId="0" applyFont="1" applyFill="1" applyBorder="1" applyAlignment="1">
      <alignment horizontal="left"/>
    </xf>
    <xf numFmtId="0" fontId="47" fillId="14" borderId="27" xfId="0" applyFont="1" applyFill="1" applyBorder="1" applyAlignment="1">
      <alignment horizontal="left"/>
    </xf>
    <xf numFmtId="0" fontId="80" fillId="14" borderId="56" xfId="0" applyFont="1" applyFill="1" applyBorder="1" applyAlignment="1">
      <alignment horizontal="center" vertical="center"/>
    </xf>
    <xf numFmtId="0" fontId="80" fillId="14" borderId="57" xfId="0" applyFont="1" applyFill="1" applyBorder="1" applyAlignment="1">
      <alignment horizontal="center" vertical="center"/>
    </xf>
    <xf numFmtId="0" fontId="80" fillId="14" borderId="58" xfId="0" applyFont="1" applyFill="1" applyBorder="1" applyAlignment="1">
      <alignment horizontal="center" vertical="center"/>
    </xf>
    <xf numFmtId="0" fontId="48" fillId="4" borderId="55" xfId="0" applyFont="1" applyFill="1" applyBorder="1" applyAlignment="1" applyProtection="1">
      <alignment horizontal="left" vertical="center"/>
      <protection locked="0"/>
    </xf>
    <xf numFmtId="177" fontId="0" fillId="14" borderId="131" xfId="0" applyNumberFormat="1" applyFill="1" applyBorder="1" applyAlignment="1">
      <alignment horizontal="center" vertical="center"/>
    </xf>
    <xf numFmtId="177" fontId="0" fillId="14" borderId="132" xfId="0" applyNumberFormat="1" applyFill="1" applyBorder="1" applyAlignment="1">
      <alignment horizontal="center" vertical="center"/>
    </xf>
    <xf numFmtId="0" fontId="0" fillId="14" borderId="130" xfId="0" applyFill="1" applyBorder="1" applyAlignment="1">
      <alignment horizontal="left" vertical="center"/>
    </xf>
    <xf numFmtId="0" fontId="48" fillId="5" borderId="26" xfId="0" applyFont="1" applyFill="1" applyBorder="1" applyAlignment="1" applyProtection="1">
      <alignment horizontal="center" vertical="center"/>
      <protection locked="0"/>
    </xf>
    <xf numFmtId="0" fontId="48" fillId="5" borderId="55" xfId="0" applyFont="1" applyFill="1" applyBorder="1" applyAlignment="1" applyProtection="1">
      <alignment horizontal="center" vertical="center"/>
      <protection locked="0"/>
    </xf>
    <xf numFmtId="0" fontId="48" fillId="5" borderId="27" xfId="0" applyFont="1" applyFill="1" applyBorder="1" applyAlignment="1" applyProtection="1">
      <alignment horizontal="center" vertical="center"/>
      <protection locked="0"/>
    </xf>
    <xf numFmtId="0" fontId="48" fillId="4" borderId="18" xfId="0" applyFont="1" applyFill="1" applyBorder="1" applyAlignment="1" applyProtection="1">
      <alignment horizontal="center"/>
      <protection locked="0"/>
    </xf>
    <xf numFmtId="0" fontId="48" fillId="4" borderId="31" xfId="0" applyFont="1" applyFill="1" applyBorder="1" applyAlignment="1" applyProtection="1">
      <alignment horizontal="center"/>
      <protection locked="0"/>
    </xf>
    <xf numFmtId="0" fontId="48" fillId="16" borderId="55" xfId="0" applyFont="1" applyFill="1" applyBorder="1" applyAlignment="1">
      <alignment horizontal="left" vertical="center" wrapText="1"/>
    </xf>
    <xf numFmtId="0" fontId="48" fillId="4" borderId="66" xfId="0" applyFont="1" applyFill="1" applyBorder="1" applyAlignment="1" applyProtection="1">
      <alignment horizontal="left" vertical="center"/>
      <protection locked="0"/>
    </xf>
    <xf numFmtId="0" fontId="79" fillId="15" borderId="18" xfId="0" applyFont="1" applyFill="1" applyBorder="1" applyAlignment="1">
      <alignment horizontal="left" vertical="center" wrapText="1"/>
    </xf>
    <xf numFmtId="0" fontId="48" fillId="4" borderId="55" xfId="0" applyFont="1" applyFill="1" applyBorder="1" applyAlignment="1" applyProtection="1">
      <alignment horizontal="left"/>
      <protection locked="0"/>
    </xf>
    <xf numFmtId="0" fontId="48" fillId="4" borderId="27" xfId="0" applyFont="1" applyFill="1" applyBorder="1" applyAlignment="1" applyProtection="1">
      <alignment horizontal="left"/>
      <protection locked="0"/>
    </xf>
    <xf numFmtId="0" fontId="48" fillId="4" borderId="0" xfId="0" applyFont="1" applyFill="1" applyAlignment="1" applyProtection="1">
      <alignment horizontal="center" vertical="center"/>
      <protection locked="0"/>
    </xf>
    <xf numFmtId="0" fontId="48" fillId="4" borderId="18" xfId="0" applyFont="1" applyFill="1" applyBorder="1" applyAlignment="1" applyProtection="1">
      <alignment horizontal="center" vertical="center"/>
      <protection locked="0"/>
    </xf>
    <xf numFmtId="0" fontId="47" fillId="0" borderId="56" xfId="0" applyFont="1" applyBorder="1" applyAlignment="1" applyProtection="1">
      <alignment horizontal="left"/>
      <protection locked="0"/>
    </xf>
    <xf numFmtId="0" fontId="47" fillId="0" borderId="57" xfId="0" applyFont="1" applyBorder="1" applyAlignment="1" applyProtection="1">
      <alignment horizontal="left"/>
      <protection locked="0"/>
    </xf>
    <xf numFmtId="0" fontId="47" fillId="0" borderId="58" xfId="0" applyFont="1" applyBorder="1" applyAlignment="1" applyProtection="1">
      <alignment horizontal="left"/>
      <protection locked="0"/>
    </xf>
    <xf numFmtId="0" fontId="48" fillId="17" borderId="26" xfId="0" applyFont="1" applyFill="1" applyBorder="1" applyAlignment="1">
      <alignment horizontal="left" vertical="center" wrapText="1"/>
    </xf>
    <xf numFmtId="0" fontId="48" fillId="17" borderId="55" xfId="0" applyFont="1" applyFill="1" applyBorder="1" applyAlignment="1">
      <alignment horizontal="left" vertical="center" wrapText="1"/>
    </xf>
    <xf numFmtId="0" fontId="48" fillId="17" borderId="27" xfId="0" applyFont="1" applyFill="1" applyBorder="1" applyAlignment="1">
      <alignment horizontal="left" vertical="center" wrapText="1"/>
    </xf>
    <xf numFmtId="184" fontId="48" fillId="4" borderId="26" xfId="0" applyNumberFormat="1" applyFont="1" applyFill="1" applyBorder="1" applyAlignment="1" applyProtection="1">
      <alignment horizontal="center" vertical="center"/>
      <protection locked="0"/>
    </xf>
    <xf numFmtId="184" fontId="48" fillId="4" borderId="27" xfId="0" applyNumberFormat="1" applyFont="1" applyFill="1" applyBorder="1" applyAlignment="1" applyProtection="1">
      <alignment horizontal="center" vertical="center"/>
      <protection locked="0"/>
    </xf>
    <xf numFmtId="0" fontId="47" fillId="0" borderId="26" xfId="0" applyFont="1" applyBorder="1" applyAlignment="1" applyProtection="1">
      <alignment horizontal="left"/>
      <protection locked="0"/>
    </xf>
    <xf numFmtId="0" fontId="47" fillId="0" borderId="55" xfId="0" applyFont="1" applyBorder="1" applyAlignment="1" applyProtection="1">
      <alignment horizontal="left"/>
      <protection locked="0"/>
    </xf>
    <xf numFmtId="0" fontId="47" fillId="0" borderId="27" xfId="0" applyFont="1" applyBorder="1" applyAlignment="1" applyProtection="1">
      <alignment horizontal="left"/>
      <protection locked="0"/>
    </xf>
    <xf numFmtId="0" fontId="48" fillId="16" borderId="104" xfId="0" applyFont="1" applyFill="1" applyBorder="1" applyAlignment="1">
      <alignment horizontal="left" vertical="center"/>
    </xf>
    <xf numFmtId="0" fontId="48" fillId="16" borderId="105" xfId="0" applyFont="1" applyFill="1" applyBorder="1" applyAlignment="1">
      <alignment horizontal="left" vertical="center"/>
    </xf>
    <xf numFmtId="0" fontId="48" fillId="4" borderId="106" xfId="0" applyFont="1" applyFill="1" applyBorder="1" applyAlignment="1" applyProtection="1">
      <alignment horizontal="left" vertical="top"/>
      <protection locked="0"/>
    </xf>
    <xf numFmtId="0" fontId="48" fillId="4" borderId="107" xfId="0" applyFont="1" applyFill="1" applyBorder="1" applyAlignment="1" applyProtection="1">
      <alignment horizontal="left" vertical="top"/>
      <protection locked="0"/>
    </xf>
    <xf numFmtId="0" fontId="48" fillId="4" borderId="108" xfId="0" applyFont="1" applyFill="1" applyBorder="1" applyAlignment="1" applyProtection="1">
      <alignment horizontal="left" vertical="top"/>
      <protection locked="0"/>
    </xf>
    <xf numFmtId="0" fontId="3" fillId="16" borderId="67" xfId="0" applyFont="1" applyFill="1" applyBorder="1" applyAlignment="1">
      <alignment horizontal="center" vertical="center"/>
    </xf>
    <xf numFmtId="0" fontId="3" fillId="16" borderId="68" xfId="0" applyFont="1" applyFill="1" applyBorder="1" applyAlignment="1">
      <alignment horizontal="center" vertical="center"/>
    </xf>
    <xf numFmtId="0" fontId="3" fillId="16" borderId="69" xfId="0" applyFont="1" applyFill="1" applyBorder="1" applyAlignment="1">
      <alignment horizontal="center" vertical="center"/>
    </xf>
    <xf numFmtId="0" fontId="3" fillId="16" borderId="28" xfId="0" applyFont="1" applyFill="1" applyBorder="1" applyAlignment="1">
      <alignment horizontal="center" vertical="center"/>
    </xf>
    <xf numFmtId="0" fontId="3" fillId="16" borderId="18" xfId="0" applyFont="1" applyFill="1" applyBorder="1" applyAlignment="1">
      <alignment horizontal="center" vertical="center"/>
    </xf>
    <xf numFmtId="0" fontId="3" fillId="16" borderId="31" xfId="0" applyFont="1" applyFill="1" applyBorder="1" applyAlignment="1">
      <alignment horizontal="center" vertical="center"/>
    </xf>
    <xf numFmtId="183" fontId="48" fillId="4" borderId="70" xfId="0" applyNumberFormat="1" applyFont="1" applyFill="1" applyBorder="1" applyAlignment="1" applyProtection="1">
      <alignment horizontal="left" vertical="center"/>
      <protection locked="0"/>
    </xf>
    <xf numFmtId="183" fontId="48" fillId="4" borderId="71" xfId="0" applyNumberFormat="1" applyFont="1" applyFill="1" applyBorder="1" applyAlignment="1" applyProtection="1">
      <alignment horizontal="left" vertical="center"/>
      <protection locked="0"/>
    </xf>
    <xf numFmtId="183" fontId="48" fillId="4" borderId="72" xfId="0" applyNumberFormat="1" applyFont="1" applyFill="1" applyBorder="1" applyAlignment="1" applyProtection="1">
      <alignment horizontal="left" vertical="center"/>
      <protection locked="0"/>
    </xf>
    <xf numFmtId="0" fontId="48" fillId="16" borderId="36" xfId="0" applyFont="1" applyFill="1" applyBorder="1" applyAlignment="1">
      <alignment horizontal="left" vertical="center" wrapText="1"/>
    </xf>
    <xf numFmtId="0" fontId="48" fillId="16" borderId="0" xfId="0" applyFont="1" applyFill="1" applyAlignment="1">
      <alignment horizontal="left" vertical="center" wrapText="1"/>
    </xf>
    <xf numFmtId="0" fontId="48" fillId="16" borderId="30" xfId="0" applyFont="1" applyFill="1" applyBorder="1" applyAlignment="1">
      <alignment horizontal="left" vertical="center" wrapText="1"/>
    </xf>
    <xf numFmtId="0" fontId="48" fillId="16" borderId="28" xfId="0" applyFont="1" applyFill="1" applyBorder="1" applyAlignment="1">
      <alignment horizontal="left" vertical="center"/>
    </xf>
    <xf numFmtId="0" fontId="48" fillId="16" borderId="18" xfId="0" applyFont="1" applyFill="1" applyBorder="1" applyAlignment="1">
      <alignment horizontal="left" vertical="center"/>
    </xf>
    <xf numFmtId="0" fontId="48" fillId="4" borderId="59" xfId="0" applyFont="1" applyFill="1" applyBorder="1" applyAlignment="1" applyProtection="1">
      <alignment horizontal="center" vertical="center"/>
      <protection locked="0"/>
    </xf>
    <xf numFmtId="0" fontId="48" fillId="4" borderId="35" xfId="0" applyFont="1" applyFill="1" applyBorder="1" applyAlignment="1" applyProtection="1">
      <alignment horizontal="center" vertical="center"/>
      <protection locked="0"/>
    </xf>
    <xf numFmtId="164" fontId="48" fillId="4" borderId="28" xfId="0" applyNumberFormat="1" applyFont="1" applyFill="1" applyBorder="1" applyAlignment="1" applyProtection="1">
      <alignment horizontal="left" vertical="center"/>
      <protection locked="0"/>
    </xf>
    <xf numFmtId="164" fontId="48" fillId="4" borderId="18" xfId="0" applyNumberFormat="1" applyFont="1" applyFill="1" applyBorder="1" applyAlignment="1" applyProtection="1">
      <alignment horizontal="left" vertical="center"/>
      <protection locked="0"/>
    </xf>
    <xf numFmtId="164" fontId="48" fillId="4" borderId="31" xfId="0" applyNumberFormat="1" applyFont="1" applyFill="1" applyBorder="1" applyAlignment="1" applyProtection="1">
      <alignment horizontal="left" vertical="center"/>
      <protection locked="0"/>
    </xf>
    <xf numFmtId="0" fontId="48" fillId="16" borderId="26" xfId="0" applyFont="1" applyFill="1" applyBorder="1" applyAlignment="1">
      <alignment horizontal="center" vertical="center"/>
    </xf>
    <xf numFmtId="0" fontId="48" fillId="16" borderId="27" xfId="0" applyFont="1" applyFill="1" applyBorder="1" applyAlignment="1">
      <alignment horizontal="center" vertical="center"/>
    </xf>
    <xf numFmtId="0" fontId="48" fillId="3" borderId="26" xfId="0" applyFont="1" applyFill="1" applyBorder="1" applyAlignment="1" applyProtection="1">
      <alignment horizontal="left" vertical="center"/>
      <protection locked="0"/>
    </xf>
    <xf numFmtId="0" fontId="48" fillId="3" borderId="55" xfId="0" applyFont="1" applyFill="1" applyBorder="1" applyAlignment="1" applyProtection="1">
      <alignment horizontal="left" vertical="center"/>
      <protection locked="0"/>
    </xf>
    <xf numFmtId="0" fontId="48" fillId="3" borderId="27" xfId="0" applyFont="1" applyFill="1" applyBorder="1" applyAlignment="1" applyProtection="1">
      <alignment horizontal="left" vertical="center"/>
      <protection locked="0"/>
    </xf>
    <xf numFmtId="0" fontId="48" fillId="4" borderId="26" xfId="0" applyFont="1" applyFill="1" applyBorder="1" applyAlignment="1" applyProtection="1">
      <alignment horizontal="center"/>
      <protection locked="0"/>
    </xf>
    <xf numFmtId="0" fontId="48" fillId="4" borderId="55" xfId="0" applyFont="1" applyFill="1" applyBorder="1" applyAlignment="1" applyProtection="1">
      <alignment horizontal="center"/>
      <protection locked="0"/>
    </xf>
    <xf numFmtId="0" fontId="48" fillId="4" borderId="27" xfId="0" applyFont="1" applyFill="1" applyBorder="1" applyAlignment="1" applyProtection="1">
      <alignment horizontal="center"/>
      <protection locked="0"/>
    </xf>
    <xf numFmtId="0" fontId="48" fillId="17" borderId="26" xfId="0" quotePrefix="1" applyFont="1" applyFill="1" applyBorder="1" applyAlignment="1">
      <alignment horizontal="left" vertical="center"/>
    </xf>
    <xf numFmtId="0" fontId="48" fillId="17" borderId="55" xfId="0" quotePrefix="1" applyFont="1" applyFill="1" applyBorder="1" applyAlignment="1">
      <alignment horizontal="left" vertical="center"/>
    </xf>
    <xf numFmtId="0" fontId="48" fillId="17" borderId="27" xfId="0" quotePrefix="1" applyFont="1" applyFill="1" applyBorder="1" applyAlignment="1">
      <alignment horizontal="left" vertical="center"/>
    </xf>
    <xf numFmtId="0" fontId="47" fillId="5" borderId="26" xfId="0" applyFont="1" applyFill="1" applyBorder="1" applyAlignment="1" applyProtection="1">
      <alignment horizontal="left"/>
      <protection locked="0"/>
    </xf>
    <xf numFmtId="0" fontId="47" fillId="5" borderId="55" xfId="0" applyFont="1" applyFill="1" applyBorder="1" applyAlignment="1" applyProtection="1">
      <alignment horizontal="left"/>
      <protection locked="0"/>
    </xf>
    <xf numFmtId="0" fontId="47" fillId="5" borderId="27" xfId="0" applyFont="1" applyFill="1" applyBorder="1" applyAlignment="1" applyProtection="1">
      <alignment horizontal="left"/>
      <protection locked="0"/>
    </xf>
    <xf numFmtId="0" fontId="47" fillId="5" borderId="0" xfId="0" applyFont="1" applyFill="1" applyAlignment="1">
      <alignment horizontal="center"/>
    </xf>
    <xf numFmtId="164" fontId="48" fillId="16" borderId="28" xfId="0" applyNumberFormat="1" applyFont="1" applyFill="1" applyBorder="1" applyAlignment="1">
      <alignment horizontal="left" vertical="center"/>
    </xf>
    <xf numFmtId="164" fontId="48" fillId="16" borderId="31" xfId="0" applyNumberFormat="1" applyFont="1" applyFill="1" applyBorder="1" applyAlignment="1">
      <alignment horizontal="left" vertical="center"/>
    </xf>
    <xf numFmtId="0" fontId="48" fillId="4" borderId="62" xfId="0" applyFont="1" applyFill="1" applyBorder="1" applyAlignment="1" applyProtection="1">
      <alignment horizontal="left" vertical="center"/>
      <protection locked="0"/>
    </xf>
    <xf numFmtId="0" fontId="48" fillId="4" borderId="63" xfId="0" applyFont="1" applyFill="1" applyBorder="1" applyAlignment="1" applyProtection="1">
      <alignment horizontal="left" vertical="center"/>
      <protection locked="0"/>
    </xf>
    <xf numFmtId="0" fontId="48" fillId="4" borderId="64" xfId="0" applyFont="1" applyFill="1" applyBorder="1" applyAlignment="1" applyProtection="1">
      <alignment horizontal="left" vertical="center"/>
      <protection locked="0"/>
    </xf>
    <xf numFmtId="0" fontId="78" fillId="4" borderId="26" xfId="3" applyFont="1" applyFill="1" applyBorder="1" applyAlignment="1" applyProtection="1">
      <alignment horizontal="left" vertical="center"/>
      <protection locked="0"/>
    </xf>
    <xf numFmtId="0" fontId="78" fillId="4" borderId="55" xfId="3" applyFont="1" applyFill="1" applyBorder="1" applyAlignment="1" applyProtection="1">
      <alignment horizontal="left" vertical="center"/>
      <protection locked="0"/>
    </xf>
    <xf numFmtId="0" fontId="78" fillId="4" borderId="27" xfId="3" applyFont="1" applyFill="1" applyBorder="1" applyAlignment="1" applyProtection="1">
      <alignment horizontal="left" vertical="center"/>
      <protection locked="0"/>
    </xf>
    <xf numFmtId="0" fontId="48" fillId="16" borderId="56" xfId="0" applyFont="1" applyFill="1" applyBorder="1" applyAlignment="1">
      <alignment horizontal="center" vertical="center"/>
    </xf>
    <xf numFmtId="0" fontId="48" fillId="16" borderId="58" xfId="0" applyFont="1" applyFill="1" applyBorder="1" applyAlignment="1">
      <alignment horizontal="center" vertical="center"/>
    </xf>
    <xf numFmtId="0" fontId="48" fillId="16" borderId="36" xfId="0" applyFont="1" applyFill="1" applyBorder="1" applyAlignment="1">
      <alignment horizontal="center" vertical="center"/>
    </xf>
    <xf numFmtId="0" fontId="48" fillId="16" borderId="30" xfId="0" applyFont="1" applyFill="1" applyBorder="1" applyAlignment="1">
      <alignment horizontal="center" vertical="center"/>
    </xf>
    <xf numFmtId="0" fontId="79" fillId="15" borderId="75" xfId="0" applyFont="1" applyFill="1" applyBorder="1" applyAlignment="1">
      <alignment horizontal="center" vertical="center" wrapText="1"/>
    </xf>
    <xf numFmtId="0" fontId="48" fillId="16" borderId="31" xfId="0" applyFont="1" applyFill="1" applyBorder="1" applyAlignment="1">
      <alignment horizontal="left" vertical="center"/>
    </xf>
    <xf numFmtId="0" fontId="79" fillId="15" borderId="112" xfId="0" applyFont="1" applyFill="1" applyBorder="1" applyAlignment="1">
      <alignment horizontal="left" vertical="center" wrapText="1"/>
    </xf>
    <xf numFmtId="0" fontId="79" fillId="15" borderId="113" xfId="0" applyFont="1" applyFill="1" applyBorder="1" applyAlignment="1">
      <alignment horizontal="left" vertical="center" wrapText="1"/>
    </xf>
    <xf numFmtId="0" fontId="79" fillId="15" borderId="114" xfId="0" applyFont="1" applyFill="1" applyBorder="1" applyAlignment="1">
      <alignment horizontal="left" vertical="center" wrapText="1"/>
    </xf>
    <xf numFmtId="0" fontId="48" fillId="16" borderId="70" xfId="0" applyFont="1" applyFill="1" applyBorder="1" applyAlignment="1">
      <alignment horizontal="left" vertical="top" wrapText="1"/>
    </xf>
    <xf numFmtId="0" fontId="48" fillId="16" borderId="71" xfId="0" applyFont="1" applyFill="1" applyBorder="1" applyAlignment="1">
      <alignment horizontal="left" vertical="top" wrapText="1"/>
    </xf>
    <xf numFmtId="0" fontId="48" fillId="16" borderId="72" xfId="0" applyFont="1" applyFill="1" applyBorder="1" applyAlignment="1">
      <alignment horizontal="left" vertical="top" wrapText="1"/>
    </xf>
    <xf numFmtId="0" fontId="48" fillId="16" borderId="26" xfId="0" applyFont="1" applyFill="1" applyBorder="1" applyAlignment="1">
      <alignment horizontal="left" vertical="top" wrapText="1"/>
    </xf>
    <xf numFmtId="0" fontId="48" fillId="16" borderId="55" xfId="0" applyFont="1" applyFill="1" applyBorder="1" applyAlignment="1">
      <alignment horizontal="left" vertical="top" wrapText="1"/>
    </xf>
    <xf numFmtId="0" fontId="48" fillId="16" borderId="27" xfId="0" applyFont="1" applyFill="1" applyBorder="1" applyAlignment="1">
      <alignment horizontal="left" vertical="top" wrapText="1"/>
    </xf>
    <xf numFmtId="0" fontId="79" fillId="15" borderId="56" xfId="0" applyFont="1" applyFill="1" applyBorder="1" applyAlignment="1">
      <alignment horizontal="left" vertical="center" wrapText="1"/>
    </xf>
    <xf numFmtId="0" fontId="79" fillId="15" borderId="57" xfId="0" applyFont="1" applyFill="1" applyBorder="1" applyAlignment="1">
      <alignment horizontal="left" vertical="center" wrapText="1"/>
    </xf>
    <xf numFmtId="0" fontId="79" fillId="15" borderId="58" xfId="0" applyFont="1" applyFill="1" applyBorder="1" applyAlignment="1">
      <alignment horizontal="left" vertical="center" wrapText="1"/>
    </xf>
    <xf numFmtId="0" fontId="47" fillId="14" borderId="36" xfId="0" applyFont="1" applyFill="1" applyBorder="1" applyAlignment="1">
      <alignment horizontal="left"/>
    </xf>
    <xf numFmtId="0" fontId="47" fillId="14" borderId="0" xfId="0" applyFont="1" applyFill="1" applyAlignment="1">
      <alignment horizontal="left"/>
    </xf>
    <xf numFmtId="0" fontId="97" fillId="4" borderId="93" xfId="0" applyFont="1" applyFill="1" applyBorder="1" applyAlignment="1">
      <alignment horizontal="left" vertical="top" wrapText="1"/>
    </xf>
    <xf numFmtId="0" fontId="97" fillId="4" borderId="0" xfId="0" applyFont="1" applyFill="1" applyAlignment="1">
      <alignment horizontal="left" vertical="top" wrapText="1"/>
    </xf>
    <xf numFmtId="0" fontId="97" fillId="4" borderId="94" xfId="0" applyFont="1" applyFill="1" applyBorder="1" applyAlignment="1">
      <alignment horizontal="left" vertical="top" wrapText="1"/>
    </xf>
    <xf numFmtId="0" fontId="47" fillId="0" borderId="109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14" borderId="109" xfId="0" applyFont="1" applyFill="1" applyBorder="1" applyAlignment="1">
      <alignment horizontal="left" vertical="center"/>
    </xf>
    <xf numFmtId="0" fontId="47" fillId="14" borderId="110" xfId="0" applyFont="1" applyFill="1" applyBorder="1" applyAlignment="1">
      <alignment horizontal="left" vertical="center"/>
    </xf>
    <xf numFmtId="0" fontId="47" fillId="14" borderId="87" xfId="0" applyFont="1" applyFill="1" applyBorder="1" applyAlignment="1">
      <alignment horizontal="left" vertical="center"/>
    </xf>
    <xf numFmtId="0" fontId="88" fillId="4" borderId="89" xfId="0" applyFont="1" applyFill="1" applyBorder="1" applyAlignment="1">
      <alignment horizontal="left" vertical="center" wrapText="1"/>
    </xf>
    <xf numFmtId="0" fontId="88" fillId="16" borderId="89" xfId="0" applyFont="1" applyFill="1" applyBorder="1" applyAlignment="1">
      <alignment horizontal="center" vertical="center"/>
    </xf>
    <xf numFmtId="169" fontId="47" fillId="14" borderId="109" xfId="0" applyNumberFormat="1" applyFont="1" applyFill="1" applyBorder="1" applyAlignment="1">
      <alignment horizontal="left" vertical="center"/>
    </xf>
    <xf numFmtId="169" fontId="47" fillId="14" borderId="87" xfId="0" applyNumberFormat="1" applyFont="1" applyFill="1" applyBorder="1" applyAlignment="1">
      <alignment horizontal="left" vertical="center"/>
    </xf>
    <xf numFmtId="0" fontId="76" fillId="5" borderId="26" xfId="0" applyFont="1" applyFill="1" applyBorder="1" applyAlignment="1" applyProtection="1">
      <alignment horizontal="center" vertical="center"/>
      <protection locked="0"/>
    </xf>
    <xf numFmtId="0" fontId="76" fillId="5" borderId="27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top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36" xfId="0" applyFont="1" applyBorder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30" xfId="0" applyFont="1" applyBorder="1" applyAlignment="1" applyProtection="1">
      <alignment horizontal="left" vertical="top" wrapText="1"/>
      <protection locked="0"/>
    </xf>
    <xf numFmtId="0" fontId="3" fillId="0" borderId="28" xfId="0" applyFont="1" applyBorder="1" applyAlignment="1" applyProtection="1">
      <alignment horizontal="left" vertical="top" wrapText="1"/>
      <protection locked="0"/>
    </xf>
    <xf numFmtId="0" fontId="3" fillId="0" borderId="18" xfId="0" applyFont="1" applyBorder="1" applyAlignment="1" applyProtection="1">
      <alignment horizontal="left" vertical="top" wrapText="1"/>
      <protection locked="0"/>
    </xf>
    <xf numFmtId="0" fontId="3" fillId="0" borderId="31" xfId="0" applyFont="1" applyBorder="1" applyAlignment="1" applyProtection="1">
      <alignment horizontal="left" vertical="top" wrapText="1"/>
      <protection locked="0"/>
    </xf>
    <xf numFmtId="0" fontId="37" fillId="15" borderId="99" xfId="0" applyFont="1" applyFill="1" applyBorder="1" applyAlignment="1">
      <alignment horizontal="left" vertical="center"/>
    </xf>
    <xf numFmtId="0" fontId="37" fillId="15" borderId="100" xfId="0" applyFont="1" applyFill="1" applyBorder="1" applyAlignment="1">
      <alignment horizontal="left" vertical="center"/>
    </xf>
    <xf numFmtId="0" fontId="37" fillId="15" borderId="101" xfId="0" applyFont="1" applyFill="1" applyBorder="1" applyAlignment="1">
      <alignment horizontal="left" vertical="center"/>
    </xf>
    <xf numFmtId="0" fontId="85" fillId="14" borderId="109" xfId="0" applyFont="1" applyFill="1" applyBorder="1" applyAlignment="1">
      <alignment horizontal="left" vertical="center" wrapText="1"/>
    </xf>
    <xf numFmtId="0" fontId="85" fillId="14" borderId="110" xfId="0" applyFont="1" applyFill="1" applyBorder="1" applyAlignment="1">
      <alignment horizontal="left" vertical="center" wrapText="1"/>
    </xf>
    <xf numFmtId="0" fontId="85" fillId="14" borderId="87" xfId="0" applyFont="1" applyFill="1" applyBorder="1" applyAlignment="1">
      <alignment horizontal="left" vertical="center" wrapText="1"/>
    </xf>
    <xf numFmtId="0" fontId="76" fillId="2" borderId="109" xfId="0" applyFont="1" applyFill="1" applyBorder="1" applyAlignment="1">
      <alignment horizontal="left" vertical="center"/>
    </xf>
    <xf numFmtId="0" fontId="76" fillId="2" borderId="110" xfId="0" applyFont="1" applyFill="1" applyBorder="1" applyAlignment="1">
      <alignment horizontal="left" vertical="center"/>
    </xf>
    <xf numFmtId="0" fontId="76" fillId="2" borderId="87" xfId="0" applyFont="1" applyFill="1" applyBorder="1" applyAlignment="1">
      <alignment horizontal="left" vertical="center"/>
    </xf>
    <xf numFmtId="0" fontId="48" fillId="17" borderId="109" xfId="0" applyFont="1" applyFill="1" applyBorder="1" applyAlignment="1">
      <alignment horizontal="left" vertical="center" wrapText="1"/>
    </xf>
    <xf numFmtId="0" fontId="48" fillId="17" borderId="110" xfId="0" applyFont="1" applyFill="1" applyBorder="1" applyAlignment="1">
      <alignment horizontal="left" vertical="center" wrapText="1"/>
    </xf>
    <xf numFmtId="0" fontId="48" fillId="17" borderId="60" xfId="0" applyFont="1" applyFill="1" applyBorder="1" applyAlignment="1">
      <alignment horizontal="left" vertical="center" wrapText="1"/>
    </xf>
    <xf numFmtId="0" fontId="37" fillId="15" borderId="0" xfId="0" applyFont="1" applyFill="1" applyAlignment="1">
      <alignment horizontal="left" vertical="center" wrapText="1"/>
    </xf>
    <xf numFmtId="0" fontId="47" fillId="5" borderId="128" xfId="0" applyFont="1" applyFill="1" applyBorder="1" applyAlignment="1" applyProtection="1">
      <alignment horizontal="center" vertical="center"/>
      <protection locked="0"/>
    </xf>
    <xf numFmtId="0" fontId="47" fillId="5" borderId="129" xfId="0" applyFont="1" applyFill="1" applyBorder="1" applyAlignment="1" applyProtection="1">
      <alignment horizontal="center" vertical="center"/>
      <protection locked="0"/>
    </xf>
    <xf numFmtId="0" fontId="76" fillId="17" borderId="26" xfId="0" applyFont="1" applyFill="1" applyBorder="1" applyAlignment="1">
      <alignment horizontal="left" vertical="center" wrapText="1"/>
    </xf>
    <xf numFmtId="0" fontId="76" fillId="17" borderId="55" xfId="0" applyFont="1" applyFill="1" applyBorder="1" applyAlignment="1">
      <alignment horizontal="left" vertical="center" wrapText="1"/>
    </xf>
    <xf numFmtId="0" fontId="76" fillId="17" borderId="27" xfId="0" applyFont="1" applyFill="1" applyBorder="1" applyAlignment="1">
      <alignment horizontal="left" vertical="center" wrapText="1"/>
    </xf>
    <xf numFmtId="0" fontId="47" fillId="14" borderId="26" xfId="0" applyFont="1" applyFill="1" applyBorder="1" applyAlignment="1">
      <alignment horizontal="center"/>
    </xf>
    <xf numFmtId="0" fontId="47" fillId="14" borderId="27" xfId="0" applyFont="1" applyFill="1" applyBorder="1" applyAlignment="1">
      <alignment horizontal="center"/>
    </xf>
    <xf numFmtId="0" fontId="40" fillId="16" borderId="28" xfId="0" applyFont="1" applyFill="1" applyBorder="1" applyAlignment="1">
      <alignment horizontal="left" vertical="center" wrapText="1"/>
    </xf>
    <xf numFmtId="0" fontId="40" fillId="16" borderId="18" xfId="0" applyFont="1" applyFill="1" applyBorder="1" applyAlignment="1">
      <alignment horizontal="left" vertical="center" wrapText="1"/>
    </xf>
    <xf numFmtId="0" fontId="40" fillId="16" borderId="31" xfId="0" applyFont="1" applyFill="1" applyBorder="1" applyAlignment="1">
      <alignment horizontal="left" vertical="center" wrapText="1"/>
    </xf>
    <xf numFmtId="0" fontId="48" fillId="4" borderId="70" xfId="0" applyFont="1" applyFill="1" applyBorder="1" applyAlignment="1" applyProtection="1">
      <alignment horizontal="left" vertical="center"/>
      <protection locked="0"/>
    </xf>
    <xf numFmtId="0" fontId="48" fillId="4" borderId="71" xfId="0" applyFont="1" applyFill="1" applyBorder="1" applyAlignment="1" applyProtection="1">
      <alignment horizontal="left" vertical="center"/>
      <protection locked="0"/>
    </xf>
    <xf numFmtId="0" fontId="48" fillId="4" borderId="72" xfId="0" applyFont="1" applyFill="1" applyBorder="1" applyAlignment="1" applyProtection="1">
      <alignment horizontal="left" vertical="center"/>
      <protection locked="0"/>
    </xf>
    <xf numFmtId="0" fontId="48" fillId="13" borderId="28" xfId="0" applyFont="1" applyFill="1" applyBorder="1" applyAlignment="1" applyProtection="1">
      <alignment horizontal="left" vertical="center"/>
      <protection locked="0"/>
    </xf>
    <xf numFmtId="0" fontId="48" fillId="13" borderId="18" xfId="0" applyFont="1" applyFill="1" applyBorder="1" applyAlignment="1" applyProtection="1">
      <alignment horizontal="left" vertical="center"/>
      <protection locked="0"/>
    </xf>
    <xf numFmtId="0" fontId="48" fillId="13" borderId="31" xfId="0" applyFont="1" applyFill="1" applyBorder="1" applyAlignment="1" applyProtection="1">
      <alignment horizontal="left" vertical="center"/>
      <protection locked="0"/>
    </xf>
    <xf numFmtId="0" fontId="48" fillId="5" borderId="26" xfId="0" applyFont="1" applyFill="1" applyBorder="1" applyAlignment="1" applyProtection="1">
      <alignment horizontal="left" vertical="center"/>
      <protection locked="0"/>
    </xf>
    <xf numFmtId="0" fontId="48" fillId="5" borderId="55" xfId="0" applyFont="1" applyFill="1" applyBorder="1" applyAlignment="1" applyProtection="1">
      <alignment horizontal="left" vertical="center"/>
      <protection locked="0"/>
    </xf>
    <xf numFmtId="0" fontId="48" fillId="5" borderId="27" xfId="0" applyFont="1" applyFill="1" applyBorder="1" applyAlignment="1" applyProtection="1">
      <alignment horizontal="left" vertical="center"/>
      <protection locked="0"/>
    </xf>
    <xf numFmtId="0" fontId="48" fillId="17" borderId="62" xfId="0" applyFont="1" applyFill="1" applyBorder="1" applyAlignment="1">
      <alignment horizontal="left" vertical="center"/>
    </xf>
    <xf numFmtId="0" fontId="48" fillId="17" borderId="64" xfId="0" applyFont="1" applyFill="1" applyBorder="1" applyAlignment="1">
      <alignment horizontal="left" vertical="center"/>
    </xf>
    <xf numFmtId="0" fontId="76" fillId="13" borderId="26" xfId="0" applyFont="1" applyFill="1" applyBorder="1" applyAlignment="1" applyProtection="1">
      <alignment horizontal="center" vertical="center" wrapText="1"/>
      <protection locked="0"/>
    </xf>
    <xf numFmtId="0" fontId="76" fillId="13" borderId="27" xfId="0" applyFont="1" applyFill="1" applyBorder="1" applyAlignment="1" applyProtection="1">
      <alignment horizontal="center" vertical="center" wrapText="1"/>
      <protection locked="0"/>
    </xf>
    <xf numFmtId="0" fontId="40" fillId="17" borderId="121" xfId="0" applyFont="1" applyFill="1" applyBorder="1" applyAlignment="1">
      <alignment horizontal="left" vertical="center" wrapText="1"/>
    </xf>
    <xf numFmtId="173" fontId="76" fillId="14" borderId="26" xfId="0" applyNumberFormat="1" applyFont="1" applyFill="1" applyBorder="1" applyAlignment="1">
      <alignment horizontal="left" vertical="center"/>
    </xf>
    <xf numFmtId="173" fontId="76" fillId="14" borderId="55" xfId="0" applyNumberFormat="1" applyFont="1" applyFill="1" applyBorder="1" applyAlignment="1">
      <alignment horizontal="left" vertical="center"/>
    </xf>
    <xf numFmtId="173" fontId="76" fillId="14" borderId="27" xfId="0" applyNumberFormat="1" applyFont="1" applyFill="1" applyBorder="1" applyAlignment="1">
      <alignment horizontal="left" vertical="center"/>
    </xf>
    <xf numFmtId="0" fontId="48" fillId="5" borderId="36" xfId="0" applyFont="1" applyFill="1" applyBorder="1" applyAlignment="1" applyProtection="1">
      <alignment horizontal="center" vertical="center"/>
      <protection locked="0"/>
    </xf>
    <xf numFmtId="0" fontId="48" fillId="5" borderId="0" xfId="0" applyFont="1" applyFill="1" applyAlignment="1" applyProtection="1">
      <alignment horizontal="center" vertical="center"/>
      <protection locked="0"/>
    </xf>
    <xf numFmtId="0" fontId="48" fillId="5" borderId="30" xfId="0" applyFont="1" applyFill="1" applyBorder="1" applyAlignment="1" applyProtection="1">
      <alignment horizontal="center" vertical="center"/>
      <protection locked="0"/>
    </xf>
    <xf numFmtId="0" fontId="76" fillId="16" borderId="18" xfId="0" applyFont="1" applyFill="1" applyBorder="1" applyAlignment="1">
      <alignment horizontal="center" vertical="center" wrapText="1"/>
    </xf>
    <xf numFmtId="0" fontId="47" fillId="5" borderId="26" xfId="0" applyFont="1" applyFill="1" applyBorder="1" applyAlignment="1" applyProtection="1">
      <alignment horizontal="left" vertical="center"/>
      <protection locked="0"/>
    </xf>
    <xf numFmtId="0" fontId="47" fillId="5" borderId="55" xfId="0" applyFont="1" applyFill="1" applyBorder="1" applyAlignment="1" applyProtection="1">
      <alignment horizontal="left" vertical="center"/>
      <protection locked="0"/>
    </xf>
    <xf numFmtId="0" fontId="47" fillId="5" borderId="27" xfId="0" applyFont="1" applyFill="1" applyBorder="1" applyAlignment="1" applyProtection="1">
      <alignment horizontal="left" vertical="center"/>
      <protection locked="0"/>
    </xf>
    <xf numFmtId="0" fontId="47" fillId="5" borderId="26" xfId="0" applyFont="1" applyFill="1" applyBorder="1" applyAlignment="1" applyProtection="1">
      <alignment horizontal="center" vertical="center"/>
      <protection locked="0"/>
    </xf>
    <xf numFmtId="0" fontId="47" fillId="5" borderId="27" xfId="0" applyFont="1" applyFill="1" applyBorder="1" applyAlignment="1" applyProtection="1">
      <alignment horizontal="center" vertical="center"/>
      <protection locked="0"/>
    </xf>
    <xf numFmtId="0" fontId="47" fillId="5" borderId="83" xfId="0" applyFont="1" applyFill="1" applyBorder="1" applyAlignment="1" applyProtection="1">
      <alignment horizontal="center" vertical="center"/>
      <protection locked="0"/>
    </xf>
    <xf numFmtId="0" fontId="47" fillId="5" borderId="85" xfId="0" applyFont="1" applyFill="1" applyBorder="1" applyAlignment="1" applyProtection="1">
      <alignment horizontal="center" vertical="center"/>
      <protection locked="0"/>
    </xf>
    <xf numFmtId="0" fontId="47" fillId="14" borderId="84" xfId="0" applyFont="1" applyFill="1" applyBorder="1" applyAlignment="1">
      <alignment horizontal="center" vertical="center"/>
    </xf>
    <xf numFmtId="0" fontId="47" fillId="14" borderId="85" xfId="0" applyFont="1" applyFill="1" applyBorder="1" applyAlignment="1">
      <alignment horizontal="center" vertical="center"/>
    </xf>
    <xf numFmtId="0" fontId="0" fillId="14" borderId="130" xfId="0" applyFill="1" applyBorder="1" applyAlignment="1">
      <alignment horizontal="center" vertical="center"/>
    </xf>
    <xf numFmtId="0" fontId="0" fillId="14" borderId="133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0" fillId="14" borderId="89" xfId="0" applyFont="1" applyFill="1" applyBorder="1" applyAlignment="1">
      <alignment horizontal="center" vertical="center"/>
    </xf>
    <xf numFmtId="0" fontId="46" fillId="16" borderId="130" xfId="0" applyFont="1" applyFill="1" applyBorder="1" applyAlignment="1">
      <alignment horizontal="center" vertical="center"/>
    </xf>
    <xf numFmtId="0" fontId="1" fillId="14" borderId="130" xfId="0" applyFont="1" applyFill="1" applyBorder="1" applyAlignment="1">
      <alignment horizontal="center" vertical="center"/>
    </xf>
    <xf numFmtId="0" fontId="0" fillId="14" borderId="131" xfId="0" applyFill="1" applyBorder="1" applyAlignment="1">
      <alignment horizontal="left" vertical="center"/>
    </xf>
    <xf numFmtId="177" fontId="81" fillId="5" borderId="0" xfId="0" applyNumberFormat="1" applyFont="1" applyFill="1" applyAlignment="1">
      <alignment horizontal="center" vertical="center"/>
    </xf>
    <xf numFmtId="177" fontId="48" fillId="14" borderId="89" xfId="0" applyNumberFormat="1" applyFont="1" applyFill="1" applyBorder="1" applyAlignment="1">
      <alignment horizontal="center" vertical="center"/>
    </xf>
    <xf numFmtId="177" fontId="5" fillId="14" borderId="99" xfId="0" applyNumberFormat="1" applyFont="1" applyFill="1" applyBorder="1" applyAlignment="1">
      <alignment horizontal="center" vertical="center"/>
    </xf>
    <xf numFmtId="177" fontId="5" fillId="14" borderId="100" xfId="0" applyNumberFormat="1" applyFont="1" applyFill="1" applyBorder="1" applyAlignment="1">
      <alignment horizontal="center" vertical="center"/>
    </xf>
    <xf numFmtId="177" fontId="5" fillId="14" borderId="101" xfId="0" applyNumberFormat="1" applyFont="1" applyFill="1" applyBorder="1" applyAlignment="1">
      <alignment horizontal="center" vertical="center"/>
    </xf>
    <xf numFmtId="0" fontId="46" fillId="14" borderId="89" xfId="0" applyFont="1" applyFill="1" applyBorder="1" applyAlignment="1">
      <alignment horizontal="left" vertical="center"/>
    </xf>
    <xf numFmtId="0" fontId="42" fillId="14" borderId="89" xfId="0" applyFont="1" applyFill="1" applyBorder="1" applyAlignment="1">
      <alignment horizontal="center" vertical="center"/>
    </xf>
    <xf numFmtId="0" fontId="0" fillId="0" borderId="89" xfId="0" applyBorder="1" applyAlignment="1" applyProtection="1">
      <alignment horizontal="center" vertical="center"/>
      <protection locked="0"/>
    </xf>
    <xf numFmtId="0" fontId="84" fillId="5" borderId="0" xfId="0" applyFont="1" applyFill="1" applyAlignment="1">
      <alignment horizontal="center" vertical="center"/>
    </xf>
    <xf numFmtId="0" fontId="0" fillId="0" borderId="130" xfId="0" applyBorder="1" applyAlignment="1">
      <alignment horizontal="left" vertical="center"/>
    </xf>
    <xf numFmtId="0" fontId="47" fillId="0" borderId="26" xfId="0" applyFont="1" applyBorder="1" applyAlignment="1" applyProtection="1">
      <alignment horizontal="left" vertical="center"/>
      <protection locked="0"/>
    </xf>
    <xf numFmtId="0" fontId="47" fillId="0" borderId="27" xfId="0" applyFont="1" applyBorder="1" applyAlignment="1" applyProtection="1">
      <alignment horizontal="left" vertical="center"/>
      <protection locked="0"/>
    </xf>
    <xf numFmtId="0" fontId="0" fillId="0" borderId="130" xfId="0" applyBorder="1" applyAlignment="1">
      <alignment horizontal="center"/>
    </xf>
    <xf numFmtId="0" fontId="1" fillId="14" borderId="26" xfId="0" applyFont="1" applyFill="1" applyBorder="1" applyAlignment="1">
      <alignment horizontal="center" vertical="center"/>
    </xf>
    <xf numFmtId="0" fontId="1" fillId="14" borderId="27" xfId="0" applyFont="1" applyFill="1" applyBorder="1" applyAlignment="1">
      <alignment horizontal="center" vertical="center"/>
    </xf>
    <xf numFmtId="0" fontId="76" fillId="14" borderId="26" xfId="0" applyFont="1" applyFill="1" applyBorder="1" applyAlignment="1">
      <alignment horizontal="left" vertical="center"/>
    </xf>
    <xf numFmtId="0" fontId="76" fillId="14" borderId="29" xfId="0" applyFont="1" applyFill="1" applyBorder="1" applyAlignment="1">
      <alignment horizontal="left" vertical="center"/>
    </xf>
    <xf numFmtId="0" fontId="76" fillId="14" borderId="27" xfId="0" applyFont="1" applyFill="1" applyBorder="1" applyAlignment="1">
      <alignment horizontal="left" vertical="center"/>
    </xf>
    <xf numFmtId="0" fontId="37" fillId="15" borderId="56" xfId="0" applyFont="1" applyFill="1" applyBorder="1" applyAlignment="1">
      <alignment horizontal="center" vertical="center" wrapText="1"/>
    </xf>
    <xf numFmtId="0" fontId="37" fillId="15" borderId="57" xfId="0" applyFont="1" applyFill="1" applyBorder="1" applyAlignment="1">
      <alignment horizontal="center" vertical="center" wrapText="1"/>
    </xf>
    <xf numFmtId="0" fontId="37" fillId="15" borderId="58" xfId="0" applyFont="1" applyFill="1" applyBorder="1" applyAlignment="1">
      <alignment horizontal="center" vertical="center" wrapText="1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5" borderId="28" xfId="0" applyFill="1" applyBorder="1" applyAlignment="1" applyProtection="1">
      <alignment horizontal="center"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/>
      <protection locked="0"/>
    </xf>
    <xf numFmtId="0" fontId="5" fillId="14" borderId="89" xfId="0" applyFont="1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/>
    </xf>
    <xf numFmtId="0" fontId="5" fillId="14" borderId="26" xfId="0" applyFont="1" applyFill="1" applyBorder="1" applyAlignment="1">
      <alignment horizontal="center" vertical="center"/>
    </xf>
    <xf numFmtId="0" fontId="5" fillId="14" borderId="55" xfId="0" applyFont="1" applyFill="1" applyBorder="1" applyAlignment="1">
      <alignment horizontal="center" vertical="center"/>
    </xf>
    <xf numFmtId="0" fontId="5" fillId="14" borderId="27" xfId="0" applyFont="1" applyFill="1" applyBorder="1" applyAlignment="1">
      <alignment horizontal="center" vertical="center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5" fillId="14" borderId="26" xfId="0" applyFont="1" applyFill="1" applyBorder="1" applyAlignment="1">
      <alignment horizontal="left" vertical="center"/>
    </xf>
    <xf numFmtId="0" fontId="5" fillId="14" borderId="55" xfId="0" applyFont="1" applyFill="1" applyBorder="1" applyAlignment="1">
      <alignment horizontal="left" vertical="center"/>
    </xf>
    <xf numFmtId="0" fontId="5" fillId="14" borderId="27" xfId="0" applyFont="1" applyFill="1" applyBorder="1" applyAlignment="1">
      <alignment horizontal="left" vertical="center"/>
    </xf>
    <xf numFmtId="173" fontId="5" fillId="14" borderId="14" xfId="0" applyNumberFormat="1" applyFont="1" applyFill="1" applyBorder="1" applyAlignment="1">
      <alignment horizontal="left" vertical="center"/>
    </xf>
    <xf numFmtId="0" fontId="76" fillId="16" borderId="26" xfId="0" applyFont="1" applyFill="1" applyBorder="1" applyAlignment="1">
      <alignment horizontal="left" vertical="center"/>
    </xf>
    <xf numFmtId="0" fontId="76" fillId="16" borderId="55" xfId="0" applyFont="1" applyFill="1" applyBorder="1" applyAlignment="1">
      <alignment horizontal="left" vertical="center"/>
    </xf>
    <xf numFmtId="0" fontId="36" fillId="14" borderId="26" xfId="0" applyFont="1" applyFill="1" applyBorder="1" applyAlignment="1">
      <alignment horizontal="left" vertical="center"/>
    </xf>
    <xf numFmtId="0" fontId="36" fillId="14" borderId="29" xfId="0" applyFont="1" applyFill="1" applyBorder="1" applyAlignment="1">
      <alignment horizontal="left" vertical="center"/>
    </xf>
    <xf numFmtId="0" fontId="36" fillId="14" borderId="27" xfId="0" applyFont="1" applyFill="1" applyBorder="1" applyAlignment="1">
      <alignment horizontal="left" vertical="center"/>
    </xf>
    <xf numFmtId="179" fontId="5" fillId="5" borderId="26" xfId="0" applyNumberFormat="1" applyFont="1" applyFill="1" applyBorder="1" applyAlignment="1">
      <alignment horizontal="right" vertical="center"/>
    </xf>
    <xf numFmtId="179" fontId="5" fillId="5" borderId="55" xfId="0" applyNumberFormat="1" applyFont="1" applyFill="1" applyBorder="1" applyAlignment="1">
      <alignment horizontal="right" vertical="center"/>
    </xf>
    <xf numFmtId="179" fontId="5" fillId="5" borderId="27" xfId="0" applyNumberFormat="1" applyFont="1" applyFill="1" applyBorder="1" applyAlignment="1">
      <alignment horizontal="right" vertical="center"/>
    </xf>
    <xf numFmtId="0" fontId="3" fillId="16" borderId="14" xfId="0" applyFont="1" applyFill="1" applyBorder="1" applyAlignment="1">
      <alignment horizontal="center" vertical="center"/>
    </xf>
    <xf numFmtId="167" fontId="3" fillId="14" borderId="26" xfId="0" applyNumberFormat="1" applyFont="1" applyFill="1" applyBorder="1" applyAlignment="1">
      <alignment horizontal="center" vertical="center" wrapText="1"/>
    </xf>
    <xf numFmtId="167" fontId="3" fillId="14" borderId="55" xfId="0" applyNumberFormat="1" applyFont="1" applyFill="1" applyBorder="1" applyAlignment="1">
      <alignment horizontal="center" vertical="center"/>
    </xf>
    <xf numFmtId="167" fontId="3" fillId="14" borderId="27" xfId="0" applyNumberFormat="1" applyFont="1" applyFill="1" applyBorder="1" applyAlignment="1">
      <alignment horizontal="center" vertical="center"/>
    </xf>
    <xf numFmtId="167" fontId="3" fillId="14" borderId="26" xfId="0" applyNumberFormat="1" applyFont="1" applyFill="1" applyBorder="1" applyAlignment="1">
      <alignment horizontal="center" vertical="center"/>
    </xf>
    <xf numFmtId="0" fontId="3" fillId="16" borderId="26" xfId="0" applyFont="1" applyFill="1" applyBorder="1" applyAlignment="1">
      <alignment horizontal="left" vertical="center"/>
    </xf>
    <xf numFmtId="0" fontId="3" fillId="16" borderId="29" xfId="0" applyFont="1" applyFill="1" applyBorder="1" applyAlignment="1">
      <alignment horizontal="left" vertical="center"/>
    </xf>
    <xf numFmtId="0" fontId="3" fillId="16" borderId="27" xfId="0" applyFont="1" applyFill="1" applyBorder="1" applyAlignment="1">
      <alignment horizontal="left" vertical="center"/>
    </xf>
    <xf numFmtId="0" fontId="47" fillId="5" borderId="26" xfId="0" applyFont="1" applyFill="1" applyBorder="1" applyAlignment="1" applyProtection="1">
      <alignment horizontal="center"/>
      <protection locked="0"/>
    </xf>
    <xf numFmtId="0" fontId="47" fillId="5" borderId="55" xfId="0" applyFont="1" applyFill="1" applyBorder="1" applyAlignment="1" applyProtection="1">
      <alignment horizontal="center"/>
      <protection locked="0"/>
    </xf>
    <xf numFmtId="0" fontId="47" fillId="5" borderId="27" xfId="0" applyFont="1" applyFill="1" applyBorder="1" applyAlignment="1" applyProtection="1">
      <alignment horizontal="center"/>
      <protection locked="0"/>
    </xf>
    <xf numFmtId="0" fontId="40" fillId="16" borderId="122" xfId="0" applyFont="1" applyFill="1" applyBorder="1" applyAlignment="1" applyProtection="1">
      <alignment horizontal="left"/>
      <protection locked="0"/>
    </xf>
    <xf numFmtId="0" fontId="40" fillId="16" borderId="123" xfId="0" applyFont="1" applyFill="1" applyBorder="1" applyAlignment="1" applyProtection="1">
      <alignment horizontal="left"/>
      <protection locked="0"/>
    </xf>
    <xf numFmtId="0" fontId="40" fillId="16" borderId="124" xfId="0" applyFont="1" applyFill="1" applyBorder="1" applyAlignment="1" applyProtection="1">
      <alignment horizontal="left"/>
      <protection locked="0"/>
    </xf>
    <xf numFmtId="0" fontId="5" fillId="16" borderId="121" xfId="0" applyFont="1" applyFill="1" applyBorder="1" applyAlignment="1">
      <alignment horizontal="left" vertical="center"/>
    </xf>
    <xf numFmtId="177" fontId="98" fillId="4" borderId="55" xfId="0" applyNumberFormat="1" applyFont="1" applyFill="1" applyBorder="1" applyAlignment="1">
      <alignment horizontal="right"/>
    </xf>
    <xf numFmtId="177" fontId="98" fillId="4" borderId="27" xfId="0" applyNumberFormat="1" applyFont="1" applyFill="1" applyBorder="1" applyAlignment="1">
      <alignment horizontal="right"/>
    </xf>
    <xf numFmtId="0" fontId="85" fillId="14" borderId="75" xfId="0" applyFont="1" applyFill="1" applyBorder="1" applyAlignment="1" applyProtection="1">
      <alignment horizontal="center" vertical="center" wrapText="1"/>
      <protection locked="0"/>
    </xf>
    <xf numFmtId="0" fontId="47" fillId="14" borderId="71" xfId="0" applyFont="1" applyFill="1" applyBorder="1" applyAlignment="1">
      <alignment horizontal="right" vertical="center" wrapText="1"/>
    </xf>
    <xf numFmtId="0" fontId="47" fillId="14" borderId="60" xfId="0" applyFont="1" applyFill="1" applyBorder="1" applyAlignment="1">
      <alignment horizontal="right" vertical="center" wrapText="1"/>
    </xf>
    <xf numFmtId="0" fontId="47" fillId="5" borderId="61" xfId="0" applyFont="1" applyFill="1" applyBorder="1" applyAlignment="1" applyProtection="1">
      <alignment horizontal="center" vertical="center"/>
      <protection locked="0"/>
    </xf>
    <xf numFmtId="0" fontId="48" fillId="16" borderId="70" xfId="0" applyFont="1" applyFill="1" applyBorder="1" applyAlignment="1">
      <alignment horizontal="left" vertical="center"/>
    </xf>
    <xf numFmtId="0" fontId="48" fillId="16" borderId="71" xfId="0" applyFont="1" applyFill="1" applyBorder="1" applyAlignment="1">
      <alignment horizontal="left" vertical="center"/>
    </xf>
    <xf numFmtId="0" fontId="47" fillId="14" borderId="71" xfId="0" applyFont="1" applyFill="1" applyBorder="1" applyAlignment="1">
      <alignment horizontal="center" vertical="center"/>
    </xf>
    <xf numFmtId="0" fontId="47" fillId="14" borderId="72" xfId="0" applyFont="1" applyFill="1" applyBorder="1" applyAlignment="1">
      <alignment horizontal="center" vertical="center"/>
    </xf>
    <xf numFmtId="0" fontId="48" fillId="17" borderId="89" xfId="0" applyFont="1" applyFill="1" applyBorder="1" applyAlignment="1">
      <alignment horizontal="left" vertical="center" wrapText="1"/>
    </xf>
    <xf numFmtId="0" fontId="58" fillId="17" borderId="89" xfId="0" applyFont="1" applyFill="1" applyBorder="1" applyAlignment="1">
      <alignment horizontal="center" vertical="center" wrapText="1"/>
    </xf>
    <xf numFmtId="0" fontId="47" fillId="14" borderId="75" xfId="0" applyFont="1" applyFill="1" applyBorder="1" applyAlignment="1" applyProtection="1">
      <alignment horizontal="center" vertical="top" wrapText="1"/>
      <protection locked="0"/>
    </xf>
    <xf numFmtId="0" fontId="76" fillId="16" borderId="29" xfId="0" applyFont="1" applyFill="1" applyBorder="1" applyAlignment="1">
      <alignment horizontal="center" vertical="center"/>
    </xf>
    <xf numFmtId="0" fontId="47" fillId="5" borderId="55" xfId="0" applyFont="1" applyFill="1" applyBorder="1" applyAlignment="1" applyProtection="1">
      <alignment horizontal="center" vertical="center"/>
      <protection locked="0"/>
    </xf>
    <xf numFmtId="0" fontId="80" fillId="14" borderId="26" xfId="0" applyFont="1" applyFill="1" applyBorder="1" applyAlignment="1">
      <alignment horizontal="center"/>
    </xf>
    <xf numFmtId="0" fontId="80" fillId="14" borderId="27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left" vertical="center"/>
    </xf>
    <xf numFmtId="0" fontId="76" fillId="16" borderId="56" xfId="0" applyFont="1" applyFill="1" applyBorder="1" applyAlignment="1">
      <alignment horizontal="center" vertical="center" wrapText="1"/>
    </xf>
    <xf numFmtId="0" fontId="76" fillId="16" borderId="58" xfId="0" applyFont="1" applyFill="1" applyBorder="1" applyAlignment="1">
      <alignment horizontal="center" vertical="center" wrapText="1"/>
    </xf>
    <xf numFmtId="0" fontId="48" fillId="16" borderId="122" xfId="0" applyFont="1" applyFill="1" applyBorder="1" applyAlignment="1" applyProtection="1">
      <alignment horizontal="left"/>
      <protection locked="0"/>
    </xf>
    <xf numFmtId="0" fontId="48" fillId="16" borderId="123" xfId="0" applyFont="1" applyFill="1" applyBorder="1" applyAlignment="1" applyProtection="1">
      <alignment horizontal="left"/>
      <protection locked="0"/>
    </xf>
    <xf numFmtId="0" fontId="48" fillId="16" borderId="124" xfId="0" applyFont="1" applyFill="1" applyBorder="1" applyAlignment="1" applyProtection="1">
      <alignment horizontal="left"/>
      <protection locked="0"/>
    </xf>
    <xf numFmtId="177" fontId="48" fillId="16" borderId="26" xfId="0" applyNumberFormat="1" applyFont="1" applyFill="1" applyBorder="1" applyAlignment="1">
      <alignment horizontal="right" vertical="center"/>
    </xf>
    <xf numFmtId="177" fontId="48" fillId="16" borderId="27" xfId="0" applyNumberFormat="1" applyFont="1" applyFill="1" applyBorder="1" applyAlignment="1">
      <alignment horizontal="right" vertical="center"/>
    </xf>
    <xf numFmtId="167" fontId="48" fillId="14" borderId="26" xfId="0" applyNumberFormat="1" applyFont="1" applyFill="1" applyBorder="1" applyAlignment="1">
      <alignment horizontal="center" vertical="center"/>
    </xf>
    <xf numFmtId="167" fontId="48" fillId="14" borderId="55" xfId="0" applyNumberFormat="1" applyFont="1" applyFill="1" applyBorder="1" applyAlignment="1">
      <alignment horizontal="center" vertical="center"/>
    </xf>
    <xf numFmtId="167" fontId="48" fillId="14" borderId="27" xfId="0" applyNumberFormat="1" applyFont="1" applyFill="1" applyBorder="1" applyAlignment="1">
      <alignment horizontal="center" vertical="center"/>
    </xf>
    <xf numFmtId="0" fontId="48" fillId="16" borderId="77" xfId="0" applyFont="1" applyFill="1" applyBorder="1" applyAlignment="1">
      <alignment horizontal="center" vertical="center"/>
    </xf>
    <xf numFmtId="0" fontId="48" fillId="16" borderId="78" xfId="0" applyFont="1" applyFill="1" applyBorder="1" applyAlignment="1">
      <alignment horizontal="center" vertical="center"/>
    </xf>
    <xf numFmtId="177" fontId="40" fillId="16" borderId="145" xfId="0" applyNumberFormat="1" applyFont="1" applyFill="1" applyBorder="1" applyAlignment="1">
      <alignment horizontal="right" vertical="center"/>
    </xf>
    <xf numFmtId="177" fontId="40" fillId="16" borderId="146" xfId="0" applyNumberFormat="1" applyFont="1" applyFill="1" applyBorder="1" applyAlignment="1">
      <alignment horizontal="right" vertical="center"/>
    </xf>
    <xf numFmtId="0" fontId="0" fillId="14" borderId="144" xfId="0" applyFill="1" applyBorder="1" applyAlignment="1">
      <alignment horizontal="left" vertical="center"/>
    </xf>
    <xf numFmtId="177" fontId="0" fillId="14" borderId="144" xfId="0" applyNumberFormat="1" applyFill="1" applyBorder="1" applyAlignment="1">
      <alignment horizontal="center" vertical="center"/>
    </xf>
    <xf numFmtId="0" fontId="0" fillId="0" borderId="89" xfId="0" applyBorder="1" applyAlignment="1" applyProtection="1">
      <alignment horizontal="left" vertical="center"/>
      <protection locked="0"/>
    </xf>
    <xf numFmtId="0" fontId="0" fillId="14" borderId="144" xfId="0" applyFill="1" applyBorder="1" applyAlignment="1">
      <alignment horizontal="center" vertical="center"/>
    </xf>
    <xf numFmtId="177" fontId="3" fillId="14" borderId="144" xfId="0" applyNumberFormat="1" applyFont="1" applyFill="1" applyBorder="1" applyAlignment="1">
      <alignment horizontal="center" vertical="center"/>
    </xf>
    <xf numFmtId="0" fontId="0" fillId="0" borderId="144" xfId="0" applyBorder="1" applyAlignment="1" applyProtection="1">
      <alignment horizontal="center" vertical="center"/>
      <protection locked="0"/>
    </xf>
    <xf numFmtId="0" fontId="37" fillId="5" borderId="0" xfId="0" applyFont="1" applyFill="1" applyAlignment="1">
      <alignment horizontal="left" vertical="center"/>
    </xf>
    <xf numFmtId="177" fontId="107" fillId="5" borderId="0" xfId="0" applyNumberFormat="1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177" fontId="3" fillId="14" borderId="89" xfId="0" applyNumberFormat="1" applyFont="1" applyFill="1" applyBorder="1" applyAlignment="1">
      <alignment horizontal="center" vertical="center"/>
    </xf>
    <xf numFmtId="177" fontId="46" fillId="14" borderId="99" xfId="0" applyNumberFormat="1" applyFont="1" applyFill="1" applyBorder="1" applyAlignment="1">
      <alignment horizontal="center" vertical="center"/>
    </xf>
    <xf numFmtId="177" fontId="46" fillId="14" borderId="100" xfId="0" applyNumberFormat="1" applyFont="1" applyFill="1" applyBorder="1" applyAlignment="1">
      <alignment horizontal="center" vertical="center"/>
    </xf>
    <xf numFmtId="177" fontId="46" fillId="14" borderId="101" xfId="0" applyNumberFormat="1" applyFont="1" applyFill="1" applyBorder="1" applyAlignment="1">
      <alignment horizontal="center" vertical="center"/>
    </xf>
    <xf numFmtId="0" fontId="1" fillId="14" borderId="144" xfId="0" applyFont="1" applyFill="1" applyBorder="1" applyAlignment="1">
      <alignment horizontal="center"/>
    </xf>
    <xf numFmtId="0" fontId="0" fillId="0" borderId="144" xfId="0" applyBorder="1" applyAlignment="1" applyProtection="1">
      <alignment horizontal="left" vertical="center"/>
      <protection locked="0"/>
    </xf>
    <xf numFmtId="0" fontId="5" fillId="14" borderId="144" xfId="0" applyFont="1" applyFill="1" applyBorder="1" applyAlignment="1">
      <alignment horizontal="center" vertical="center"/>
    </xf>
    <xf numFmtId="0" fontId="5" fillId="10" borderId="133" xfId="0" applyFont="1" applyFill="1" applyBorder="1" applyAlignment="1">
      <alignment horizontal="center" vertical="center"/>
    </xf>
    <xf numFmtId="0" fontId="5" fillId="10" borderId="35" xfId="0" applyFont="1" applyFill="1" applyBorder="1" applyAlignment="1">
      <alignment horizontal="center" vertical="center"/>
    </xf>
    <xf numFmtId="0" fontId="5" fillId="10" borderId="130" xfId="0" applyFont="1" applyFill="1" applyBorder="1" applyAlignment="1">
      <alignment horizontal="center" vertical="center" wrapText="1"/>
    </xf>
    <xf numFmtId="0" fontId="5" fillId="10" borderId="134" xfId="0" applyFont="1" applyFill="1" applyBorder="1" applyAlignment="1">
      <alignment horizontal="center" vertical="center" wrapText="1"/>
    </xf>
    <xf numFmtId="0" fontId="5" fillId="10" borderId="16" xfId="0" applyFont="1" applyFill="1" applyBorder="1" applyAlignment="1">
      <alignment horizontal="center" vertical="center" wrapText="1"/>
    </xf>
    <xf numFmtId="0" fontId="5" fillId="10" borderId="135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/>
    </xf>
    <xf numFmtId="0" fontId="21" fillId="0" borderId="26" xfId="1" applyBorder="1" applyAlignment="1" applyProtection="1">
      <alignment horizontal="left" vertical="center"/>
      <protection locked="0"/>
    </xf>
    <xf numFmtId="0" fontId="21" fillId="0" borderId="29" xfId="1" applyBorder="1" applyAlignment="1" applyProtection="1">
      <alignment horizontal="left" vertical="center"/>
      <protection locked="0"/>
    </xf>
    <xf numFmtId="0" fontId="21" fillId="0" borderId="27" xfId="1" applyBorder="1" applyAlignment="1" applyProtection="1">
      <alignment horizontal="left" vertical="center"/>
      <protection locked="0"/>
    </xf>
    <xf numFmtId="0" fontId="5" fillId="10" borderId="19" xfId="0" applyFont="1" applyFill="1" applyBorder="1" applyAlignment="1">
      <alignment horizontal="center" vertical="center" wrapText="1"/>
    </xf>
    <xf numFmtId="0" fontId="5" fillId="10" borderId="35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0" fontId="5" fillId="10" borderId="89" xfId="0" applyFont="1" applyFill="1" applyBorder="1" applyAlignment="1">
      <alignment horizontal="center" vertical="center" wrapText="1"/>
    </xf>
    <xf numFmtId="0" fontId="42" fillId="17" borderId="76" xfId="0" applyFont="1" applyFill="1" applyBorder="1" applyAlignment="1">
      <alignment horizontal="left" vertical="center" wrapText="1"/>
    </xf>
    <xf numFmtId="0" fontId="42" fillId="17" borderId="77" xfId="0" applyFont="1" applyFill="1" applyBorder="1" applyAlignment="1">
      <alignment horizontal="left" vertical="center" wrapText="1"/>
    </xf>
    <xf numFmtId="0" fontId="42" fillId="17" borderId="78" xfId="0" applyFont="1" applyFill="1" applyBorder="1" applyAlignment="1">
      <alignment horizontal="left" vertical="center" wrapText="1"/>
    </xf>
    <xf numFmtId="0" fontId="46" fillId="0" borderId="80" xfId="0" applyFont="1" applyBorder="1" applyAlignment="1">
      <alignment horizontal="center" vertical="center"/>
    </xf>
    <xf numFmtId="0" fontId="76" fillId="17" borderId="76" xfId="0" applyFont="1" applyFill="1" applyBorder="1" applyAlignment="1">
      <alignment horizontal="left" vertical="center"/>
    </xf>
    <xf numFmtId="0" fontId="76" fillId="17" borderId="77" xfId="0" applyFont="1" applyFill="1" applyBorder="1" applyAlignment="1">
      <alignment horizontal="left" vertical="center"/>
    </xf>
    <xf numFmtId="0" fontId="76" fillId="17" borderId="78" xfId="0" applyFont="1" applyFill="1" applyBorder="1" applyAlignment="1">
      <alignment horizontal="left" vertical="center"/>
    </xf>
    <xf numFmtId="0" fontId="76" fillId="17" borderId="79" xfId="0" applyFont="1" applyFill="1" applyBorder="1" applyAlignment="1">
      <alignment horizontal="left" vertical="center" wrapText="1"/>
    </xf>
    <xf numFmtId="0" fontId="76" fillId="17" borderId="80" xfId="0" applyFont="1" applyFill="1" applyBorder="1" applyAlignment="1">
      <alignment horizontal="left" vertical="center" wrapText="1"/>
    </xf>
    <xf numFmtId="0" fontId="76" fillId="17" borderId="81" xfId="0" applyFont="1" applyFill="1" applyBorder="1" applyAlignment="1">
      <alignment horizontal="left" vertical="center" wrapText="1"/>
    </xf>
    <xf numFmtId="0" fontId="76" fillId="17" borderId="36" xfId="0" applyFont="1" applyFill="1" applyBorder="1" applyAlignment="1">
      <alignment horizontal="left" vertical="center" wrapText="1"/>
    </xf>
    <xf numFmtId="0" fontId="76" fillId="17" borderId="0" xfId="0" applyFont="1" applyFill="1" applyAlignment="1">
      <alignment horizontal="left" vertical="center" wrapText="1"/>
    </xf>
    <xf numFmtId="0" fontId="76" fillId="17" borderId="30" xfId="0" applyFont="1" applyFill="1" applyBorder="1" applyAlignment="1">
      <alignment horizontal="left" vertical="center" wrapText="1"/>
    </xf>
    <xf numFmtId="0" fontId="76" fillId="17" borderId="28" xfId="0" applyFont="1" applyFill="1" applyBorder="1" applyAlignment="1">
      <alignment horizontal="left" vertical="center" wrapText="1"/>
    </xf>
    <xf numFmtId="0" fontId="76" fillId="17" borderId="18" xfId="0" applyFont="1" applyFill="1" applyBorder="1" applyAlignment="1">
      <alignment horizontal="left" vertical="center" wrapText="1"/>
    </xf>
    <xf numFmtId="0" fontId="76" fillId="17" borderId="31" xfId="0" applyFont="1" applyFill="1" applyBorder="1" applyAlignment="1">
      <alignment horizontal="left" vertical="center" wrapText="1"/>
    </xf>
    <xf numFmtId="0" fontId="48" fillId="17" borderId="79" xfId="0" applyFont="1" applyFill="1" applyBorder="1" applyAlignment="1">
      <alignment horizontal="left" vertical="top" wrapText="1"/>
    </xf>
    <xf numFmtId="0" fontId="48" fillId="17" borderId="80" xfId="0" applyFont="1" applyFill="1" applyBorder="1" applyAlignment="1">
      <alignment horizontal="left" vertical="top" wrapText="1"/>
    </xf>
    <xf numFmtId="0" fontId="48" fillId="17" borderId="81" xfId="0" applyFont="1" applyFill="1" applyBorder="1" applyAlignment="1">
      <alignment horizontal="left" vertical="top" wrapText="1"/>
    </xf>
    <xf numFmtId="0" fontId="48" fillId="17" borderId="36" xfId="0" applyFont="1" applyFill="1" applyBorder="1" applyAlignment="1">
      <alignment horizontal="left" vertical="top" wrapText="1"/>
    </xf>
    <xf numFmtId="0" fontId="48" fillId="17" borderId="0" xfId="0" applyFont="1" applyFill="1" applyAlignment="1">
      <alignment horizontal="left" vertical="top" wrapText="1"/>
    </xf>
    <xf numFmtId="0" fontId="48" fillId="17" borderId="30" xfId="0" applyFont="1" applyFill="1" applyBorder="1" applyAlignment="1">
      <alignment horizontal="left" vertical="top" wrapText="1"/>
    </xf>
    <xf numFmtId="0" fontId="48" fillId="17" borderId="28" xfId="0" applyFont="1" applyFill="1" applyBorder="1" applyAlignment="1">
      <alignment horizontal="left" vertical="top" wrapText="1"/>
    </xf>
    <xf numFmtId="0" fontId="48" fillId="17" borderId="18" xfId="0" applyFont="1" applyFill="1" applyBorder="1" applyAlignment="1">
      <alignment horizontal="left" vertical="top" wrapText="1"/>
    </xf>
    <xf numFmtId="0" fontId="48" fillId="17" borderId="31" xfId="0" applyFont="1" applyFill="1" applyBorder="1" applyAlignment="1">
      <alignment horizontal="left" vertical="top" wrapText="1"/>
    </xf>
    <xf numFmtId="0" fontId="48" fillId="17" borderId="76" xfId="0" applyFont="1" applyFill="1" applyBorder="1" applyAlignment="1">
      <alignment horizontal="left" vertical="center"/>
    </xf>
    <xf numFmtId="0" fontId="48" fillId="17" borderId="77" xfId="0" applyFont="1" applyFill="1" applyBorder="1" applyAlignment="1">
      <alignment horizontal="left" vertical="center"/>
    </xf>
    <xf numFmtId="0" fontId="48" fillId="17" borderId="78" xfId="0" applyFont="1" applyFill="1" applyBorder="1" applyAlignment="1">
      <alignment horizontal="left" vertical="center"/>
    </xf>
    <xf numFmtId="0" fontId="48" fillId="13" borderId="76" xfId="0" applyFont="1" applyFill="1" applyBorder="1" applyAlignment="1">
      <alignment horizontal="center" vertical="center"/>
    </xf>
    <xf numFmtId="0" fontId="48" fillId="13" borderId="77" xfId="0" applyFont="1" applyFill="1" applyBorder="1" applyAlignment="1">
      <alignment horizontal="center" vertical="center"/>
    </xf>
    <xf numFmtId="0" fontId="48" fillId="13" borderId="78" xfId="0" applyFont="1" applyFill="1" applyBorder="1" applyAlignment="1">
      <alignment horizontal="center" vertical="center"/>
    </xf>
    <xf numFmtId="164" fontId="48" fillId="4" borderId="76" xfId="0" applyNumberFormat="1" applyFont="1" applyFill="1" applyBorder="1" applyAlignment="1" applyProtection="1">
      <alignment horizontal="center" vertical="center"/>
      <protection locked="0"/>
    </xf>
    <xf numFmtId="164" fontId="48" fillId="4" borderId="77" xfId="0" applyNumberFormat="1" applyFont="1" applyFill="1" applyBorder="1" applyAlignment="1" applyProtection="1">
      <alignment horizontal="center" vertical="center"/>
      <protection locked="0"/>
    </xf>
    <xf numFmtId="164" fontId="48" fillId="4" borderId="7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/>
    </xf>
    <xf numFmtId="0" fontId="76" fillId="17" borderId="79" xfId="0" quotePrefix="1" applyFont="1" applyFill="1" applyBorder="1" applyAlignment="1">
      <alignment horizontal="left" vertical="center"/>
    </xf>
    <xf numFmtId="0" fontId="76" fillId="17" borderId="80" xfId="0" quotePrefix="1" applyFont="1" applyFill="1" applyBorder="1" applyAlignment="1">
      <alignment horizontal="left" vertical="center"/>
    </xf>
    <xf numFmtId="0" fontId="76" fillId="17" borderId="81" xfId="0" quotePrefix="1" applyFont="1" applyFill="1" applyBorder="1" applyAlignment="1">
      <alignment horizontal="left" vertical="center"/>
    </xf>
    <xf numFmtId="0" fontId="76" fillId="17" borderId="36" xfId="0" quotePrefix="1" applyFont="1" applyFill="1" applyBorder="1" applyAlignment="1">
      <alignment horizontal="left" vertical="center"/>
    </xf>
    <xf numFmtId="0" fontId="76" fillId="17" borderId="0" xfId="0" quotePrefix="1" applyFont="1" applyFill="1" applyAlignment="1">
      <alignment horizontal="left" vertical="center"/>
    </xf>
    <xf numFmtId="0" fontId="76" fillId="17" borderId="30" xfId="0" quotePrefix="1" applyFont="1" applyFill="1" applyBorder="1" applyAlignment="1">
      <alignment horizontal="left" vertical="center"/>
    </xf>
    <xf numFmtId="0" fontId="76" fillId="17" borderId="28" xfId="0" quotePrefix="1" applyFont="1" applyFill="1" applyBorder="1" applyAlignment="1">
      <alignment horizontal="left" vertical="center"/>
    </xf>
    <xf numFmtId="0" fontId="76" fillId="17" borderId="18" xfId="0" quotePrefix="1" applyFont="1" applyFill="1" applyBorder="1" applyAlignment="1">
      <alignment horizontal="left" vertical="center"/>
    </xf>
    <xf numFmtId="0" fontId="76" fillId="17" borderId="31" xfId="0" quotePrefix="1" applyFont="1" applyFill="1" applyBorder="1" applyAlignment="1">
      <alignment horizontal="left" vertical="center"/>
    </xf>
    <xf numFmtId="0" fontId="48" fillId="16" borderId="76" xfId="0" applyFont="1" applyFill="1" applyBorder="1" applyAlignment="1">
      <alignment horizontal="left" vertical="center"/>
    </xf>
    <xf numFmtId="0" fontId="48" fillId="16" borderId="77" xfId="0" applyFont="1" applyFill="1" applyBorder="1" applyAlignment="1">
      <alignment horizontal="left" vertical="center"/>
    </xf>
    <xf numFmtId="0" fontId="48" fillId="16" borderId="78" xfId="0" applyFont="1" applyFill="1" applyBorder="1" applyAlignment="1">
      <alignment horizontal="left" vertical="center"/>
    </xf>
    <xf numFmtId="0" fontId="48" fillId="4" borderId="76" xfId="0" applyFont="1" applyFill="1" applyBorder="1" applyAlignment="1" applyProtection="1">
      <alignment horizontal="left" vertical="center"/>
      <protection locked="0"/>
    </xf>
    <xf numFmtId="0" fontId="48" fillId="4" borderId="77" xfId="0" applyFont="1" applyFill="1" applyBorder="1" applyAlignment="1" applyProtection="1">
      <alignment horizontal="left" vertical="center"/>
      <protection locked="0"/>
    </xf>
    <xf numFmtId="0" fontId="48" fillId="4" borderId="78" xfId="0" applyFont="1" applyFill="1" applyBorder="1" applyAlignment="1" applyProtection="1">
      <alignment horizontal="left" vertical="center"/>
      <protection locked="0"/>
    </xf>
    <xf numFmtId="164" fontId="48" fillId="16" borderId="76" xfId="0" applyNumberFormat="1" applyFont="1" applyFill="1" applyBorder="1" applyAlignment="1">
      <alignment horizontal="left" vertical="center"/>
    </xf>
    <xf numFmtId="164" fontId="48" fillId="16" borderId="77" xfId="0" applyNumberFormat="1" applyFont="1" applyFill="1" applyBorder="1" applyAlignment="1">
      <alignment horizontal="left" vertical="center"/>
    </xf>
    <xf numFmtId="164" fontId="48" fillId="16" borderId="78" xfId="0" applyNumberFormat="1" applyFont="1" applyFill="1" applyBorder="1" applyAlignment="1">
      <alignment horizontal="left" vertical="center"/>
    </xf>
    <xf numFmtId="0" fontId="48" fillId="16" borderId="79" xfId="0" applyFont="1" applyFill="1" applyBorder="1" applyAlignment="1">
      <alignment horizontal="center" vertical="center"/>
    </xf>
    <xf numFmtId="0" fontId="48" fillId="16" borderId="80" xfId="0" applyFont="1" applyFill="1" applyBorder="1" applyAlignment="1">
      <alignment horizontal="center" vertical="center"/>
    </xf>
    <xf numFmtId="0" fontId="48" fillId="16" borderId="81" xfId="0" applyFont="1" applyFill="1" applyBorder="1" applyAlignment="1">
      <alignment horizontal="center" vertical="center"/>
    </xf>
    <xf numFmtId="0" fontId="48" fillId="16" borderId="0" xfId="0" applyFont="1" applyFill="1" applyAlignment="1">
      <alignment horizontal="center" vertical="center"/>
    </xf>
    <xf numFmtId="0" fontId="48" fillId="16" borderId="79" xfId="0" applyFont="1" applyFill="1" applyBorder="1" applyAlignment="1">
      <alignment horizontal="center" vertical="center" wrapText="1"/>
    </xf>
    <xf numFmtId="0" fontId="48" fillId="16" borderId="80" xfId="0" applyFont="1" applyFill="1" applyBorder="1" applyAlignment="1">
      <alignment horizontal="center" vertical="center" wrapText="1"/>
    </xf>
    <xf numFmtId="0" fontId="48" fillId="16" borderId="81" xfId="0" applyFont="1" applyFill="1" applyBorder="1" applyAlignment="1">
      <alignment horizontal="center" vertical="center" wrapText="1"/>
    </xf>
    <xf numFmtId="0" fontId="48" fillId="16" borderId="36" xfId="0" applyFont="1" applyFill="1" applyBorder="1" applyAlignment="1">
      <alignment horizontal="center" vertical="center" wrapText="1"/>
    </xf>
    <xf numFmtId="0" fontId="48" fillId="16" borderId="0" xfId="0" applyFont="1" applyFill="1" applyAlignment="1">
      <alignment horizontal="center" vertical="center" wrapText="1"/>
    </xf>
    <xf numFmtId="0" fontId="48" fillId="16" borderId="30" xfId="0" applyFont="1" applyFill="1" applyBorder="1" applyAlignment="1">
      <alignment horizontal="center" vertical="center" wrapText="1"/>
    </xf>
    <xf numFmtId="0" fontId="48" fillId="16" borderId="28" xfId="0" applyFont="1" applyFill="1" applyBorder="1" applyAlignment="1">
      <alignment horizontal="center" vertical="center" wrapText="1"/>
    </xf>
    <xf numFmtId="0" fontId="48" fillId="16" borderId="18" xfId="0" applyFont="1" applyFill="1" applyBorder="1" applyAlignment="1">
      <alignment horizontal="center" vertical="center" wrapText="1"/>
    </xf>
    <xf numFmtId="0" fontId="48" fillId="16" borderId="31" xfId="0" applyFont="1" applyFill="1" applyBorder="1" applyAlignment="1">
      <alignment horizontal="center" vertical="center" wrapText="1"/>
    </xf>
    <xf numFmtId="0" fontId="48" fillId="4" borderId="79" xfId="0" applyFont="1" applyFill="1" applyBorder="1" applyAlignment="1">
      <alignment horizontal="center" vertical="center" wrapText="1"/>
    </xf>
    <xf numFmtId="0" fontId="48" fillId="4" borderId="80" xfId="0" applyFont="1" applyFill="1" applyBorder="1" applyAlignment="1">
      <alignment horizontal="center" vertical="center" wrapText="1"/>
    </xf>
    <xf numFmtId="0" fontId="48" fillId="4" borderId="81" xfId="0" applyFont="1" applyFill="1" applyBorder="1" applyAlignment="1">
      <alignment horizontal="center" vertical="center" wrapText="1"/>
    </xf>
    <xf numFmtId="0" fontId="48" fillId="4" borderId="36" xfId="0" applyFont="1" applyFill="1" applyBorder="1" applyAlignment="1">
      <alignment horizontal="center" vertical="center" wrapText="1"/>
    </xf>
    <xf numFmtId="0" fontId="48" fillId="4" borderId="0" xfId="0" applyFont="1" applyFill="1" applyAlignment="1">
      <alignment horizontal="center" vertical="center" wrapText="1"/>
    </xf>
    <xf numFmtId="0" fontId="48" fillId="4" borderId="30" xfId="0" applyFont="1" applyFill="1" applyBorder="1" applyAlignment="1">
      <alignment horizontal="center" vertical="center" wrapText="1"/>
    </xf>
    <xf numFmtId="0" fontId="48" fillId="4" borderId="28" xfId="0" applyFont="1" applyFill="1" applyBorder="1" applyAlignment="1">
      <alignment horizontal="center" vertical="center" wrapText="1"/>
    </xf>
    <xf numFmtId="0" fontId="48" fillId="4" borderId="18" xfId="0" applyFont="1" applyFill="1" applyBorder="1" applyAlignment="1">
      <alignment horizontal="center" vertical="center" wrapText="1"/>
    </xf>
    <xf numFmtId="0" fontId="48" fillId="4" borderId="31" xfId="0" applyFont="1" applyFill="1" applyBorder="1" applyAlignment="1">
      <alignment horizontal="center" vertical="center" wrapText="1"/>
    </xf>
    <xf numFmtId="0" fontId="48" fillId="4" borderId="76" xfId="0" applyFont="1" applyFill="1" applyBorder="1" applyAlignment="1" applyProtection="1">
      <alignment horizontal="center" vertical="center"/>
      <protection locked="0"/>
    </xf>
    <xf numFmtId="0" fontId="48" fillId="4" borderId="77" xfId="0" applyFont="1" applyFill="1" applyBorder="1" applyAlignment="1" applyProtection="1">
      <alignment horizontal="center" vertical="center"/>
      <protection locked="0"/>
    </xf>
    <xf numFmtId="0" fontId="48" fillId="4" borderId="78" xfId="0" applyFont="1" applyFill="1" applyBorder="1" applyAlignment="1" applyProtection="1">
      <alignment horizontal="center" vertical="center"/>
      <protection locked="0"/>
    </xf>
    <xf numFmtId="0" fontId="48" fillId="4" borderId="76" xfId="0" applyFont="1" applyFill="1" applyBorder="1" applyAlignment="1" applyProtection="1">
      <alignment horizontal="center" vertical="top"/>
      <protection locked="0"/>
    </xf>
    <xf numFmtId="0" fontId="48" fillId="4" borderId="77" xfId="0" applyFont="1" applyFill="1" applyBorder="1" applyAlignment="1" applyProtection="1">
      <alignment horizontal="center" vertical="top"/>
      <protection locked="0"/>
    </xf>
    <xf numFmtId="0" fontId="48" fillId="4" borderId="78" xfId="0" applyFont="1" applyFill="1" applyBorder="1" applyAlignment="1" applyProtection="1">
      <alignment horizontal="center" vertical="top"/>
      <protection locked="0"/>
    </xf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5" xfId="0" applyBorder="1" applyAlignment="1">
      <alignment horizontal="left"/>
    </xf>
    <xf numFmtId="0" fontId="48" fillId="0" borderId="75" xfId="0" applyFont="1" applyBorder="1" applyAlignment="1">
      <alignment horizontal="left" vertical="center"/>
    </xf>
    <xf numFmtId="177" fontId="0" fillId="0" borderId="75" xfId="0" applyNumberFormat="1" applyBorder="1" applyAlignment="1">
      <alignment horizontal="center"/>
    </xf>
    <xf numFmtId="0" fontId="0" fillId="0" borderId="75" xfId="0" applyBorder="1" applyAlignment="1">
      <alignment horizontal="center"/>
    </xf>
    <xf numFmtId="0" fontId="37" fillId="15" borderId="36" xfId="0" applyFont="1" applyFill="1" applyBorder="1" applyAlignment="1">
      <alignment horizontal="left" vertical="center" wrapText="1"/>
    </xf>
    <xf numFmtId="0" fontId="37" fillId="15" borderId="30" xfId="0" applyFont="1" applyFill="1" applyBorder="1" applyAlignment="1">
      <alignment horizontal="left" vertical="center" wrapText="1"/>
    </xf>
    <xf numFmtId="0" fontId="37" fillId="15" borderId="76" xfId="0" applyFont="1" applyFill="1" applyBorder="1" applyAlignment="1">
      <alignment horizontal="left" vertical="center" wrapText="1"/>
    </xf>
    <xf numFmtId="0" fontId="37" fillId="15" borderId="77" xfId="0" applyFont="1" applyFill="1" applyBorder="1" applyAlignment="1">
      <alignment horizontal="left" vertical="center" wrapText="1"/>
    </xf>
    <xf numFmtId="0" fontId="37" fillId="15" borderId="78" xfId="0" applyFont="1" applyFill="1" applyBorder="1" applyAlignment="1">
      <alignment horizontal="left" vertical="center" wrapText="1"/>
    </xf>
    <xf numFmtId="0" fontId="37" fillId="15" borderId="76" xfId="0" applyFont="1" applyFill="1" applyBorder="1" applyAlignment="1">
      <alignment horizontal="center" vertical="center" wrapText="1"/>
    </xf>
    <xf numFmtId="0" fontId="37" fillId="15" borderId="77" xfId="0" applyFont="1" applyFill="1" applyBorder="1" applyAlignment="1">
      <alignment horizontal="center" vertical="center" wrapText="1"/>
    </xf>
    <xf numFmtId="0" fontId="37" fillId="15" borderId="78" xfId="0" applyFont="1" applyFill="1" applyBorder="1" applyAlignment="1">
      <alignment horizontal="center" vertical="center" wrapText="1"/>
    </xf>
    <xf numFmtId="0" fontId="44" fillId="5" borderId="0" xfId="0" applyFont="1" applyFill="1" applyAlignment="1">
      <alignment horizontal="center"/>
    </xf>
    <xf numFmtId="0" fontId="44" fillId="5" borderId="30" xfId="0" applyFont="1" applyFill="1" applyBorder="1" applyAlignment="1">
      <alignment horizontal="center"/>
    </xf>
    <xf numFmtId="2" fontId="0" fillId="0" borderId="75" xfId="0" applyNumberFormat="1" applyBorder="1" applyAlignment="1">
      <alignment horizontal="center"/>
    </xf>
    <xf numFmtId="0" fontId="40" fillId="14" borderId="75" xfId="0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58" fillId="14" borderId="76" xfId="0" applyFont="1" applyFill="1" applyBorder="1" applyAlignment="1">
      <alignment horizontal="left" vertical="center"/>
    </xf>
    <xf numFmtId="0" fontId="58" fillId="14" borderId="77" xfId="0" applyFont="1" applyFill="1" applyBorder="1" applyAlignment="1">
      <alignment horizontal="left" vertical="center"/>
    </xf>
    <xf numFmtId="0" fontId="58" fillId="14" borderId="78" xfId="0" applyFont="1" applyFill="1" applyBorder="1" applyAlignment="1">
      <alignment horizontal="left" vertical="center"/>
    </xf>
    <xf numFmtId="0" fontId="40" fillId="5" borderId="75" xfId="0" applyFont="1" applyFill="1" applyBorder="1" applyAlignment="1">
      <alignment horizontal="center" vertical="center"/>
    </xf>
    <xf numFmtId="0" fontId="76" fillId="14" borderId="76" xfId="0" applyFont="1" applyFill="1" applyBorder="1" applyAlignment="1">
      <alignment horizontal="left" vertical="center"/>
    </xf>
    <xf numFmtId="0" fontId="76" fillId="14" borderId="77" xfId="0" applyFont="1" applyFill="1" applyBorder="1" applyAlignment="1">
      <alignment horizontal="left" vertical="center"/>
    </xf>
    <xf numFmtId="0" fontId="76" fillId="14" borderId="78" xfId="0" applyFont="1" applyFill="1" applyBorder="1" applyAlignment="1">
      <alignment horizontal="left" vertical="center"/>
    </xf>
    <xf numFmtId="0" fontId="76" fillId="5" borderId="76" xfId="0" applyFont="1" applyFill="1" applyBorder="1" applyAlignment="1">
      <alignment horizontal="center" vertical="center"/>
    </xf>
    <xf numFmtId="0" fontId="76" fillId="5" borderId="77" xfId="0" applyFont="1" applyFill="1" applyBorder="1" applyAlignment="1">
      <alignment horizontal="center" vertical="center"/>
    </xf>
    <xf numFmtId="0" fontId="76" fillId="5" borderId="78" xfId="0" applyFont="1" applyFill="1" applyBorder="1" applyAlignment="1">
      <alignment horizontal="center" vertical="center"/>
    </xf>
    <xf numFmtId="0" fontId="76" fillId="16" borderId="74" xfId="0" applyFont="1" applyFill="1" applyBorder="1" applyAlignment="1">
      <alignment horizontal="center" vertical="center" wrapText="1"/>
    </xf>
    <xf numFmtId="0" fontId="76" fillId="16" borderId="79" xfId="0" applyFont="1" applyFill="1" applyBorder="1" applyAlignment="1">
      <alignment horizontal="center" vertical="center"/>
    </xf>
    <xf numFmtId="0" fontId="76" fillId="16" borderId="80" xfId="0" applyFont="1" applyFill="1" applyBorder="1" applyAlignment="1">
      <alignment horizontal="center" vertical="center"/>
    </xf>
    <xf numFmtId="0" fontId="76" fillId="16" borderId="81" xfId="0" applyFont="1" applyFill="1" applyBorder="1" applyAlignment="1">
      <alignment horizontal="center" vertical="center"/>
    </xf>
    <xf numFmtId="0" fontId="76" fillId="16" borderId="0" xfId="0" applyFont="1" applyFill="1" applyAlignment="1">
      <alignment horizontal="center" vertical="center"/>
    </xf>
    <xf numFmtId="0" fontId="76" fillId="16" borderId="30" xfId="0" applyFont="1" applyFill="1" applyBorder="1" applyAlignment="1">
      <alignment horizontal="center" vertical="center"/>
    </xf>
    <xf numFmtId="0" fontId="80" fillId="5" borderId="75" xfId="0" applyFont="1" applyFill="1" applyBorder="1" applyAlignment="1">
      <alignment horizontal="center"/>
    </xf>
    <xf numFmtId="0" fontId="48" fillId="4" borderId="75" xfId="0" applyFont="1" applyFill="1" applyBorder="1" applyAlignment="1" applyProtection="1">
      <alignment horizontal="center"/>
      <protection locked="0"/>
    </xf>
    <xf numFmtId="0" fontId="48" fillId="4" borderId="75" xfId="0" applyFont="1" applyFill="1" applyBorder="1" applyAlignment="1" applyProtection="1">
      <alignment horizontal="center" vertical="center"/>
      <protection locked="0"/>
    </xf>
    <xf numFmtId="168" fontId="48" fillId="0" borderId="75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48" fillId="0" borderId="0" xfId="0" applyNumberFormat="1" applyFont="1" applyAlignment="1">
      <alignment horizontal="center" vertical="center" wrapText="1"/>
    </xf>
    <xf numFmtId="0" fontId="58" fillId="14" borderId="75" xfId="0" applyFont="1" applyFill="1" applyBorder="1" applyAlignment="1">
      <alignment horizontal="center" vertical="center"/>
    </xf>
    <xf numFmtId="0" fontId="48" fillId="5" borderId="75" xfId="0" applyFont="1" applyFill="1" applyBorder="1" applyAlignment="1">
      <alignment horizontal="center" vertical="center"/>
    </xf>
    <xf numFmtId="0" fontId="80" fillId="14" borderId="75" xfId="0" applyFont="1" applyFill="1" applyBorder="1" applyAlignment="1">
      <alignment horizontal="center" vertical="center"/>
    </xf>
    <xf numFmtId="0" fontId="48" fillId="14" borderId="75" xfId="0" applyFont="1" applyFill="1" applyBorder="1" applyAlignment="1">
      <alignment horizontal="center" vertical="center"/>
    </xf>
    <xf numFmtId="1" fontId="48" fillId="5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/>
    </xf>
    <xf numFmtId="0" fontId="48" fillId="0" borderId="15" xfId="0" applyFont="1" applyBorder="1" applyAlignment="1">
      <alignment horizontal="left" vertical="center"/>
    </xf>
    <xf numFmtId="177" fontId="0" fillId="0" borderId="15" xfId="0" applyNumberFormat="1" applyBorder="1" applyAlignment="1">
      <alignment horizontal="center"/>
    </xf>
    <xf numFmtId="168" fontId="48" fillId="0" borderId="15" xfId="0" applyNumberFormat="1" applyFont="1" applyBorder="1" applyAlignment="1">
      <alignment horizontal="center" vertical="center" wrapText="1"/>
    </xf>
    <xf numFmtId="0" fontId="80" fillId="0" borderId="75" xfId="0" applyFont="1" applyBorder="1" applyAlignment="1">
      <alignment horizontal="center"/>
    </xf>
    <xf numFmtId="0" fontId="80" fillId="0" borderId="75" xfId="0" applyFont="1" applyBorder="1" applyAlignment="1">
      <alignment horizontal="left"/>
    </xf>
    <xf numFmtId="0" fontId="48" fillId="16" borderId="76" xfId="0" applyFont="1" applyFill="1" applyBorder="1" applyAlignment="1">
      <alignment horizontal="left" vertical="center" wrapText="1"/>
    </xf>
    <xf numFmtId="0" fontId="48" fillId="16" borderId="77" xfId="0" applyFont="1" applyFill="1" applyBorder="1" applyAlignment="1">
      <alignment horizontal="left" vertical="center" wrapText="1"/>
    </xf>
    <xf numFmtId="0" fontId="48" fillId="16" borderId="78" xfId="0" applyFont="1" applyFill="1" applyBorder="1" applyAlignment="1">
      <alignment horizontal="left" vertical="center" wrapText="1"/>
    </xf>
    <xf numFmtId="0" fontId="79" fillId="15" borderId="36" xfId="0" applyFont="1" applyFill="1" applyBorder="1" applyAlignment="1">
      <alignment horizontal="left" vertical="center" wrapText="1"/>
    </xf>
    <xf numFmtId="0" fontId="79" fillId="15" borderId="30" xfId="0" applyFont="1" applyFill="1" applyBorder="1" applyAlignment="1">
      <alignment horizontal="left" vertical="center" wrapText="1"/>
    </xf>
    <xf numFmtId="0" fontId="48" fillId="16" borderId="79" xfId="0" applyFont="1" applyFill="1" applyBorder="1" applyAlignment="1">
      <alignment horizontal="left" vertical="center"/>
    </xf>
    <xf numFmtId="0" fontId="48" fillId="16" borderId="80" xfId="0" applyFont="1" applyFill="1" applyBorder="1" applyAlignment="1">
      <alignment horizontal="left" vertical="center"/>
    </xf>
    <xf numFmtId="0" fontId="48" fillId="16" borderId="81" xfId="0" applyFont="1" applyFill="1" applyBorder="1" applyAlignment="1">
      <alignment horizontal="left" vertical="center"/>
    </xf>
    <xf numFmtId="0" fontId="48" fillId="16" borderId="75" xfId="0" applyFont="1" applyFill="1" applyBorder="1" applyAlignment="1">
      <alignment horizontal="center" vertical="center"/>
    </xf>
    <xf numFmtId="0" fontId="48" fillId="16" borderId="75" xfId="0" applyFont="1" applyFill="1" applyBorder="1" applyAlignment="1">
      <alignment horizontal="left" vertical="center" wrapText="1"/>
    </xf>
    <xf numFmtId="0" fontId="80" fillId="14" borderId="76" xfId="0" applyFont="1" applyFill="1" applyBorder="1" applyAlignment="1">
      <alignment horizontal="center" vertical="center"/>
    </xf>
    <xf numFmtId="0" fontId="80" fillId="14" borderId="77" xfId="0" applyFont="1" applyFill="1" applyBorder="1" applyAlignment="1">
      <alignment horizontal="center" vertical="center"/>
    </xf>
    <xf numFmtId="0" fontId="80" fillId="14" borderId="78" xfId="0" applyFont="1" applyFill="1" applyBorder="1" applyAlignment="1">
      <alignment horizontal="center" vertical="center"/>
    </xf>
    <xf numFmtId="0" fontId="47" fillId="14" borderId="76" xfId="0" applyFont="1" applyFill="1" applyBorder="1" applyAlignment="1">
      <alignment horizontal="center"/>
    </xf>
    <xf numFmtId="0" fontId="47" fillId="14" borderId="78" xfId="0" applyFont="1" applyFill="1" applyBorder="1" applyAlignment="1">
      <alignment horizontal="center"/>
    </xf>
    <xf numFmtId="0" fontId="47" fillId="14" borderId="75" xfId="0" applyFont="1" applyFill="1" applyBorder="1" applyAlignment="1">
      <alignment horizontal="center" vertical="center"/>
    </xf>
    <xf numFmtId="0" fontId="47" fillId="14" borderId="75" xfId="0" applyFont="1" applyFill="1" applyBorder="1" applyAlignment="1">
      <alignment horizontal="center"/>
    </xf>
    <xf numFmtId="0" fontId="47" fillId="0" borderId="76" xfId="0" applyFont="1" applyBorder="1" applyAlignment="1">
      <alignment horizontal="center"/>
    </xf>
    <xf numFmtId="0" fontId="47" fillId="0" borderId="77" xfId="0" applyFont="1" applyBorder="1" applyAlignment="1">
      <alignment horizontal="center"/>
    </xf>
    <xf numFmtId="0" fontId="47" fillId="0" borderId="78" xfId="0" applyFont="1" applyBorder="1" applyAlignment="1">
      <alignment horizontal="center"/>
    </xf>
    <xf numFmtId="0" fontId="48" fillId="14" borderId="75" xfId="0" applyFont="1" applyFill="1" applyBorder="1" applyAlignment="1" applyProtection="1">
      <alignment horizontal="left" vertical="center"/>
      <protection locked="0"/>
    </xf>
    <xf numFmtId="0" fontId="48" fillId="0" borderId="75" xfId="0" applyFont="1" applyBorder="1" applyAlignment="1">
      <alignment horizontal="center" vertical="center"/>
    </xf>
    <xf numFmtId="0" fontId="76" fillId="16" borderId="75" xfId="0" applyFont="1" applyFill="1" applyBorder="1" applyAlignment="1">
      <alignment horizontal="left" vertical="center"/>
    </xf>
    <xf numFmtId="0" fontId="76" fillId="16" borderId="75" xfId="0" applyFont="1" applyFill="1" applyBorder="1" applyAlignment="1">
      <alignment horizontal="center" vertical="center" wrapText="1"/>
    </xf>
    <xf numFmtId="173" fontId="76" fillId="14" borderId="76" xfId="0" applyNumberFormat="1" applyFont="1" applyFill="1" applyBorder="1" applyAlignment="1">
      <alignment horizontal="left" vertical="center"/>
    </xf>
    <xf numFmtId="173" fontId="76" fillId="14" borderId="77" xfId="0" applyNumberFormat="1" applyFont="1" applyFill="1" applyBorder="1" applyAlignment="1">
      <alignment horizontal="left" vertical="center"/>
    </xf>
    <xf numFmtId="173" fontId="76" fillId="14" borderId="78" xfId="0" applyNumberFormat="1" applyFont="1" applyFill="1" applyBorder="1" applyAlignment="1">
      <alignment horizontal="left" vertical="center"/>
    </xf>
    <xf numFmtId="0" fontId="77" fillId="5" borderId="75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left" vertical="center"/>
    </xf>
    <xf numFmtId="0" fontId="48" fillId="0" borderId="76" xfId="0" applyFont="1" applyBorder="1" applyAlignment="1">
      <alignment horizontal="center" vertical="center"/>
    </xf>
    <xf numFmtId="0" fontId="48" fillId="0" borderId="77" xfId="0" applyFont="1" applyBorder="1" applyAlignment="1">
      <alignment horizontal="center" vertical="center"/>
    </xf>
    <xf numFmtId="0" fontId="48" fillId="0" borderId="78" xfId="0" applyFont="1" applyBorder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40" fillId="14" borderId="75" xfId="0" applyFont="1" applyFill="1" applyBorder="1" applyAlignment="1">
      <alignment horizontal="left" vertical="center" wrapText="1"/>
    </xf>
    <xf numFmtId="0" fontId="48" fillId="14" borderId="36" xfId="0" applyFont="1" applyFill="1" applyBorder="1" applyAlignment="1">
      <alignment horizontal="left" vertical="top" wrapText="1"/>
    </xf>
    <xf numFmtId="0" fontId="48" fillId="14" borderId="0" xfId="0" applyFont="1" applyFill="1" applyAlignment="1">
      <alignment horizontal="left" vertical="top" wrapText="1"/>
    </xf>
    <xf numFmtId="0" fontId="48" fillId="14" borderId="30" xfId="0" applyFont="1" applyFill="1" applyBorder="1" applyAlignment="1">
      <alignment horizontal="left" vertical="top" wrapText="1"/>
    </xf>
    <xf numFmtId="0" fontId="48" fillId="14" borderId="28" xfId="0" applyFont="1" applyFill="1" applyBorder="1" applyAlignment="1">
      <alignment horizontal="left" vertical="top" wrapText="1"/>
    </xf>
    <xf numFmtId="0" fontId="48" fillId="14" borderId="18" xfId="0" applyFont="1" applyFill="1" applyBorder="1" applyAlignment="1">
      <alignment horizontal="left" vertical="top" wrapText="1"/>
    </xf>
    <xf numFmtId="0" fontId="48" fillId="14" borderId="31" xfId="0" applyFont="1" applyFill="1" applyBorder="1" applyAlignment="1">
      <alignment horizontal="left" vertical="top" wrapText="1"/>
    </xf>
    <xf numFmtId="0" fontId="48" fillId="0" borderId="76" xfId="0" applyFont="1" applyBorder="1" applyAlignment="1" applyProtection="1">
      <alignment horizontal="center" vertical="center"/>
      <protection locked="0"/>
    </xf>
    <xf numFmtId="0" fontId="48" fillId="0" borderId="77" xfId="0" applyFont="1" applyBorder="1" applyAlignment="1" applyProtection="1">
      <alignment horizontal="center" vertical="center"/>
      <protection locked="0"/>
    </xf>
    <xf numFmtId="0" fontId="48" fillId="0" borderId="78" xfId="0" applyFont="1" applyBorder="1" applyAlignment="1" applyProtection="1">
      <alignment horizontal="center" vertical="center"/>
      <protection locked="0"/>
    </xf>
    <xf numFmtId="168" fontId="76" fillId="0" borderId="75" xfId="0" applyNumberFormat="1" applyFont="1" applyBorder="1" applyAlignment="1">
      <alignment horizontal="center" vertical="center" wrapText="1"/>
    </xf>
    <xf numFmtId="0" fontId="58" fillId="17" borderId="76" xfId="0" applyFont="1" applyFill="1" applyBorder="1" applyAlignment="1">
      <alignment horizontal="left" vertical="center" wrapText="1"/>
    </xf>
    <xf numFmtId="0" fontId="58" fillId="17" borderId="77" xfId="0" applyFont="1" applyFill="1" applyBorder="1" applyAlignment="1">
      <alignment horizontal="left" vertical="center" wrapText="1"/>
    </xf>
    <xf numFmtId="0" fontId="58" fillId="17" borderId="78" xfId="0" applyFont="1" applyFill="1" applyBorder="1" applyAlignment="1">
      <alignment horizontal="left" vertical="center" wrapText="1"/>
    </xf>
    <xf numFmtId="0" fontId="48" fillId="16" borderId="76" xfId="0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7" fillId="5" borderId="75" xfId="0" applyFont="1" applyFill="1" applyBorder="1" applyAlignment="1" applyProtection="1">
      <alignment horizontal="center"/>
      <protection locked="0"/>
    </xf>
    <xf numFmtId="0" fontId="36" fillId="14" borderId="75" xfId="0" applyFont="1" applyFill="1" applyBorder="1" applyAlignment="1">
      <alignment horizontal="center" vertical="center"/>
    </xf>
    <xf numFmtId="179" fontId="5" fillId="14" borderId="75" xfId="0" applyNumberFormat="1" applyFont="1" applyFill="1" applyBorder="1" applyAlignment="1">
      <alignment horizontal="center" vertical="center"/>
    </xf>
    <xf numFmtId="0" fontId="5" fillId="16" borderId="76" xfId="0" applyFont="1" applyFill="1" applyBorder="1" applyAlignment="1">
      <alignment horizontal="left" vertical="center"/>
    </xf>
    <xf numFmtId="0" fontId="5" fillId="16" borderId="77" xfId="0" applyFont="1" applyFill="1" applyBorder="1" applyAlignment="1">
      <alignment horizontal="left" vertical="center"/>
    </xf>
    <xf numFmtId="0" fontId="5" fillId="16" borderId="78" xfId="0" applyFont="1" applyFill="1" applyBorder="1" applyAlignment="1">
      <alignment horizontal="left" vertical="center"/>
    </xf>
    <xf numFmtId="0" fontId="76" fillId="2" borderId="76" xfId="0" applyFont="1" applyFill="1" applyBorder="1" applyAlignment="1">
      <alignment horizontal="center" vertical="center"/>
    </xf>
    <xf numFmtId="0" fontId="76" fillId="2" borderId="77" xfId="0" applyFont="1" applyFill="1" applyBorder="1" applyAlignment="1">
      <alignment horizontal="center" vertical="center"/>
    </xf>
    <xf numFmtId="0" fontId="76" fillId="2" borderId="78" xfId="0" applyFont="1" applyFill="1" applyBorder="1" applyAlignment="1">
      <alignment horizontal="center" vertical="center"/>
    </xf>
    <xf numFmtId="0" fontId="76" fillId="16" borderId="76" xfId="0" applyFont="1" applyFill="1" applyBorder="1" applyAlignment="1">
      <alignment horizontal="center" vertical="center"/>
    </xf>
    <xf numFmtId="0" fontId="76" fillId="16" borderId="77" xfId="0" applyFont="1" applyFill="1" applyBorder="1" applyAlignment="1">
      <alignment horizontal="center" vertical="center"/>
    </xf>
    <xf numFmtId="0" fontId="76" fillId="16" borderId="78" xfId="0" applyFont="1" applyFill="1" applyBorder="1" applyAlignment="1">
      <alignment horizontal="center" vertical="center"/>
    </xf>
    <xf numFmtId="0" fontId="58" fillId="16" borderId="75" xfId="0" applyFont="1" applyFill="1" applyBorder="1" applyAlignment="1">
      <alignment horizontal="left" vertical="center"/>
    </xf>
    <xf numFmtId="0" fontId="48" fillId="16" borderId="79" xfId="0" applyFont="1" applyFill="1" applyBorder="1" applyAlignment="1">
      <alignment horizontal="left" vertical="center" wrapText="1"/>
    </xf>
    <xf numFmtId="0" fontId="48" fillId="16" borderId="81" xfId="0" applyFont="1" applyFill="1" applyBorder="1" applyAlignment="1">
      <alignment horizontal="left" vertical="center" wrapText="1"/>
    </xf>
    <xf numFmtId="0" fontId="48" fillId="16" borderId="28" xfId="0" applyFont="1" applyFill="1" applyBorder="1" applyAlignment="1">
      <alignment horizontal="left" vertical="center" wrapText="1"/>
    </xf>
    <xf numFmtId="0" fontId="48" fillId="16" borderId="31" xfId="0" applyFont="1" applyFill="1" applyBorder="1" applyAlignment="1">
      <alignment horizontal="left" vertical="center" wrapText="1"/>
    </xf>
    <xf numFmtId="0" fontId="47" fillId="5" borderId="75" xfId="0" applyFont="1" applyFill="1" applyBorder="1" applyAlignment="1">
      <alignment horizontal="center" vertical="center"/>
    </xf>
    <xf numFmtId="0" fontId="47" fillId="14" borderId="75" xfId="0" applyFont="1" applyFill="1" applyBorder="1" applyAlignment="1" applyProtection="1">
      <alignment horizontal="center" vertical="center"/>
      <protection locked="0"/>
    </xf>
    <xf numFmtId="0" fontId="58" fillId="16" borderId="76" xfId="0" applyFont="1" applyFill="1" applyBorder="1" applyAlignment="1">
      <alignment horizontal="left" vertical="top" wrapText="1"/>
    </xf>
    <xf numFmtId="0" fontId="58" fillId="16" borderId="77" xfId="0" applyFont="1" applyFill="1" applyBorder="1" applyAlignment="1">
      <alignment horizontal="left" vertical="top" wrapText="1"/>
    </xf>
    <xf numFmtId="0" fontId="58" fillId="16" borderId="78" xfId="0" applyFont="1" applyFill="1" applyBorder="1" applyAlignment="1">
      <alignment horizontal="left" vertical="top" wrapText="1"/>
    </xf>
    <xf numFmtId="0" fontId="85" fillId="14" borderId="75" xfId="0" applyFont="1" applyFill="1" applyBorder="1" applyAlignment="1">
      <alignment horizontal="left" vertical="center" wrapText="1"/>
    </xf>
    <xf numFmtId="0" fontId="48" fillId="5" borderId="76" xfId="0" applyFont="1" applyFill="1" applyBorder="1" applyAlignment="1" applyProtection="1">
      <alignment horizontal="center" vertical="center"/>
      <protection locked="0"/>
    </xf>
    <xf numFmtId="0" fontId="48" fillId="5" borderId="77" xfId="0" applyFont="1" applyFill="1" applyBorder="1" applyAlignment="1" applyProtection="1">
      <alignment horizontal="center" vertical="center"/>
      <protection locked="0"/>
    </xf>
    <xf numFmtId="0" fontId="48" fillId="5" borderId="78" xfId="0" applyFont="1" applyFill="1" applyBorder="1" applyAlignment="1" applyProtection="1">
      <alignment horizontal="center" vertical="center"/>
      <protection locked="0"/>
    </xf>
    <xf numFmtId="0" fontId="37" fillId="15" borderId="75" xfId="0" applyFont="1" applyFill="1" applyBorder="1" applyAlignment="1">
      <alignment horizontal="left" vertical="center" wrapText="1"/>
    </xf>
    <xf numFmtId="0" fontId="76" fillId="2" borderId="75" xfId="0" applyFont="1" applyFill="1" applyBorder="1" applyAlignment="1">
      <alignment horizontal="left" vertical="center"/>
    </xf>
    <xf numFmtId="0" fontId="47" fillId="0" borderId="75" xfId="0" applyFont="1" applyBorder="1" applyAlignment="1">
      <alignment horizontal="center" vertical="center"/>
    </xf>
    <xf numFmtId="0" fontId="47" fillId="5" borderId="76" xfId="0" applyFont="1" applyFill="1" applyBorder="1" applyAlignment="1">
      <alignment horizontal="center" vertical="center" wrapText="1"/>
    </xf>
    <xf numFmtId="0" fontId="47" fillId="5" borderId="77" xfId="0" applyFont="1" applyFill="1" applyBorder="1" applyAlignment="1">
      <alignment horizontal="center" vertical="center" wrapText="1"/>
    </xf>
    <xf numFmtId="0" fontId="47" fillId="5" borderId="78" xfId="0" applyFont="1" applyFill="1" applyBorder="1" applyAlignment="1">
      <alignment horizontal="center" vertical="center" wrapText="1"/>
    </xf>
    <xf numFmtId="0" fontId="47" fillId="14" borderId="76" xfId="0" applyFont="1" applyFill="1" applyBorder="1" applyAlignment="1">
      <alignment horizontal="center" vertical="center"/>
    </xf>
    <xf numFmtId="0" fontId="47" fillId="14" borderId="78" xfId="0" applyFont="1" applyFill="1" applyBorder="1" applyAlignment="1">
      <alignment horizontal="center" vertical="center"/>
    </xf>
    <xf numFmtId="0" fontId="47" fillId="14" borderId="76" xfId="0" applyFont="1" applyFill="1" applyBorder="1" applyAlignment="1">
      <alignment horizontal="left" vertical="center"/>
    </xf>
    <xf numFmtId="0" fontId="47" fillId="14" borderId="78" xfId="0" applyFont="1" applyFill="1" applyBorder="1" applyAlignment="1">
      <alignment horizontal="left" vertical="center"/>
    </xf>
    <xf numFmtId="0" fontId="47" fillId="14" borderId="75" xfId="0" applyFont="1" applyFill="1" applyBorder="1" applyAlignment="1">
      <alignment horizontal="left" vertical="center"/>
    </xf>
    <xf numFmtId="0" fontId="3" fillId="0" borderId="79" xfId="0" applyFont="1" applyBorder="1" applyAlignment="1" applyProtection="1">
      <alignment horizontal="center" vertical="top" wrapText="1"/>
      <protection locked="0"/>
    </xf>
    <xf numFmtId="0" fontId="3" fillId="0" borderId="80" xfId="0" applyFont="1" applyBorder="1" applyAlignment="1" applyProtection="1">
      <alignment horizontal="center" vertical="top" wrapText="1"/>
      <protection locked="0"/>
    </xf>
    <xf numFmtId="0" fontId="3" fillId="0" borderId="81" xfId="0" applyFont="1" applyBorder="1" applyAlignment="1" applyProtection="1">
      <alignment horizontal="center" vertical="top" wrapText="1"/>
      <protection locked="0"/>
    </xf>
    <xf numFmtId="0" fontId="3" fillId="0" borderId="36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3" fillId="0" borderId="30" xfId="0" applyFont="1" applyBorder="1" applyAlignment="1" applyProtection="1">
      <alignment horizontal="center" vertical="top" wrapText="1"/>
      <protection locked="0"/>
    </xf>
    <xf numFmtId="0" fontId="3" fillId="0" borderId="28" xfId="0" applyFont="1" applyBorder="1" applyAlignment="1" applyProtection="1">
      <alignment horizontal="center" vertical="top" wrapText="1"/>
      <protection locked="0"/>
    </xf>
    <xf numFmtId="0" fontId="3" fillId="0" borderId="18" xfId="0" applyFont="1" applyBorder="1" applyAlignment="1" applyProtection="1">
      <alignment horizontal="center" vertical="top" wrapText="1"/>
      <protection locked="0"/>
    </xf>
    <xf numFmtId="0" fontId="3" fillId="0" borderId="31" xfId="0" applyFont="1" applyBorder="1" applyAlignment="1" applyProtection="1">
      <alignment horizontal="center" vertical="top" wrapText="1"/>
      <protection locked="0"/>
    </xf>
    <xf numFmtId="0" fontId="47" fillId="5" borderId="76" xfId="0" applyFont="1" applyFill="1" applyBorder="1" applyAlignment="1">
      <alignment horizontal="center"/>
    </xf>
    <xf numFmtId="0" fontId="47" fillId="5" borderId="77" xfId="0" applyFont="1" applyFill="1" applyBorder="1" applyAlignment="1">
      <alignment horizontal="center"/>
    </xf>
    <xf numFmtId="0" fontId="47" fillId="5" borderId="78" xfId="0" applyFont="1" applyFill="1" applyBorder="1" applyAlignment="1">
      <alignment horizontal="center"/>
    </xf>
    <xf numFmtId="0" fontId="48" fillId="17" borderId="75" xfId="0" applyFont="1" applyFill="1" applyBorder="1" applyAlignment="1">
      <alignment horizontal="left" vertical="center" wrapText="1"/>
    </xf>
    <xf numFmtId="0" fontId="48" fillId="4" borderId="75" xfId="0" applyFont="1" applyFill="1" applyBorder="1" applyAlignment="1">
      <alignment horizontal="center" vertical="center"/>
    </xf>
    <xf numFmtId="0" fontId="40" fillId="14" borderId="76" xfId="0" applyFont="1" applyFill="1" applyBorder="1" applyAlignment="1">
      <alignment horizontal="left" vertical="center" wrapText="1"/>
    </xf>
    <xf numFmtId="0" fontId="40" fillId="14" borderId="77" xfId="0" applyFont="1" applyFill="1" applyBorder="1" applyAlignment="1">
      <alignment horizontal="left" vertical="center" wrapText="1"/>
    </xf>
    <xf numFmtId="0" fontId="40" fillId="14" borderId="78" xfId="0" applyFont="1" applyFill="1" applyBorder="1" applyAlignment="1">
      <alignment horizontal="left" vertical="center" wrapText="1"/>
    </xf>
    <xf numFmtId="0" fontId="40" fillId="5" borderId="75" xfId="0" applyFont="1" applyFill="1" applyBorder="1" applyAlignment="1">
      <alignment horizontal="center" vertical="center" wrapText="1"/>
    </xf>
    <xf numFmtId="0" fontId="47" fillId="5" borderId="75" xfId="0" applyFont="1" applyFill="1" applyBorder="1" applyAlignment="1" applyProtection="1">
      <alignment horizontal="center" vertical="center"/>
      <protection locked="0"/>
    </xf>
    <xf numFmtId="0" fontId="1" fillId="19" borderId="0" xfId="0" applyFont="1" applyFill="1" applyAlignment="1">
      <alignment horizontal="center"/>
    </xf>
    <xf numFmtId="0" fontId="0" fillId="0" borderId="3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3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50" fillId="19" borderId="37" xfId="0" applyFont="1" applyFill="1" applyBorder="1" applyAlignment="1">
      <alignment horizontal="center"/>
    </xf>
    <xf numFmtId="0" fontId="50" fillId="19" borderId="38" xfId="0" applyFont="1" applyFill="1" applyBorder="1" applyAlignment="1">
      <alignment horizontal="center"/>
    </xf>
    <xf numFmtId="0" fontId="50" fillId="19" borderId="39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7" fillId="20" borderId="90" xfId="0" applyFont="1" applyFill="1" applyBorder="1" applyAlignment="1">
      <alignment horizontal="center" vertical="center" wrapText="1"/>
    </xf>
    <xf numFmtId="0" fontId="27" fillId="20" borderId="91" xfId="0" applyFont="1" applyFill="1" applyBorder="1" applyAlignment="1">
      <alignment horizontal="center" vertical="center" wrapText="1"/>
    </xf>
    <xf numFmtId="0" fontId="27" fillId="20" borderId="9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3" fillId="4" borderId="30" xfId="0" applyFont="1" applyFill="1" applyBorder="1" applyAlignment="1">
      <alignment horizontal="left" vertical="center" wrapText="1"/>
    </xf>
    <xf numFmtId="0" fontId="89" fillId="29" borderId="32" xfId="0" applyFont="1" applyFill="1" applyBorder="1" applyAlignment="1">
      <alignment horizontal="center" vertical="center"/>
    </xf>
    <xf numFmtId="0" fontId="89" fillId="29" borderId="33" xfId="0" applyFont="1" applyFill="1" applyBorder="1" applyAlignment="1">
      <alignment horizontal="center" vertical="center"/>
    </xf>
    <xf numFmtId="0" fontId="89" fillId="29" borderId="34" xfId="0" applyFont="1" applyFill="1" applyBorder="1" applyAlignment="1">
      <alignment horizontal="center" vertical="center"/>
    </xf>
    <xf numFmtId="0" fontId="66" fillId="4" borderId="36" xfId="3" applyFill="1" applyBorder="1" applyAlignment="1">
      <alignment horizontal="left" vertical="center" wrapText="1"/>
    </xf>
    <xf numFmtId="0" fontId="66" fillId="4" borderId="0" xfId="3" applyFill="1" applyAlignment="1">
      <alignment horizontal="left" vertical="center" wrapText="1"/>
    </xf>
    <xf numFmtId="0" fontId="66" fillId="4" borderId="30" xfId="3" applyFill="1" applyBorder="1" applyAlignment="1">
      <alignment horizontal="left" vertical="center" wrapText="1"/>
    </xf>
    <xf numFmtId="0" fontId="5" fillId="4" borderId="3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30" xfId="0" applyFont="1" applyFill="1" applyBorder="1" applyAlignment="1">
      <alignment horizontal="left" vertical="center" wrapText="1"/>
    </xf>
    <xf numFmtId="0" fontId="5" fillId="4" borderId="93" xfId="0" applyFont="1" applyFill="1" applyBorder="1" applyAlignment="1">
      <alignment horizontal="left" wrapText="1"/>
    </xf>
    <xf numFmtId="0" fontId="5" fillId="4" borderId="0" xfId="0" applyFont="1" applyFill="1" applyAlignment="1">
      <alignment horizontal="left" wrapText="1"/>
    </xf>
    <xf numFmtId="0" fontId="5" fillId="4" borderId="94" xfId="0" applyFont="1" applyFill="1" applyBorder="1" applyAlignment="1">
      <alignment horizontal="left" wrapText="1"/>
    </xf>
    <xf numFmtId="0" fontId="2" fillId="20" borderId="90" xfId="0" applyFont="1" applyFill="1" applyBorder="1" applyAlignment="1">
      <alignment horizontal="left" vertical="center" wrapText="1"/>
    </xf>
    <xf numFmtId="0" fontId="2" fillId="20" borderId="91" xfId="0" applyFont="1" applyFill="1" applyBorder="1" applyAlignment="1">
      <alignment horizontal="left" vertical="center" wrapText="1"/>
    </xf>
    <xf numFmtId="0" fontId="2" fillId="20" borderId="92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left" vertical="center" wrapText="1"/>
    </xf>
    <xf numFmtId="0" fontId="3" fillId="4" borderId="18" xfId="0" applyFont="1" applyFill="1" applyBorder="1" applyAlignment="1">
      <alignment horizontal="left" vertical="center" wrapText="1"/>
    </xf>
    <xf numFmtId="0" fontId="3" fillId="4" borderId="31" xfId="0" applyFont="1" applyFill="1" applyBorder="1" applyAlignment="1">
      <alignment horizontal="left" vertical="center" wrapText="1"/>
    </xf>
    <xf numFmtId="0" fontId="5" fillId="4" borderId="90" xfId="0" applyFont="1" applyFill="1" applyBorder="1" applyAlignment="1">
      <alignment horizontal="left" wrapText="1"/>
    </xf>
    <xf numFmtId="0" fontId="5" fillId="4" borderId="91" xfId="0" applyFont="1" applyFill="1" applyBorder="1" applyAlignment="1">
      <alignment horizontal="left" wrapText="1"/>
    </xf>
    <xf numFmtId="0" fontId="5" fillId="4" borderId="92" xfId="0" applyFont="1" applyFill="1" applyBorder="1" applyAlignment="1">
      <alignment horizontal="left" wrapText="1"/>
    </xf>
    <xf numFmtId="0" fontId="5" fillId="24" borderId="93" xfId="0" applyFont="1" applyFill="1" applyBorder="1" applyAlignment="1">
      <alignment horizontal="left" wrapText="1"/>
    </xf>
    <xf numFmtId="0" fontId="5" fillId="24" borderId="0" xfId="0" applyFont="1" applyFill="1" applyAlignment="1">
      <alignment horizontal="left" wrapText="1"/>
    </xf>
    <xf numFmtId="0" fontId="5" fillId="24" borderId="94" xfId="0" applyFont="1" applyFill="1" applyBorder="1" applyAlignment="1">
      <alignment horizontal="left" wrapText="1"/>
    </xf>
    <xf numFmtId="0" fontId="69" fillId="25" borderId="48" xfId="0" applyFont="1" applyFill="1" applyBorder="1" applyAlignment="1">
      <alignment horizontal="center"/>
    </xf>
    <xf numFmtId="0" fontId="69" fillId="25" borderId="49" xfId="0" applyFont="1" applyFill="1" applyBorder="1" applyAlignment="1">
      <alignment horizontal="center"/>
    </xf>
    <xf numFmtId="0" fontId="69" fillId="25" borderId="50" xfId="0" applyFont="1" applyFill="1" applyBorder="1" applyAlignment="1">
      <alignment horizontal="center"/>
    </xf>
    <xf numFmtId="0" fontId="69" fillId="25" borderId="0" xfId="0" applyFont="1" applyFill="1" applyAlignment="1">
      <alignment horizontal="center"/>
    </xf>
    <xf numFmtId="0" fontId="70" fillId="0" borderId="51" xfId="0" applyFont="1" applyBorder="1" applyAlignment="1">
      <alignment horizontal="center"/>
    </xf>
    <xf numFmtId="0" fontId="70" fillId="0" borderId="52" xfId="0" applyFont="1" applyBorder="1" applyAlignment="1">
      <alignment horizontal="center"/>
    </xf>
    <xf numFmtId="0" fontId="51" fillId="14" borderId="35" xfId="0" applyFont="1" applyFill="1" applyBorder="1" applyAlignment="1">
      <alignment horizontal="center" vertical="center"/>
    </xf>
    <xf numFmtId="0" fontId="51" fillId="14" borderId="15" xfId="0" applyFont="1" applyFill="1" applyBorder="1" applyAlignment="1">
      <alignment horizontal="center" vertical="center"/>
    </xf>
    <xf numFmtId="0" fontId="51" fillId="14" borderId="28" xfId="0" applyFont="1" applyFill="1" applyBorder="1" applyAlignment="1">
      <alignment horizontal="center"/>
    </xf>
    <xf numFmtId="0" fontId="51" fillId="14" borderId="18" xfId="0" applyFont="1" applyFill="1" applyBorder="1" applyAlignment="1">
      <alignment horizontal="center"/>
    </xf>
    <xf numFmtId="0" fontId="51" fillId="14" borderId="31" xfId="0" applyFont="1" applyFill="1" applyBorder="1" applyAlignment="1">
      <alignment horizontal="center"/>
    </xf>
    <xf numFmtId="0" fontId="72" fillId="25" borderId="51" xfId="0" applyFont="1" applyFill="1" applyBorder="1" applyAlignment="1">
      <alignment horizontal="center"/>
    </xf>
    <xf numFmtId="0" fontId="73" fillId="25" borderId="52" xfId="0" applyFont="1" applyFill="1" applyBorder="1" applyAlignment="1">
      <alignment horizontal="center"/>
    </xf>
    <xf numFmtId="0" fontId="40" fillId="5" borderId="89" xfId="0" applyFont="1" applyFill="1" applyBorder="1" applyAlignment="1">
      <alignment horizontal="center" vertical="center" wrapText="1"/>
    </xf>
    <xf numFmtId="0" fontId="76" fillId="17" borderId="90" xfId="0" applyFont="1" applyFill="1" applyBorder="1" applyAlignment="1">
      <alignment horizontal="center" vertical="center" wrapText="1"/>
    </xf>
    <xf numFmtId="0" fontId="76" fillId="17" borderId="91" xfId="0" applyFont="1" applyFill="1" applyBorder="1" applyAlignment="1">
      <alignment horizontal="center" vertical="center" wrapText="1"/>
    </xf>
    <xf numFmtId="0" fontId="76" fillId="17" borderId="92" xfId="0" applyFont="1" applyFill="1" applyBorder="1" applyAlignment="1">
      <alignment horizontal="center" vertical="center" wrapText="1"/>
    </xf>
    <xf numFmtId="0" fontId="76" fillId="17" borderId="93" xfId="0" applyFont="1" applyFill="1" applyBorder="1" applyAlignment="1">
      <alignment horizontal="center" vertical="center" wrapText="1"/>
    </xf>
    <xf numFmtId="0" fontId="76" fillId="17" borderId="0" xfId="0" applyFont="1" applyFill="1" applyAlignment="1">
      <alignment horizontal="center" vertical="center" wrapText="1"/>
    </xf>
    <xf numFmtId="0" fontId="76" fillId="17" borderId="94" xfId="0" applyFont="1" applyFill="1" applyBorder="1" applyAlignment="1">
      <alignment horizontal="center" vertical="center" wrapText="1"/>
    </xf>
    <xf numFmtId="0" fontId="76" fillId="17" borderId="95" xfId="0" applyFont="1" applyFill="1" applyBorder="1" applyAlignment="1">
      <alignment horizontal="center" vertical="center" wrapText="1"/>
    </xf>
    <xf numFmtId="0" fontId="76" fillId="17" borderId="96" xfId="0" applyFont="1" applyFill="1" applyBorder="1" applyAlignment="1">
      <alignment horizontal="center" vertical="center" wrapText="1"/>
    </xf>
    <xf numFmtId="0" fontId="76" fillId="17" borderId="97" xfId="0" applyFont="1" applyFill="1" applyBorder="1" applyAlignment="1">
      <alignment horizontal="center" vertical="center" wrapText="1"/>
    </xf>
    <xf numFmtId="0" fontId="48" fillId="16" borderId="83" xfId="0" applyFont="1" applyFill="1" applyBorder="1" applyAlignment="1">
      <alignment horizontal="left" vertical="center" wrapText="1"/>
    </xf>
    <xf numFmtId="0" fontId="48" fillId="16" borderId="85" xfId="0" applyFont="1" applyFill="1" applyBorder="1" applyAlignment="1">
      <alignment horizontal="left" vertical="center" wrapText="1"/>
    </xf>
    <xf numFmtId="0" fontId="48" fillId="16" borderId="86" xfId="0" applyFont="1" applyFill="1" applyBorder="1" applyAlignment="1">
      <alignment horizontal="center" vertical="center"/>
    </xf>
    <xf numFmtId="0" fontId="48" fillId="16" borderId="88" xfId="0" applyFont="1" applyFill="1" applyBorder="1" applyAlignment="1">
      <alignment horizontal="center" vertical="center"/>
    </xf>
    <xf numFmtId="0" fontId="48" fillId="16" borderId="87" xfId="0" applyFont="1" applyFill="1" applyBorder="1" applyAlignment="1">
      <alignment horizontal="center" vertical="center"/>
    </xf>
    <xf numFmtId="0" fontId="48" fillId="5" borderId="86" xfId="0" applyFont="1" applyFill="1" applyBorder="1" applyAlignment="1">
      <alignment horizontal="center" vertical="center"/>
    </xf>
    <xf numFmtId="0" fontId="48" fillId="5" borderId="88" xfId="0" applyFont="1" applyFill="1" applyBorder="1" applyAlignment="1">
      <alignment horizontal="center" vertical="center"/>
    </xf>
    <xf numFmtId="0" fontId="48" fillId="5" borderId="87" xfId="0" applyFont="1" applyFill="1" applyBorder="1" applyAlignment="1">
      <alignment horizontal="center" vertical="center"/>
    </xf>
    <xf numFmtId="0" fontId="48" fillId="16" borderId="86" xfId="0" applyFont="1" applyFill="1" applyBorder="1" applyAlignment="1">
      <alignment horizontal="left" vertical="center" wrapText="1"/>
    </xf>
    <xf numFmtId="0" fontId="48" fillId="16" borderId="88" xfId="0" applyFont="1" applyFill="1" applyBorder="1" applyAlignment="1">
      <alignment horizontal="left" vertical="center" wrapText="1"/>
    </xf>
    <xf numFmtId="0" fontId="48" fillId="16" borderId="87" xfId="0" applyFont="1" applyFill="1" applyBorder="1" applyAlignment="1">
      <alignment horizontal="left" vertical="center" wrapText="1"/>
    </xf>
    <xf numFmtId="0" fontId="0" fillId="0" borderId="86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7" xfId="0" applyBorder="1" applyAlignment="1">
      <alignment horizontal="center"/>
    </xf>
    <xf numFmtId="0" fontId="47" fillId="5" borderId="89" xfId="0" applyFont="1" applyFill="1" applyBorder="1" applyAlignment="1">
      <alignment horizontal="center" vertical="center"/>
    </xf>
    <xf numFmtId="0" fontId="47" fillId="5" borderId="99" xfId="0" applyFont="1" applyFill="1" applyBorder="1" applyAlignment="1">
      <alignment horizontal="center" vertical="center"/>
    </xf>
    <xf numFmtId="0" fontId="47" fillId="5" borderId="101" xfId="0" applyFont="1" applyFill="1" applyBorder="1" applyAlignment="1">
      <alignment horizontal="center" vertical="center"/>
    </xf>
    <xf numFmtId="0" fontId="48" fillId="16" borderId="99" xfId="0" applyFont="1" applyFill="1" applyBorder="1" applyAlignment="1">
      <alignment horizontal="center" vertical="center"/>
    </xf>
    <xf numFmtId="0" fontId="48" fillId="16" borderId="101" xfId="0" applyFont="1" applyFill="1" applyBorder="1" applyAlignment="1">
      <alignment horizontal="center" vertical="center"/>
    </xf>
    <xf numFmtId="0" fontId="76" fillId="16" borderId="89" xfId="0" applyFont="1" applyFill="1" applyBorder="1" applyAlignment="1">
      <alignment horizontal="left" vertical="center"/>
    </xf>
    <xf numFmtId="0" fontId="76" fillId="16" borderId="86" xfId="0" applyFont="1" applyFill="1" applyBorder="1" applyAlignment="1">
      <alignment horizontal="center" vertical="center"/>
    </xf>
    <xf numFmtId="0" fontId="76" fillId="16" borderId="88" xfId="0" applyFont="1" applyFill="1" applyBorder="1" applyAlignment="1">
      <alignment horizontal="center" vertical="center"/>
    </xf>
    <xf numFmtId="0" fontId="76" fillId="16" borderId="87" xfId="0" applyFont="1" applyFill="1" applyBorder="1" applyAlignment="1">
      <alignment horizontal="center" vertical="center"/>
    </xf>
    <xf numFmtId="0" fontId="42" fillId="17" borderId="86" xfId="0" applyFont="1" applyFill="1" applyBorder="1" applyAlignment="1">
      <alignment horizontal="center" vertical="center" wrapText="1"/>
    </xf>
    <xf numFmtId="0" fontId="42" fillId="17" borderId="88" xfId="0" applyFont="1" applyFill="1" applyBorder="1" applyAlignment="1">
      <alignment horizontal="center" vertical="center" wrapText="1"/>
    </xf>
    <xf numFmtId="0" fontId="58" fillId="4" borderId="95" xfId="0" applyFont="1" applyFill="1" applyBorder="1" applyAlignment="1">
      <alignment horizontal="left" wrapText="1"/>
    </xf>
    <xf numFmtId="0" fontId="58" fillId="4" borderId="96" xfId="0" applyFont="1" applyFill="1" applyBorder="1" applyAlignment="1">
      <alignment horizontal="left" wrapText="1"/>
    </xf>
    <xf numFmtId="0" fontId="58" fillId="4" borderId="97" xfId="0" applyFont="1" applyFill="1" applyBorder="1" applyAlignment="1">
      <alignment horizontal="left" wrapText="1"/>
    </xf>
    <xf numFmtId="0" fontId="58" fillId="4" borderId="90" xfId="0" applyFont="1" applyFill="1" applyBorder="1" applyAlignment="1">
      <alignment horizontal="left" wrapText="1"/>
    </xf>
    <xf numFmtId="0" fontId="58" fillId="4" borderId="91" xfId="0" applyFont="1" applyFill="1" applyBorder="1" applyAlignment="1">
      <alignment horizontal="left" wrapText="1"/>
    </xf>
    <xf numFmtId="0" fontId="58" fillId="4" borderId="92" xfId="0" applyFont="1" applyFill="1" applyBorder="1" applyAlignment="1">
      <alignment horizontal="left" wrapText="1"/>
    </xf>
    <xf numFmtId="0" fontId="58" fillId="4" borderId="93" xfId="0" applyFont="1" applyFill="1" applyBorder="1" applyAlignment="1">
      <alignment horizontal="left" wrapText="1"/>
    </xf>
    <xf numFmtId="0" fontId="58" fillId="4" borderId="0" xfId="0" applyFont="1" applyFill="1" applyAlignment="1">
      <alignment horizontal="left" wrapText="1"/>
    </xf>
    <xf numFmtId="0" fontId="58" fillId="4" borderId="94" xfId="0" applyFont="1" applyFill="1" applyBorder="1" applyAlignment="1">
      <alignment horizontal="left" wrapText="1"/>
    </xf>
    <xf numFmtId="0" fontId="93" fillId="4" borderId="93" xfId="0" applyFont="1" applyFill="1" applyBorder="1" applyAlignment="1">
      <alignment horizontal="left" wrapText="1"/>
    </xf>
    <xf numFmtId="0" fontId="93" fillId="4" borderId="0" xfId="0" applyFont="1" applyFill="1" applyAlignment="1">
      <alignment horizontal="left" wrapText="1"/>
    </xf>
    <xf numFmtId="0" fontId="93" fillId="4" borderId="94" xfId="0" applyFont="1" applyFill="1" applyBorder="1" applyAlignment="1">
      <alignment horizontal="left" wrapText="1"/>
    </xf>
    <xf numFmtId="0" fontId="58" fillId="4" borderId="95" xfId="0" applyFont="1" applyFill="1" applyBorder="1" applyAlignment="1">
      <alignment horizontal="left" vertical="center" wrapText="1"/>
    </xf>
    <xf numFmtId="0" fontId="58" fillId="4" borderId="96" xfId="0" applyFont="1" applyFill="1" applyBorder="1" applyAlignment="1">
      <alignment horizontal="left" vertical="center" wrapText="1"/>
    </xf>
    <xf numFmtId="0" fontId="58" fillId="4" borderId="97" xfId="0" applyFont="1" applyFill="1" applyBorder="1" applyAlignment="1">
      <alignment horizontal="left" vertical="center" wrapText="1"/>
    </xf>
    <xf numFmtId="0" fontId="90" fillId="20" borderId="93" xfId="0" applyFont="1" applyFill="1" applyBorder="1" applyAlignment="1">
      <alignment horizontal="center" vertical="center" wrapText="1"/>
    </xf>
    <xf numFmtId="0" fontId="90" fillId="20" borderId="0" xfId="0" applyFont="1" applyFill="1" applyAlignment="1">
      <alignment horizontal="center" vertical="center" wrapText="1"/>
    </xf>
    <xf numFmtId="0" fontId="37" fillId="29" borderId="93" xfId="0" applyFont="1" applyFill="1" applyBorder="1" applyAlignment="1">
      <alignment horizontal="center" vertical="center"/>
    </xf>
    <xf numFmtId="0" fontId="37" fillId="29" borderId="0" xfId="0" applyFont="1" applyFill="1" applyAlignment="1">
      <alignment horizontal="center" vertical="center"/>
    </xf>
    <xf numFmtId="0" fontId="58" fillId="4" borderId="90" xfId="0" applyFont="1" applyFill="1" applyBorder="1" applyAlignment="1">
      <alignment horizontal="justify" vertical="top" wrapText="1"/>
    </xf>
    <xf numFmtId="0" fontId="58" fillId="4" borderId="91" xfId="0" applyFont="1" applyFill="1" applyBorder="1" applyAlignment="1">
      <alignment horizontal="justify" vertical="top" wrapText="1"/>
    </xf>
    <xf numFmtId="0" fontId="58" fillId="4" borderId="92" xfId="0" applyFont="1" applyFill="1" applyBorder="1" applyAlignment="1">
      <alignment horizontal="justify" vertical="top" wrapText="1"/>
    </xf>
    <xf numFmtId="0" fontId="76" fillId="17" borderId="90" xfId="0" quotePrefix="1" applyFont="1" applyFill="1" applyBorder="1" applyAlignment="1">
      <alignment horizontal="left" vertical="center" wrapText="1"/>
    </xf>
    <xf numFmtId="0" fontId="76" fillId="17" borderId="91" xfId="0" quotePrefix="1" applyFont="1" applyFill="1" applyBorder="1" applyAlignment="1">
      <alignment horizontal="left" vertical="center" wrapText="1"/>
    </xf>
    <xf numFmtId="0" fontId="76" fillId="17" borderId="92" xfId="0" quotePrefix="1" applyFont="1" applyFill="1" applyBorder="1" applyAlignment="1">
      <alignment horizontal="left" vertical="center" wrapText="1"/>
    </xf>
    <xf numFmtId="0" fontId="76" fillId="17" borderId="93" xfId="0" quotePrefix="1" applyFont="1" applyFill="1" applyBorder="1" applyAlignment="1">
      <alignment horizontal="left" vertical="center" wrapText="1"/>
    </xf>
    <xf numFmtId="0" fontId="76" fillId="17" borderId="0" xfId="0" quotePrefix="1" applyFont="1" applyFill="1" applyAlignment="1">
      <alignment horizontal="left" vertical="center" wrapText="1"/>
    </xf>
    <xf numFmtId="0" fontId="76" fillId="17" borderId="94" xfId="0" quotePrefix="1" applyFont="1" applyFill="1" applyBorder="1" applyAlignment="1">
      <alignment horizontal="left" vertical="center" wrapText="1"/>
    </xf>
    <xf numFmtId="0" fontId="76" fillId="17" borderId="95" xfId="0" quotePrefix="1" applyFont="1" applyFill="1" applyBorder="1" applyAlignment="1">
      <alignment horizontal="left" vertical="center" wrapText="1"/>
    </xf>
    <xf numFmtId="0" fontId="76" fillId="17" borderId="96" xfId="0" quotePrefix="1" applyFont="1" applyFill="1" applyBorder="1" applyAlignment="1">
      <alignment horizontal="left" vertical="center" wrapText="1"/>
    </xf>
    <xf numFmtId="0" fontId="76" fillId="17" borderId="97" xfId="0" quotePrefix="1" applyFont="1" applyFill="1" applyBorder="1" applyAlignment="1">
      <alignment horizontal="left" vertical="center" wrapText="1"/>
    </xf>
    <xf numFmtId="0" fontId="76" fillId="17" borderId="89" xfId="0" applyFont="1" applyFill="1" applyBorder="1" applyAlignment="1">
      <alignment horizontal="left" vertical="center" wrapText="1"/>
    </xf>
    <xf numFmtId="0" fontId="3" fillId="0" borderId="83" xfId="0" applyFont="1" applyBorder="1" applyAlignment="1">
      <alignment horizontal="center" vertical="top" wrapText="1"/>
    </xf>
    <xf numFmtId="0" fontId="3" fillId="0" borderId="84" xfId="0" applyFont="1" applyBorder="1" applyAlignment="1">
      <alignment horizontal="center" vertical="top" wrapText="1"/>
    </xf>
    <xf numFmtId="0" fontId="3" fillId="0" borderId="85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30" xfId="0" applyFont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7" fillId="14" borderId="86" xfId="0" applyFont="1" applyFill="1" applyBorder="1" applyAlignment="1">
      <alignment horizontal="left" vertical="center"/>
    </xf>
    <xf numFmtId="0" fontId="0" fillId="0" borderId="82" xfId="0" applyBorder="1" applyAlignment="1">
      <alignment horizontal="center"/>
    </xf>
    <xf numFmtId="0" fontId="47" fillId="14" borderId="82" xfId="0" applyFont="1" applyFill="1" applyBorder="1" applyAlignment="1">
      <alignment horizontal="left" vertical="center"/>
    </xf>
    <xf numFmtId="0" fontId="47" fillId="14" borderId="82" xfId="0" applyFont="1" applyFill="1" applyBorder="1" applyAlignment="1">
      <alignment horizontal="center" vertical="center"/>
    </xf>
    <xf numFmtId="0" fontId="47" fillId="14" borderId="86" xfId="0" applyFont="1" applyFill="1" applyBorder="1" applyAlignment="1">
      <alignment horizontal="center" vertical="center"/>
    </xf>
    <xf numFmtId="0" fontId="47" fillId="14" borderId="87" xfId="0" applyFont="1" applyFill="1" applyBorder="1" applyAlignment="1">
      <alignment horizontal="center" vertical="center"/>
    </xf>
    <xf numFmtId="0" fontId="37" fillId="15" borderId="82" xfId="0" applyFont="1" applyFill="1" applyBorder="1" applyAlignment="1">
      <alignment horizontal="left" vertical="center" wrapText="1"/>
    </xf>
    <xf numFmtId="0" fontId="48" fillId="17" borderId="82" xfId="0" applyFont="1" applyFill="1" applyBorder="1" applyAlignment="1">
      <alignment horizontal="left" vertical="center" wrapText="1"/>
    </xf>
    <xf numFmtId="0" fontId="76" fillId="2" borderId="82" xfId="0" applyFont="1" applyFill="1" applyBorder="1" applyAlignment="1">
      <alignment horizontal="left" vertical="center"/>
    </xf>
    <xf numFmtId="0" fontId="85" fillId="14" borderId="82" xfId="0" applyFont="1" applyFill="1" applyBorder="1" applyAlignment="1">
      <alignment horizontal="left" vertical="center" wrapText="1"/>
    </xf>
    <xf numFmtId="0" fontId="48" fillId="16" borderId="86" xfId="0" applyFont="1" applyFill="1" applyBorder="1" applyAlignment="1">
      <alignment horizontal="left" vertical="center"/>
    </xf>
    <xf numFmtId="0" fontId="48" fillId="16" borderId="88" xfId="0" applyFont="1" applyFill="1" applyBorder="1" applyAlignment="1">
      <alignment horizontal="left" vertical="center"/>
    </xf>
    <xf numFmtId="0" fontId="48" fillId="16" borderId="87" xfId="0" applyFont="1" applyFill="1" applyBorder="1" applyAlignment="1">
      <alignment horizontal="left" vertical="center"/>
    </xf>
    <xf numFmtId="0" fontId="37" fillId="15" borderId="86" xfId="0" applyFont="1" applyFill="1" applyBorder="1" applyAlignment="1">
      <alignment horizontal="left" vertical="center" wrapText="1"/>
    </xf>
    <xf numFmtId="0" fontId="37" fillId="15" borderId="88" xfId="0" applyFont="1" applyFill="1" applyBorder="1" applyAlignment="1">
      <alignment horizontal="left" vertical="center" wrapText="1"/>
    </xf>
    <xf numFmtId="0" fontId="37" fillId="15" borderId="87" xfId="0" applyFont="1" applyFill="1" applyBorder="1" applyAlignment="1">
      <alignment horizontal="left" vertical="center" wrapText="1"/>
    </xf>
    <xf numFmtId="0" fontId="58" fillId="16" borderId="86" xfId="0" applyFont="1" applyFill="1" applyBorder="1" applyAlignment="1">
      <alignment horizontal="left" vertical="top" wrapText="1"/>
    </xf>
    <xf numFmtId="0" fontId="58" fillId="16" borderId="88" xfId="0" applyFont="1" applyFill="1" applyBorder="1" applyAlignment="1">
      <alignment horizontal="left" vertical="top" wrapText="1"/>
    </xf>
    <xf numFmtId="0" fontId="58" fillId="16" borderId="87" xfId="0" applyFont="1" applyFill="1" applyBorder="1" applyAlignment="1">
      <alignment horizontal="left" vertical="top" wrapText="1"/>
    </xf>
    <xf numFmtId="0" fontId="47" fillId="5" borderId="86" xfId="0" applyFont="1" applyFill="1" applyBorder="1" applyAlignment="1">
      <alignment horizontal="center" vertical="center" wrapText="1"/>
    </xf>
    <xf numFmtId="0" fontId="47" fillId="5" borderId="88" xfId="0" applyFont="1" applyFill="1" applyBorder="1" applyAlignment="1">
      <alignment horizontal="center" vertical="center" wrapText="1"/>
    </xf>
    <xf numFmtId="0" fontId="47" fillId="5" borderId="87" xfId="0" applyFont="1" applyFill="1" applyBorder="1" applyAlignment="1">
      <alignment horizontal="center" vertical="center" wrapText="1"/>
    </xf>
    <xf numFmtId="0" fontId="48" fillId="16" borderId="82" xfId="0" applyFont="1" applyFill="1" applyBorder="1" applyAlignment="1">
      <alignment horizontal="center" vertical="center"/>
    </xf>
    <xf numFmtId="0" fontId="5" fillId="16" borderId="86" xfId="0" applyFont="1" applyFill="1" applyBorder="1" applyAlignment="1">
      <alignment horizontal="left" vertical="center"/>
    </xf>
    <xf numFmtId="0" fontId="5" fillId="16" borderId="88" xfId="0" applyFont="1" applyFill="1" applyBorder="1" applyAlignment="1">
      <alignment horizontal="left" vertical="center"/>
    </xf>
    <xf numFmtId="0" fontId="5" fillId="16" borderId="87" xfId="0" applyFont="1" applyFill="1" applyBorder="1" applyAlignment="1">
      <alignment horizontal="left" vertical="center"/>
    </xf>
    <xf numFmtId="0" fontId="36" fillId="14" borderId="82" xfId="0" applyFont="1" applyFill="1" applyBorder="1" applyAlignment="1">
      <alignment horizontal="center" vertical="center"/>
    </xf>
    <xf numFmtId="179" fontId="5" fillId="14" borderId="82" xfId="0" applyNumberFormat="1" applyFont="1" applyFill="1" applyBorder="1" applyAlignment="1">
      <alignment horizontal="center" vertical="center"/>
    </xf>
    <xf numFmtId="0" fontId="48" fillId="5" borderId="82" xfId="0" applyFont="1" applyFill="1" applyBorder="1" applyAlignment="1">
      <alignment horizontal="center" vertical="center"/>
    </xf>
    <xf numFmtId="0" fontId="76" fillId="2" borderId="86" xfId="0" applyFont="1" applyFill="1" applyBorder="1" applyAlignment="1">
      <alignment horizontal="center" vertical="center"/>
    </xf>
    <xf numFmtId="0" fontId="76" fillId="2" borderId="88" xfId="0" applyFont="1" applyFill="1" applyBorder="1" applyAlignment="1">
      <alignment horizontal="center" vertical="center"/>
    </xf>
    <xf numFmtId="0" fontId="76" fillId="2" borderId="87" xfId="0" applyFont="1" applyFill="1" applyBorder="1" applyAlignment="1">
      <alignment horizontal="center" vertical="center"/>
    </xf>
    <xf numFmtId="0" fontId="48" fillId="16" borderId="85" xfId="0" applyFont="1" applyFill="1" applyBorder="1" applyAlignment="1">
      <alignment horizontal="left" vertical="center"/>
    </xf>
    <xf numFmtId="0" fontId="48" fillId="4" borderId="82" xfId="0" applyFont="1" applyFill="1" applyBorder="1" applyAlignment="1">
      <alignment horizontal="center" vertical="center"/>
    </xf>
    <xf numFmtId="0" fontId="48" fillId="16" borderId="83" xfId="0" applyFont="1" applyFill="1" applyBorder="1" applyAlignment="1">
      <alignment horizontal="center" vertical="center"/>
    </xf>
    <xf numFmtId="0" fontId="48" fillId="16" borderId="84" xfId="0" applyFont="1" applyFill="1" applyBorder="1" applyAlignment="1">
      <alignment horizontal="center" vertical="center"/>
    </xf>
    <xf numFmtId="0" fontId="47" fillId="5" borderId="82" xfId="0" applyFont="1" applyFill="1" applyBorder="1" applyAlignment="1">
      <alignment horizontal="center"/>
    </xf>
    <xf numFmtId="0" fontId="58" fillId="16" borderId="82" xfId="0" applyFont="1" applyFill="1" applyBorder="1" applyAlignment="1">
      <alignment horizontal="left" vertical="center"/>
    </xf>
    <xf numFmtId="0" fontId="47" fillId="5" borderId="86" xfId="0" applyFont="1" applyFill="1" applyBorder="1" applyAlignment="1">
      <alignment horizontal="center"/>
    </xf>
    <xf numFmtId="0" fontId="47" fillId="5" borderId="88" xfId="0" applyFont="1" applyFill="1" applyBorder="1" applyAlignment="1">
      <alignment horizontal="center"/>
    </xf>
    <xf numFmtId="0" fontId="47" fillId="5" borderId="87" xfId="0" applyFont="1" applyFill="1" applyBorder="1" applyAlignment="1">
      <alignment horizontal="center"/>
    </xf>
    <xf numFmtId="0" fontId="48" fillId="4" borderId="82" xfId="0" applyFont="1" applyFill="1" applyBorder="1" applyAlignment="1">
      <alignment horizontal="center"/>
    </xf>
    <xf numFmtId="0" fontId="76" fillId="14" borderId="86" xfId="0" applyFont="1" applyFill="1" applyBorder="1" applyAlignment="1">
      <alignment horizontal="left" vertical="center"/>
    </xf>
    <xf numFmtId="0" fontId="76" fillId="14" borderId="88" xfId="0" applyFont="1" applyFill="1" applyBorder="1" applyAlignment="1">
      <alignment horizontal="left" vertical="center"/>
    </xf>
    <xf numFmtId="0" fontId="76" fillId="14" borderId="87" xfId="0" applyFont="1" applyFill="1" applyBorder="1" applyAlignment="1">
      <alignment horizontal="left" vertical="center"/>
    </xf>
    <xf numFmtId="0" fontId="76" fillId="5" borderId="86" xfId="0" applyFont="1" applyFill="1" applyBorder="1" applyAlignment="1">
      <alignment horizontal="center" vertical="center"/>
    </xf>
    <xf numFmtId="0" fontId="76" fillId="5" borderId="88" xfId="0" applyFont="1" applyFill="1" applyBorder="1" applyAlignment="1">
      <alignment horizontal="center" vertical="center"/>
    </xf>
    <xf numFmtId="0" fontId="76" fillId="5" borderId="87" xfId="0" applyFont="1" applyFill="1" applyBorder="1" applyAlignment="1">
      <alignment horizontal="center" vertical="center"/>
    </xf>
    <xf numFmtId="173" fontId="76" fillId="14" borderId="86" xfId="0" applyNumberFormat="1" applyFont="1" applyFill="1" applyBorder="1" applyAlignment="1">
      <alignment horizontal="left" vertical="center"/>
    </xf>
    <xf numFmtId="173" fontId="76" fillId="14" borderId="88" xfId="0" applyNumberFormat="1" applyFont="1" applyFill="1" applyBorder="1" applyAlignment="1">
      <alignment horizontal="left" vertical="center"/>
    </xf>
    <xf numFmtId="173" fontId="76" fillId="14" borderId="87" xfId="0" applyNumberFormat="1" applyFont="1" applyFill="1" applyBorder="1" applyAlignment="1">
      <alignment horizontal="left" vertical="center"/>
    </xf>
    <xf numFmtId="0" fontId="77" fillId="5" borderId="82" xfId="0" applyFont="1" applyFill="1" applyBorder="1" applyAlignment="1">
      <alignment horizontal="center" vertical="center"/>
    </xf>
    <xf numFmtId="0" fontId="76" fillId="16" borderId="82" xfId="0" applyFont="1" applyFill="1" applyBorder="1" applyAlignment="1">
      <alignment horizontal="left" vertical="center"/>
    </xf>
    <xf numFmtId="0" fontId="76" fillId="16" borderId="83" xfId="0" applyFont="1" applyFill="1" applyBorder="1" applyAlignment="1">
      <alignment horizontal="center" vertical="center"/>
    </xf>
    <xf numFmtId="0" fontId="76" fillId="16" borderId="84" xfId="0" applyFont="1" applyFill="1" applyBorder="1" applyAlignment="1">
      <alignment horizontal="center" vertical="center"/>
    </xf>
    <xf numFmtId="0" fontId="76" fillId="16" borderId="85" xfId="0" applyFont="1" applyFill="1" applyBorder="1" applyAlignment="1">
      <alignment horizontal="center" vertical="center"/>
    </xf>
    <xf numFmtId="0" fontId="76" fillId="16" borderId="82" xfId="0" applyFont="1" applyFill="1" applyBorder="1" applyAlignment="1">
      <alignment horizontal="center" vertical="center" wrapText="1"/>
    </xf>
    <xf numFmtId="0" fontId="76" fillId="16" borderId="98" xfId="0" applyFont="1" applyFill="1" applyBorder="1" applyAlignment="1">
      <alignment horizontal="center" vertical="center" wrapText="1"/>
    </xf>
    <xf numFmtId="0" fontId="40" fillId="5" borderId="82" xfId="0" applyFont="1" applyFill="1" applyBorder="1" applyAlignment="1">
      <alignment horizontal="center" vertical="center"/>
    </xf>
    <xf numFmtId="0" fontId="80" fillId="5" borderId="82" xfId="0" applyFont="1" applyFill="1" applyBorder="1" applyAlignment="1">
      <alignment horizontal="center"/>
    </xf>
    <xf numFmtId="0" fontId="80" fillId="14" borderId="82" xfId="0" applyFont="1" applyFill="1" applyBorder="1" applyAlignment="1">
      <alignment horizontal="center" vertical="center"/>
    </xf>
    <xf numFmtId="0" fontId="76" fillId="14" borderId="82" xfId="0" applyFont="1" applyFill="1" applyBorder="1" applyAlignment="1">
      <alignment horizontal="center" vertical="center"/>
    </xf>
    <xf numFmtId="0" fontId="58" fillId="14" borderId="82" xfId="0" applyFont="1" applyFill="1" applyBorder="1" applyAlignment="1">
      <alignment horizontal="center" vertical="center"/>
    </xf>
    <xf numFmtId="0" fontId="58" fillId="14" borderId="86" xfId="0" applyFont="1" applyFill="1" applyBorder="1" applyAlignment="1">
      <alignment horizontal="left" vertical="center"/>
    </xf>
    <xf numFmtId="0" fontId="58" fillId="14" borderId="88" xfId="0" applyFont="1" applyFill="1" applyBorder="1" applyAlignment="1">
      <alignment horizontal="left" vertical="center"/>
    </xf>
    <xf numFmtId="0" fontId="58" fillId="14" borderId="87" xfId="0" applyFont="1" applyFill="1" applyBorder="1" applyAlignment="1">
      <alignment horizontal="left" vertical="center"/>
    </xf>
    <xf numFmtId="0" fontId="48" fillId="0" borderId="86" xfId="0" applyFont="1" applyBorder="1" applyAlignment="1">
      <alignment horizontal="center" vertical="center"/>
    </xf>
    <xf numFmtId="0" fontId="48" fillId="0" borderId="88" xfId="0" applyFont="1" applyBorder="1" applyAlignment="1">
      <alignment horizontal="center" vertical="center"/>
    </xf>
    <xf numFmtId="0" fontId="48" fillId="0" borderId="87" xfId="0" applyFont="1" applyBorder="1" applyAlignment="1">
      <alignment horizontal="center" vertical="center"/>
    </xf>
    <xf numFmtId="0" fontId="48" fillId="14" borderId="104" xfId="0" applyFont="1" applyFill="1" applyBorder="1" applyAlignment="1">
      <alignment horizontal="left" vertical="center"/>
    </xf>
    <xf numFmtId="0" fontId="48" fillId="14" borderId="105" xfId="0" applyFont="1" applyFill="1" applyBorder="1" applyAlignment="1">
      <alignment horizontal="left" vertical="center"/>
    </xf>
    <xf numFmtId="0" fontId="48" fillId="14" borderId="87" xfId="0" applyFont="1" applyFill="1" applyBorder="1" applyAlignment="1">
      <alignment horizontal="left" vertic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48" fillId="14" borderId="82" xfId="0" applyFont="1" applyFill="1" applyBorder="1" applyAlignment="1">
      <alignment horizontal="left" vertical="center"/>
    </xf>
    <xf numFmtId="168" fontId="48" fillId="14" borderId="104" xfId="0" applyNumberFormat="1" applyFont="1" applyFill="1" applyBorder="1" applyAlignment="1">
      <alignment horizontal="left" vertical="center" wrapText="1"/>
    </xf>
    <xf numFmtId="168" fontId="48" fillId="14" borderId="87" xfId="0" applyNumberFormat="1" applyFont="1" applyFill="1" applyBorder="1" applyAlignment="1">
      <alignment horizontal="left" vertical="center" wrapText="1"/>
    </xf>
    <xf numFmtId="0" fontId="48" fillId="0" borderId="82" xfId="0" applyFont="1" applyBorder="1" applyAlignment="1">
      <alignment horizontal="center" vertical="center" wrapText="1"/>
    </xf>
    <xf numFmtId="0" fontId="0" fillId="14" borderId="104" xfId="0" applyFill="1" applyBorder="1" applyAlignment="1">
      <alignment horizontal="left"/>
    </xf>
    <xf numFmtId="0" fontId="0" fillId="14" borderId="105" xfId="0" applyFill="1" applyBorder="1" applyAlignment="1">
      <alignment horizontal="left"/>
    </xf>
    <xf numFmtId="0" fontId="0" fillId="14" borderId="87" xfId="0" applyFill="1" applyBorder="1" applyAlignment="1">
      <alignment horizontal="left"/>
    </xf>
    <xf numFmtId="0" fontId="48" fillId="14" borderId="15" xfId="0" applyFont="1" applyFill="1" applyBorder="1" applyAlignment="1">
      <alignment horizontal="left" vertical="center"/>
    </xf>
    <xf numFmtId="0" fontId="48" fillId="0" borderId="15" xfId="0" applyFont="1" applyBorder="1" applyAlignment="1">
      <alignment horizontal="center" vertical="center" wrapText="1"/>
    </xf>
    <xf numFmtId="0" fontId="37" fillId="15" borderId="86" xfId="0" applyFont="1" applyFill="1" applyBorder="1" applyAlignment="1">
      <alignment horizontal="center" vertical="center" wrapText="1"/>
    </xf>
    <xf numFmtId="0" fontId="37" fillId="15" borderId="88" xfId="0" applyFont="1" applyFill="1" applyBorder="1" applyAlignment="1">
      <alignment horizontal="center" vertical="center" wrapText="1"/>
    </xf>
    <xf numFmtId="0" fontId="37" fillId="15" borderId="87" xfId="0" applyFont="1" applyFill="1" applyBorder="1" applyAlignment="1">
      <alignment horizontal="center" vertical="center" wrapText="1"/>
    </xf>
    <xf numFmtId="0" fontId="80" fillId="14" borderId="104" xfId="0" applyFont="1" applyFill="1" applyBorder="1" applyAlignment="1">
      <alignment horizontal="left"/>
    </xf>
    <xf numFmtId="0" fontId="80" fillId="14" borderId="105" xfId="0" applyFont="1" applyFill="1" applyBorder="1" applyAlignment="1">
      <alignment horizontal="left"/>
    </xf>
    <xf numFmtId="0" fontId="80" fillId="14" borderId="87" xfId="0" applyFont="1" applyFill="1" applyBorder="1" applyAlignment="1">
      <alignment horizontal="left"/>
    </xf>
    <xf numFmtId="0" fontId="80" fillId="14" borderId="83" xfId="0" applyFont="1" applyFill="1" applyBorder="1" applyAlignment="1">
      <alignment horizontal="center"/>
    </xf>
    <xf numFmtId="0" fontId="80" fillId="14" borderId="85" xfId="0" applyFont="1" applyFill="1" applyBorder="1" applyAlignment="1">
      <alignment horizontal="center"/>
    </xf>
    <xf numFmtId="0" fontId="80" fillId="14" borderId="104" xfId="0" applyFont="1" applyFill="1" applyBorder="1" applyAlignment="1">
      <alignment horizontal="center"/>
    </xf>
    <xf numFmtId="0" fontId="80" fillId="14" borderId="105" xfId="0" applyFont="1" applyFill="1" applyBorder="1" applyAlignment="1">
      <alignment horizontal="center"/>
    </xf>
    <xf numFmtId="0" fontId="80" fillId="14" borderId="87" xfId="0" applyFont="1" applyFill="1" applyBorder="1" applyAlignment="1">
      <alignment horizontal="center"/>
    </xf>
    <xf numFmtId="0" fontId="80" fillId="14" borderId="82" xfId="0" applyFont="1" applyFill="1" applyBorder="1" applyAlignment="1">
      <alignment horizontal="left"/>
    </xf>
    <xf numFmtId="0" fontId="80" fillId="14" borderId="82" xfId="0" applyFont="1" applyFill="1" applyBorder="1" applyAlignment="1">
      <alignment horizontal="center"/>
    </xf>
    <xf numFmtId="168" fontId="76" fillId="14" borderId="82" xfId="0" applyNumberFormat="1" applyFont="1" applyFill="1" applyBorder="1" applyAlignment="1">
      <alignment horizontal="center" vertical="center" wrapText="1"/>
    </xf>
    <xf numFmtId="0" fontId="48" fillId="16" borderId="82" xfId="0" applyFont="1" applyFill="1" applyBorder="1" applyAlignment="1">
      <alignment horizontal="left" vertical="center"/>
    </xf>
    <xf numFmtId="0" fontId="47" fillId="5" borderId="82" xfId="0" applyFont="1" applyFill="1" applyBorder="1" applyAlignment="1">
      <alignment horizontal="center" vertical="center"/>
    </xf>
    <xf numFmtId="0" fontId="58" fillId="17" borderId="86" xfId="0" applyFont="1" applyFill="1" applyBorder="1" applyAlignment="1">
      <alignment horizontal="left" vertical="center" wrapText="1"/>
    </xf>
    <xf numFmtId="0" fontId="58" fillId="17" borderId="88" xfId="0" applyFont="1" applyFill="1" applyBorder="1" applyAlignment="1">
      <alignment horizontal="left" vertical="center" wrapText="1"/>
    </xf>
    <xf numFmtId="0" fontId="58" fillId="17" borderId="87" xfId="0" applyFont="1" applyFill="1" applyBorder="1" applyAlignment="1">
      <alignment horizontal="left" vertical="center" wrapText="1"/>
    </xf>
    <xf numFmtId="0" fontId="40" fillId="14" borderId="28" xfId="0" applyFont="1" applyFill="1" applyBorder="1" applyAlignment="1">
      <alignment horizontal="left" vertical="center" wrapText="1"/>
    </xf>
    <xf numFmtId="0" fontId="40" fillId="14" borderId="18" xfId="0" applyFont="1" applyFill="1" applyBorder="1" applyAlignment="1">
      <alignment horizontal="left" vertical="center" wrapText="1"/>
    </xf>
    <xf numFmtId="0" fontId="40" fillId="14" borderId="31" xfId="0" applyFont="1" applyFill="1" applyBorder="1" applyAlignment="1">
      <alignment horizontal="left" vertical="center" wrapText="1"/>
    </xf>
    <xf numFmtId="0" fontId="40" fillId="5" borderId="82" xfId="0" applyFont="1" applyFill="1" applyBorder="1" applyAlignment="1">
      <alignment horizontal="center" vertical="center" wrapText="1"/>
    </xf>
    <xf numFmtId="0" fontId="40" fillId="14" borderId="82" xfId="0" applyFont="1" applyFill="1" applyBorder="1" applyAlignment="1">
      <alignment horizontal="left" vertical="center" wrapText="1"/>
    </xf>
    <xf numFmtId="0" fontId="40" fillId="14" borderId="89" xfId="0" applyFont="1" applyFill="1" applyBorder="1" applyAlignment="1">
      <alignment horizontal="left" vertical="center" wrapText="1"/>
    </xf>
    <xf numFmtId="0" fontId="76" fillId="16" borderId="89" xfId="0" applyFont="1" applyFill="1" applyBorder="1" applyAlignment="1">
      <alignment horizontal="left" vertical="center" wrapText="1"/>
    </xf>
    <xf numFmtId="0" fontId="40" fillId="14" borderId="109" xfId="0" applyFont="1" applyFill="1" applyBorder="1" applyAlignment="1">
      <alignment horizontal="center" vertical="center" wrapText="1"/>
    </xf>
    <xf numFmtId="0" fontId="40" fillId="14" borderId="110" xfId="0" applyFont="1" applyFill="1" applyBorder="1" applyAlignment="1">
      <alignment horizontal="center" vertical="center" wrapText="1"/>
    </xf>
    <xf numFmtId="0" fontId="47" fillId="0" borderId="86" xfId="0" applyFont="1" applyBorder="1" applyAlignment="1">
      <alignment horizontal="center"/>
    </xf>
    <xf numFmtId="0" fontId="47" fillId="0" borderId="88" xfId="0" applyFont="1" applyBorder="1" applyAlignment="1">
      <alignment horizontal="center"/>
    </xf>
    <xf numFmtId="0" fontId="47" fillId="0" borderId="87" xfId="0" applyFont="1" applyBorder="1" applyAlignment="1">
      <alignment horizontal="center"/>
    </xf>
    <xf numFmtId="0" fontId="80" fillId="14" borderId="86" xfId="0" applyFont="1" applyFill="1" applyBorder="1" applyAlignment="1">
      <alignment horizontal="center" vertical="center"/>
    </xf>
    <xf numFmtId="0" fontId="80" fillId="14" borderId="88" xfId="0" applyFont="1" applyFill="1" applyBorder="1" applyAlignment="1">
      <alignment horizontal="center" vertical="center"/>
    </xf>
    <xf numFmtId="0" fontId="80" fillId="14" borderId="87" xfId="0" applyFont="1" applyFill="1" applyBorder="1" applyAlignment="1">
      <alignment horizontal="center" vertical="center"/>
    </xf>
    <xf numFmtId="0" fontId="48" fillId="16" borderId="82" xfId="0" applyFont="1" applyFill="1" applyBorder="1" applyAlignment="1">
      <alignment horizontal="left" vertical="center" wrapText="1"/>
    </xf>
    <xf numFmtId="0" fontId="48" fillId="4" borderId="86" xfId="0" applyFont="1" applyFill="1" applyBorder="1" applyAlignment="1">
      <alignment horizontal="center" vertical="center"/>
    </xf>
    <xf numFmtId="0" fontId="48" fillId="4" borderId="88" xfId="0" applyFont="1" applyFill="1" applyBorder="1" applyAlignment="1">
      <alignment horizontal="center" vertical="center"/>
    </xf>
    <xf numFmtId="0" fontId="48" fillId="4" borderId="87" xfId="0" applyFont="1" applyFill="1" applyBorder="1" applyAlignment="1">
      <alignment horizontal="center" vertical="center"/>
    </xf>
    <xf numFmtId="0" fontId="79" fillId="15" borderId="99" xfId="0" applyFont="1" applyFill="1" applyBorder="1" applyAlignment="1">
      <alignment horizontal="left" vertical="center" wrapText="1"/>
    </xf>
    <xf numFmtId="0" fontId="79" fillId="15" borderId="100" xfId="0" applyFont="1" applyFill="1" applyBorder="1" applyAlignment="1">
      <alignment horizontal="left" vertical="center" wrapText="1"/>
    </xf>
    <xf numFmtId="0" fontId="79" fillId="15" borderId="101" xfId="0" applyFont="1" applyFill="1" applyBorder="1" applyAlignment="1">
      <alignment horizontal="left" vertical="center" wrapText="1"/>
    </xf>
    <xf numFmtId="0" fontId="48" fillId="4" borderId="86" xfId="0" applyFont="1" applyFill="1" applyBorder="1" applyAlignment="1">
      <alignment horizontal="center" vertical="top"/>
    </xf>
    <xf numFmtId="0" fontId="48" fillId="4" borderId="88" xfId="0" applyFont="1" applyFill="1" applyBorder="1" applyAlignment="1">
      <alignment horizontal="center" vertical="top"/>
    </xf>
    <xf numFmtId="0" fontId="48" fillId="4" borderId="87" xfId="0" applyFont="1" applyFill="1" applyBorder="1" applyAlignment="1">
      <alignment horizontal="center" vertical="top"/>
    </xf>
    <xf numFmtId="1" fontId="48" fillId="5" borderId="82" xfId="0" applyNumberFormat="1" applyFont="1" applyFill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16" borderId="36" xfId="0" applyFont="1" applyFill="1" applyBorder="1" applyAlignment="1">
      <alignment horizontal="left" vertical="center"/>
    </xf>
    <xf numFmtId="0" fontId="48" fillId="16" borderId="0" xfId="0" applyFont="1" applyFill="1" applyAlignment="1">
      <alignment horizontal="left" vertical="center"/>
    </xf>
    <xf numFmtId="0" fontId="48" fillId="16" borderId="30" xfId="0" applyFont="1" applyFill="1" applyBorder="1" applyAlignment="1">
      <alignment horizontal="left" vertical="center"/>
    </xf>
    <xf numFmtId="0" fontId="48" fillId="16" borderId="83" xfId="0" applyFont="1" applyFill="1" applyBorder="1" applyAlignment="1">
      <alignment horizontal="center" vertical="center" wrapText="1"/>
    </xf>
    <xf numFmtId="0" fontId="48" fillId="16" borderId="84" xfId="0" applyFont="1" applyFill="1" applyBorder="1" applyAlignment="1">
      <alignment horizontal="center" vertical="center" wrapText="1"/>
    </xf>
    <xf numFmtId="0" fontId="48" fillId="16" borderId="85" xfId="0" applyFont="1" applyFill="1" applyBorder="1" applyAlignment="1">
      <alignment horizontal="center" vertical="center" wrapText="1"/>
    </xf>
    <xf numFmtId="0" fontId="48" fillId="4" borderId="83" xfId="0" applyFont="1" applyFill="1" applyBorder="1" applyAlignment="1">
      <alignment horizontal="center" vertical="center" wrapText="1"/>
    </xf>
    <xf numFmtId="0" fontId="48" fillId="4" borderId="84" xfId="0" applyFont="1" applyFill="1" applyBorder="1" applyAlignment="1">
      <alignment horizontal="center" vertical="center" wrapText="1"/>
    </xf>
    <xf numFmtId="0" fontId="48" fillId="4" borderId="85" xfId="0" applyFont="1" applyFill="1" applyBorder="1" applyAlignment="1">
      <alignment horizontal="center" vertical="center" wrapText="1"/>
    </xf>
    <xf numFmtId="0" fontId="48" fillId="17" borderId="86" xfId="0" applyFont="1" applyFill="1" applyBorder="1" applyAlignment="1">
      <alignment horizontal="left" vertical="center"/>
    </xf>
    <xf numFmtId="0" fontId="48" fillId="17" borderId="88" xfId="0" applyFont="1" applyFill="1" applyBorder="1" applyAlignment="1">
      <alignment horizontal="left" vertical="center"/>
    </xf>
    <xf numFmtId="0" fontId="48" fillId="17" borderId="87" xfId="0" applyFont="1" applyFill="1" applyBorder="1" applyAlignment="1">
      <alignment horizontal="left" vertical="center"/>
    </xf>
    <xf numFmtId="0" fontId="48" fillId="4" borderId="86" xfId="0" applyFont="1" applyFill="1" applyBorder="1" applyAlignment="1">
      <alignment horizontal="left" vertical="center"/>
    </xf>
    <xf numFmtId="0" fontId="48" fillId="4" borderId="88" xfId="0" applyFont="1" applyFill="1" applyBorder="1" applyAlignment="1">
      <alignment horizontal="left" vertical="center"/>
    </xf>
    <xf numFmtId="0" fontId="48" fillId="4" borderId="87" xfId="0" applyFont="1" applyFill="1" applyBorder="1" applyAlignment="1">
      <alignment horizontal="left" vertical="center"/>
    </xf>
    <xf numFmtId="0" fontId="48" fillId="13" borderId="86" xfId="0" applyFont="1" applyFill="1" applyBorder="1" applyAlignment="1">
      <alignment horizontal="center" vertical="center"/>
    </xf>
    <xf numFmtId="0" fontId="48" fillId="13" borderId="88" xfId="0" applyFont="1" applyFill="1" applyBorder="1" applyAlignment="1">
      <alignment horizontal="center" vertical="center"/>
    </xf>
    <xf numFmtId="0" fontId="48" fillId="13" borderId="87" xfId="0" applyFont="1" applyFill="1" applyBorder="1" applyAlignment="1">
      <alignment horizontal="center" vertical="center"/>
    </xf>
    <xf numFmtId="164" fontId="48" fillId="16" borderId="86" xfId="0" applyNumberFormat="1" applyFont="1" applyFill="1" applyBorder="1" applyAlignment="1">
      <alignment horizontal="left" vertical="center"/>
    </xf>
    <xf numFmtId="164" fontId="48" fillId="16" borderId="88" xfId="0" applyNumberFormat="1" applyFont="1" applyFill="1" applyBorder="1" applyAlignment="1">
      <alignment horizontal="left" vertical="center"/>
    </xf>
    <xf numFmtId="164" fontId="48" fillId="16" borderId="87" xfId="0" applyNumberFormat="1" applyFont="1" applyFill="1" applyBorder="1" applyAlignment="1">
      <alignment horizontal="left" vertical="center"/>
    </xf>
    <xf numFmtId="164" fontId="48" fillId="4" borderId="86" xfId="0" applyNumberFormat="1" applyFont="1" applyFill="1" applyBorder="1" applyAlignment="1">
      <alignment horizontal="center" vertical="center"/>
    </xf>
    <xf numFmtId="164" fontId="48" fillId="4" borderId="88" xfId="0" applyNumberFormat="1" applyFont="1" applyFill="1" applyBorder="1" applyAlignment="1">
      <alignment horizontal="center" vertical="center"/>
    </xf>
    <xf numFmtId="164" fontId="48" fillId="4" borderId="87" xfId="0" applyNumberFormat="1" applyFont="1" applyFill="1" applyBorder="1" applyAlignment="1">
      <alignment horizontal="center" vertical="center"/>
    </xf>
    <xf numFmtId="0" fontId="58" fillId="4" borderId="93" xfId="0" applyFont="1" applyFill="1" applyBorder="1" applyAlignment="1">
      <alignment horizontal="justify" vertical="top" wrapText="1"/>
    </xf>
    <xf numFmtId="0" fontId="58" fillId="4" borderId="0" xfId="0" applyFont="1" applyFill="1" applyAlignment="1">
      <alignment horizontal="justify" vertical="top" wrapText="1"/>
    </xf>
    <xf numFmtId="0" fontId="58" fillId="4" borderId="94" xfId="0" applyFont="1" applyFill="1" applyBorder="1" applyAlignment="1">
      <alignment horizontal="justify" vertical="top" wrapText="1"/>
    </xf>
    <xf numFmtId="0" fontId="58" fillId="4" borderId="95" xfId="0" applyFont="1" applyFill="1" applyBorder="1" applyAlignment="1">
      <alignment horizontal="justify" vertical="top" wrapText="1"/>
    </xf>
    <xf numFmtId="0" fontId="58" fillId="4" borderId="96" xfId="0" applyFont="1" applyFill="1" applyBorder="1" applyAlignment="1">
      <alignment horizontal="justify" vertical="top" wrapText="1"/>
    </xf>
    <xf numFmtId="0" fontId="58" fillId="4" borderId="97" xfId="0" applyFont="1" applyFill="1" applyBorder="1" applyAlignment="1">
      <alignment horizontal="justify" vertical="top" wrapText="1"/>
    </xf>
    <xf numFmtId="177" fontId="0" fillId="14" borderId="82" xfId="0" applyNumberFormat="1" applyFill="1" applyBorder="1" applyAlignment="1">
      <alignment horizontal="left"/>
    </xf>
    <xf numFmtId="0" fontId="0" fillId="14" borderId="82" xfId="0" applyFill="1" applyBorder="1" applyAlignment="1">
      <alignment horizontal="left"/>
    </xf>
    <xf numFmtId="177" fontId="0" fillId="14" borderId="15" xfId="0" applyNumberFormat="1" applyFill="1" applyBorder="1" applyAlignment="1">
      <alignment horizontal="left"/>
    </xf>
    <xf numFmtId="168" fontId="48" fillId="0" borderId="82" xfId="0" applyNumberFormat="1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17" fillId="7" borderId="14" xfId="0" applyFont="1" applyFill="1" applyBorder="1" applyAlignment="1">
      <alignment horizontal="center" vertical="center" wrapText="1"/>
    </xf>
    <xf numFmtId="0" fontId="36" fillId="7" borderId="36" xfId="0" applyFont="1" applyFill="1" applyBorder="1" applyAlignment="1">
      <alignment horizontal="center" vertical="center" textRotation="90" wrapText="1"/>
    </xf>
    <xf numFmtId="0" fontId="2" fillId="22" borderId="14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22" borderId="18" xfId="0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99" fillId="22" borderId="112" xfId="0" applyFont="1" applyFill="1" applyBorder="1" applyAlignment="1">
      <alignment horizontal="center" vertical="center" wrapText="1"/>
    </xf>
    <xf numFmtId="0" fontId="99" fillId="22" borderId="113" xfId="0" applyFont="1" applyFill="1" applyBorder="1" applyAlignment="1">
      <alignment horizontal="center" vertical="center" wrapText="1"/>
    </xf>
    <xf numFmtId="0" fontId="99" fillId="22" borderId="114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27" fillId="6" borderId="10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9" fillId="18" borderId="9" xfId="0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 wrapText="1"/>
    </xf>
    <xf numFmtId="0" fontId="30" fillId="18" borderId="13" xfId="0" applyFont="1" applyFill="1" applyBorder="1" applyAlignment="1">
      <alignment horizontal="center" vertical="center" wrapText="1"/>
    </xf>
    <xf numFmtId="0" fontId="30" fillId="18" borderId="17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8" borderId="17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30" fillId="18" borderId="9" xfId="0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 wrapText="1"/>
    </xf>
    <xf numFmtId="0" fontId="29" fillId="18" borderId="6" xfId="0" applyFont="1" applyFill="1" applyBorder="1" applyAlignment="1">
      <alignment horizontal="center" vertical="center" wrapText="1"/>
    </xf>
    <xf numFmtId="0" fontId="29" fillId="18" borderId="7" xfId="0" applyFont="1" applyFill="1" applyBorder="1" applyAlignment="1">
      <alignment horizontal="center" vertical="center" wrapText="1"/>
    </xf>
    <xf numFmtId="0" fontId="29" fillId="18" borderId="8" xfId="0" applyFont="1" applyFill="1" applyBorder="1" applyAlignment="1">
      <alignment horizontal="center" vertical="center" wrapText="1"/>
    </xf>
    <xf numFmtId="0" fontId="27" fillId="6" borderId="14" xfId="0" applyFont="1" applyFill="1" applyBorder="1" applyAlignment="1">
      <alignment horizontal="center"/>
    </xf>
    <xf numFmtId="0" fontId="36" fillId="18" borderId="14" xfId="0" applyFont="1" applyFill="1" applyBorder="1" applyAlignment="1">
      <alignment horizontal="center" vertical="center"/>
    </xf>
    <xf numFmtId="0" fontId="52" fillId="0" borderId="18" xfId="0" applyFont="1" applyBorder="1" applyAlignment="1" applyProtection="1">
      <alignment horizontal="center" vertical="center"/>
      <protection locked="0"/>
    </xf>
    <xf numFmtId="0" fontId="51" fillId="0" borderId="18" xfId="0" applyFont="1" applyBorder="1" applyAlignment="1" applyProtection="1">
      <alignment horizontal="center" vertical="center"/>
      <protection locked="0"/>
    </xf>
    <xf numFmtId="0" fontId="51" fillId="0" borderId="96" xfId="0" applyFont="1" applyBorder="1" applyAlignment="1" applyProtection="1">
      <alignment horizontal="center" vertical="center"/>
      <protection locked="0"/>
    </xf>
    <xf numFmtId="0" fontId="53" fillId="0" borderId="18" xfId="0" applyFont="1" applyBorder="1" applyAlignment="1" applyProtection="1">
      <alignment horizontal="center" vertical="center"/>
      <protection locked="0"/>
    </xf>
    <xf numFmtId="0" fontId="53" fillId="0" borderId="3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53" fillId="0" borderId="30" xfId="0" applyFont="1" applyBorder="1" applyAlignment="1">
      <alignment vertical="center"/>
    </xf>
    <xf numFmtId="0" fontId="51" fillId="0" borderId="36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 applyProtection="1">
      <alignment horizontal="center" vertical="center"/>
      <protection locked="0"/>
    </xf>
    <xf numFmtId="0" fontId="53" fillId="0" borderId="3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30" xfId="0" applyFont="1" applyBorder="1" applyAlignment="1">
      <alignment horizontal="center" vertical="center"/>
    </xf>
    <xf numFmtId="0" fontId="51" fillId="0" borderId="31" xfId="0" applyFont="1" applyBorder="1" applyAlignment="1" applyProtection="1">
      <alignment horizontal="center" vertical="center"/>
      <protection locked="0"/>
    </xf>
    <xf numFmtId="0" fontId="51" fillId="0" borderId="18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53" fillId="0" borderId="105" xfId="0" applyFont="1" applyBorder="1" applyAlignment="1" applyProtection="1">
      <alignment horizontal="center" vertical="center"/>
      <protection locked="0"/>
    </xf>
    <xf numFmtId="0" fontId="55" fillId="20" borderId="0" xfId="0" applyFont="1" applyFill="1" applyAlignment="1">
      <alignment horizontal="center" vertical="center"/>
    </xf>
    <xf numFmtId="49" fontId="51" fillId="0" borderId="36" xfId="0" applyNumberFormat="1" applyFont="1" applyBorder="1" applyAlignment="1">
      <alignment horizontal="left" vertical="center"/>
    </xf>
    <xf numFmtId="0" fontId="52" fillId="0" borderId="32" xfId="0" applyFont="1" applyBorder="1" applyAlignment="1" applyProtection="1">
      <alignment horizontal="center" vertical="center"/>
      <protection locked="0"/>
    </xf>
    <xf numFmtId="0" fontId="52" fillId="0" borderId="33" xfId="0" applyFont="1" applyBorder="1" applyAlignment="1" applyProtection="1">
      <alignment horizontal="center" vertical="center"/>
      <protection locked="0"/>
    </xf>
    <xf numFmtId="0" fontId="52" fillId="0" borderId="34" xfId="0" applyFont="1" applyBorder="1" applyAlignment="1" applyProtection="1">
      <alignment horizontal="center" vertical="center"/>
      <protection locked="0"/>
    </xf>
    <xf numFmtId="0" fontId="53" fillId="0" borderId="36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1" fillId="0" borderId="18" xfId="0" applyFont="1" applyBorder="1" applyAlignment="1" applyProtection="1">
      <alignment horizontal="center"/>
      <protection locked="0"/>
    </xf>
    <xf numFmtId="1" fontId="18" fillId="7" borderId="14" xfId="0" applyNumberFormat="1" applyFont="1" applyFill="1" applyBorder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wrapText="1" shrinkToFit="1"/>
    </xf>
    <xf numFmtId="1" fontId="18" fillId="7" borderId="0" xfId="0" applyNumberFormat="1" applyFont="1" applyFill="1" applyAlignment="1">
      <alignment horizontal="center" vertical="center" shrinkToFit="1"/>
    </xf>
    <xf numFmtId="1" fontId="18" fillId="0" borderId="14" xfId="0" applyNumberFormat="1" applyFont="1" applyBorder="1" applyAlignment="1">
      <alignment horizontal="center" vertical="center" shrinkToFit="1"/>
    </xf>
    <xf numFmtId="0" fontId="0" fillId="8" borderId="26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1" fontId="18" fillId="7" borderId="26" xfId="0" applyNumberFormat="1" applyFont="1" applyFill="1" applyBorder="1" applyAlignment="1">
      <alignment horizontal="center" vertical="center" wrapText="1" shrinkToFit="1"/>
    </xf>
    <xf numFmtId="1" fontId="18" fillId="7" borderId="29" xfId="0" applyNumberFormat="1" applyFont="1" applyFill="1" applyBorder="1" applyAlignment="1">
      <alignment horizontal="center" vertical="center" wrapText="1" shrinkToFit="1"/>
    </xf>
    <xf numFmtId="1" fontId="18" fillId="7" borderId="27" xfId="0" applyNumberFormat="1" applyFont="1" applyFill="1" applyBorder="1" applyAlignment="1">
      <alignment horizontal="center" vertical="center" wrapText="1" shrinkToFit="1"/>
    </xf>
    <xf numFmtId="0" fontId="19" fillId="8" borderId="14" xfId="0" applyFont="1" applyFill="1" applyBorder="1" applyAlignment="1">
      <alignment horizontal="center" vertical="center" wrapText="1"/>
    </xf>
    <xf numFmtId="0" fontId="19" fillId="8" borderId="26" xfId="0" applyFont="1" applyFill="1" applyBorder="1" applyAlignment="1">
      <alignment horizontal="center" vertical="center" wrapText="1"/>
    </xf>
    <xf numFmtId="0" fontId="19" fillId="8" borderId="27" xfId="0" applyFont="1" applyFill="1" applyBorder="1" applyAlignment="1">
      <alignment horizontal="center" vertical="center" wrapText="1"/>
    </xf>
    <xf numFmtId="1" fontId="18" fillId="8" borderId="14" xfId="0" applyNumberFormat="1" applyFont="1" applyFill="1" applyBorder="1" applyAlignment="1">
      <alignment horizontal="center" vertical="center" shrinkToFit="1"/>
    </xf>
    <xf numFmtId="0" fontId="19" fillId="8" borderId="26" xfId="0" applyFont="1" applyFill="1" applyBorder="1" applyAlignment="1">
      <alignment horizontal="center" vertical="center"/>
    </xf>
    <xf numFmtId="0" fontId="19" fillId="8" borderId="27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horizontal="center" vertical="center"/>
    </xf>
  </cellXfs>
  <cellStyles count="4">
    <cellStyle name="Hiperlink" xfId="3" builtinId="8"/>
    <cellStyle name="Normal" xfId="0" builtinId="0"/>
    <cellStyle name="Normal 2" xfId="1" xr:uid="{00000000-0005-0000-0000-000002000000}"/>
    <cellStyle name="Normal 3" xfId="2" xr:uid="{00000000-0005-0000-0000-000003000000}"/>
  </cellStyles>
  <dxfs count="76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jpeg"/><Relationship Id="rId21" Type="http://schemas.openxmlformats.org/officeDocument/2006/relationships/image" Target="../media/image30.jpe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72.png"/><Relationship Id="rId68" Type="http://schemas.openxmlformats.org/officeDocument/2006/relationships/image" Target="../media/image3.png"/><Relationship Id="rId2" Type="http://schemas.openxmlformats.org/officeDocument/2006/relationships/image" Target="../media/image11.png"/><Relationship Id="rId16" Type="http://schemas.openxmlformats.org/officeDocument/2006/relationships/image" Target="../media/image25.jpeg"/><Relationship Id="rId29" Type="http://schemas.openxmlformats.org/officeDocument/2006/relationships/image" Target="../media/image38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png"/><Relationship Id="rId66" Type="http://schemas.openxmlformats.org/officeDocument/2006/relationships/image" Target="../media/image74.png"/><Relationship Id="rId74" Type="http://schemas.openxmlformats.org/officeDocument/2006/relationships/image" Target="../media/image9.png"/><Relationship Id="rId5" Type="http://schemas.openxmlformats.org/officeDocument/2006/relationships/image" Target="../media/image14.png"/><Relationship Id="rId61" Type="http://schemas.openxmlformats.org/officeDocument/2006/relationships/image" Target="../media/image70.jpeg"/><Relationship Id="rId19" Type="http://schemas.openxmlformats.org/officeDocument/2006/relationships/image" Target="../media/image28.pn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jpeg"/><Relationship Id="rId64" Type="http://schemas.openxmlformats.org/officeDocument/2006/relationships/image" Target="../media/image1.jpeg"/><Relationship Id="rId69" Type="http://schemas.openxmlformats.org/officeDocument/2006/relationships/image" Target="../media/image4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72" Type="http://schemas.openxmlformats.org/officeDocument/2006/relationships/image" Target="../media/image7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jpeg"/><Relationship Id="rId33" Type="http://schemas.openxmlformats.org/officeDocument/2006/relationships/image" Target="../media/image42.jpeg"/><Relationship Id="rId38" Type="http://schemas.openxmlformats.org/officeDocument/2006/relationships/image" Target="../media/image47.jpe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2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1.png"/><Relationship Id="rId70" Type="http://schemas.openxmlformats.org/officeDocument/2006/relationships/image" Target="../media/image5.pn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jpeg"/><Relationship Id="rId49" Type="http://schemas.openxmlformats.org/officeDocument/2006/relationships/image" Target="../media/image58.png"/><Relationship Id="rId57" Type="http://schemas.openxmlformats.org/officeDocument/2006/relationships/image" Target="../media/image66.pn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69.png"/><Relationship Id="rId65" Type="http://schemas.openxmlformats.org/officeDocument/2006/relationships/image" Target="../media/image73.png"/><Relationship Id="rId73" Type="http://schemas.openxmlformats.org/officeDocument/2006/relationships/image" Target="../media/image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jpeg"/><Relationship Id="rId7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8.jpeg"/><Relationship Id="rId21" Type="http://schemas.openxmlformats.org/officeDocument/2006/relationships/image" Target="../media/image30.jpe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63" Type="http://schemas.openxmlformats.org/officeDocument/2006/relationships/image" Target="../media/image85.jpeg"/><Relationship Id="rId68" Type="http://schemas.openxmlformats.org/officeDocument/2006/relationships/image" Target="../media/image87.png"/><Relationship Id="rId7" Type="http://schemas.openxmlformats.org/officeDocument/2006/relationships/image" Target="../media/image76.jpeg"/><Relationship Id="rId2" Type="http://schemas.openxmlformats.org/officeDocument/2006/relationships/image" Target="../media/image11.png"/><Relationship Id="rId16" Type="http://schemas.openxmlformats.org/officeDocument/2006/relationships/image" Target="../media/image77.jpeg"/><Relationship Id="rId29" Type="http://schemas.openxmlformats.org/officeDocument/2006/relationships/image" Target="../media/image38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8.png"/><Relationship Id="rId66" Type="http://schemas.openxmlformats.org/officeDocument/2006/relationships/image" Target="../media/image66.png"/><Relationship Id="rId5" Type="http://schemas.openxmlformats.org/officeDocument/2006/relationships/image" Target="../media/image14.png"/><Relationship Id="rId61" Type="http://schemas.openxmlformats.org/officeDocument/2006/relationships/image" Target="../media/image71.png"/><Relationship Id="rId19" Type="http://schemas.openxmlformats.org/officeDocument/2006/relationships/image" Target="../media/image28.pn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83.jpeg"/><Relationship Id="rId64" Type="http://schemas.openxmlformats.org/officeDocument/2006/relationships/image" Target="../media/image25.jpeg"/><Relationship Id="rId69" Type="http://schemas.openxmlformats.org/officeDocument/2006/relationships/image" Target="../media/image88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jpeg"/><Relationship Id="rId33" Type="http://schemas.openxmlformats.org/officeDocument/2006/relationships/image" Target="../media/image80.jpeg"/><Relationship Id="rId38" Type="http://schemas.openxmlformats.org/officeDocument/2006/relationships/image" Target="../media/image82.jpeg"/><Relationship Id="rId46" Type="http://schemas.openxmlformats.org/officeDocument/2006/relationships/image" Target="../media/image55.png"/><Relationship Id="rId59" Type="http://schemas.openxmlformats.org/officeDocument/2006/relationships/image" Target="../media/image69.png"/><Relationship Id="rId67" Type="http://schemas.openxmlformats.org/officeDocument/2006/relationships/image" Target="../media/image74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2.png"/><Relationship Id="rId1" Type="http://schemas.openxmlformats.org/officeDocument/2006/relationships/image" Target="../media/image10.png"/><Relationship Id="rId6" Type="http://schemas.openxmlformats.org/officeDocument/2006/relationships/image" Target="../media/image75.jpe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79.png"/><Relationship Id="rId36" Type="http://schemas.openxmlformats.org/officeDocument/2006/relationships/image" Target="../media/image81.jpeg"/><Relationship Id="rId49" Type="http://schemas.openxmlformats.org/officeDocument/2006/relationships/image" Target="../media/image58.png"/><Relationship Id="rId57" Type="http://schemas.openxmlformats.org/officeDocument/2006/relationships/image" Target="../media/image67.pn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84.jpeg"/><Relationship Id="rId65" Type="http://schemas.openxmlformats.org/officeDocument/2006/relationships/image" Target="../media/image86.jpe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9" Type="http://schemas.openxmlformats.org/officeDocument/2006/relationships/image" Target="../media/image48.png"/><Relationship Id="rId34" Type="http://schemas.openxmlformats.org/officeDocument/2006/relationships/image" Target="../media/image43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jpeg"/><Relationship Id="rId7" Type="http://schemas.openxmlformats.org/officeDocument/2006/relationships/image" Target="../media/image2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Relationship Id="rId6" Type="http://schemas.openxmlformats.org/officeDocument/2006/relationships/image" Target="../media/image93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Relationship Id="rId9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4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329</xdr:row>
      <xdr:rowOff>0</xdr:rowOff>
    </xdr:from>
    <xdr:to>
      <xdr:col>19</xdr:col>
      <xdr:colOff>76202</xdr:colOff>
      <xdr:row>331</xdr:row>
      <xdr:rowOff>3920</xdr:rowOff>
    </xdr:to>
    <xdr:sp macro="" textlink="">
      <xdr:nvSpPr>
        <xdr:cNvPr id="6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7983200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329</xdr:row>
      <xdr:rowOff>0</xdr:rowOff>
    </xdr:from>
    <xdr:to>
      <xdr:col>23</xdr:col>
      <xdr:colOff>304800</xdr:colOff>
      <xdr:row>331</xdr:row>
      <xdr:rowOff>3920</xdr:rowOff>
    </xdr:to>
    <xdr:sp macro="" textlink="">
      <xdr:nvSpPr>
        <xdr:cNvPr id="103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24412575" y="827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1059516</xdr:colOff>
      <xdr:row>4</xdr:row>
      <xdr:rowOff>61479</xdr:rowOff>
    </xdr:to>
    <xdr:pic>
      <xdr:nvPicPr>
        <xdr:cNvPr id="10" name="Imagem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196664</xdr:colOff>
      <xdr:row>109</xdr:row>
      <xdr:rowOff>143815</xdr:rowOff>
    </xdr:from>
    <xdr:to>
      <xdr:col>9</xdr:col>
      <xdr:colOff>502121</xdr:colOff>
      <xdr:row>126</xdr:row>
      <xdr:rowOff>67232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950" y="27575815"/>
          <a:ext cx="5712295" cy="3747025"/>
        </a:xfrm>
        <a:prstGeom prst="rect">
          <a:avLst/>
        </a:prstGeom>
      </xdr:spPr>
    </xdr:pic>
    <xdr:clientData/>
  </xdr:twoCellAnchor>
  <xdr:twoCellAnchor>
    <xdr:from>
      <xdr:col>2</xdr:col>
      <xdr:colOff>943536</xdr:colOff>
      <xdr:row>107</xdr:row>
      <xdr:rowOff>20732</xdr:rowOff>
    </xdr:from>
    <xdr:to>
      <xdr:col>5</xdr:col>
      <xdr:colOff>981636</xdr:colOff>
      <xdr:row>108</xdr:row>
      <xdr:rowOff>168089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503830" y="16683879"/>
          <a:ext cx="2156012" cy="4947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397810</xdr:colOff>
      <xdr:row>126</xdr:row>
      <xdr:rowOff>150720</xdr:rowOff>
    </xdr:from>
    <xdr:to>
      <xdr:col>15</xdr:col>
      <xdr:colOff>818590</xdr:colOff>
      <xdr:row>127</xdr:row>
      <xdr:rowOff>66676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8645339" y="21217779"/>
          <a:ext cx="2370604" cy="2633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3</xdr:col>
      <xdr:colOff>130548</xdr:colOff>
      <xdr:row>126</xdr:row>
      <xdr:rowOff>42582</xdr:rowOff>
    </xdr:from>
    <xdr:to>
      <xdr:col>7</xdr:col>
      <xdr:colOff>353545</xdr:colOff>
      <xdr:row>126</xdr:row>
      <xdr:rowOff>323289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089977" y="31298189"/>
          <a:ext cx="2590639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5</xdr:col>
      <xdr:colOff>885265</xdr:colOff>
      <xdr:row>130</xdr:row>
      <xdr:rowOff>324972</xdr:rowOff>
    </xdr:from>
    <xdr:to>
      <xdr:col>12</xdr:col>
      <xdr:colOff>459441</xdr:colOff>
      <xdr:row>131</xdr:row>
      <xdr:rowOff>246531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538658" y="32941293"/>
          <a:ext cx="5166712" cy="26173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14</xdr:col>
      <xdr:colOff>133350</xdr:colOff>
      <xdr:row>106</xdr:row>
      <xdr:rowOff>130551</xdr:rowOff>
    </xdr:from>
    <xdr:to>
      <xdr:col>17</xdr:col>
      <xdr:colOff>190500</xdr:colOff>
      <xdr:row>107</xdr:row>
      <xdr:rowOff>224118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9691968" y="16446316"/>
          <a:ext cx="2309532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2802</xdr:colOff>
      <xdr:row>107</xdr:row>
      <xdr:rowOff>75641</xdr:rowOff>
    </xdr:from>
    <xdr:to>
      <xdr:col>11</xdr:col>
      <xdr:colOff>627531</xdr:colOff>
      <xdr:row>109</xdr:row>
      <xdr:rowOff>11207</xdr:rowOff>
    </xdr:to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807449" y="16738788"/>
          <a:ext cx="2260788" cy="4734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109</xdr:row>
      <xdr:rowOff>110378</xdr:rowOff>
    </xdr:from>
    <xdr:to>
      <xdr:col>17</xdr:col>
      <xdr:colOff>511262</xdr:colOff>
      <xdr:row>126</xdr:row>
      <xdr:rowOff>78438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0051" y="27542378"/>
          <a:ext cx="6028583" cy="3791668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97</xdr:row>
      <xdr:rowOff>123265</xdr:rowOff>
    </xdr:from>
    <xdr:to>
      <xdr:col>17</xdr:col>
      <xdr:colOff>493056</xdr:colOff>
      <xdr:row>105</xdr:row>
      <xdr:rowOff>336180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66422" y="14040971"/>
          <a:ext cx="2970399" cy="2263588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93</xdr:row>
      <xdr:rowOff>84547</xdr:rowOff>
    </xdr:from>
    <xdr:to>
      <xdr:col>13</xdr:col>
      <xdr:colOff>414618</xdr:colOff>
      <xdr:row>107</xdr:row>
      <xdr:rowOff>52778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8031" y="12780812"/>
          <a:ext cx="4549586" cy="3935113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93</xdr:row>
      <xdr:rowOff>56028</xdr:rowOff>
    </xdr:from>
    <xdr:to>
      <xdr:col>7</xdr:col>
      <xdr:colOff>168089</xdr:colOff>
      <xdr:row>106</xdr:row>
      <xdr:rowOff>270467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302" y="12752293"/>
          <a:ext cx="4052758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127</xdr:row>
      <xdr:rowOff>175371</xdr:rowOff>
    </xdr:from>
    <xdr:to>
      <xdr:col>7</xdr:col>
      <xdr:colOff>169364</xdr:colOff>
      <xdr:row>130</xdr:row>
      <xdr:rowOff>200173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26889" y="31771157"/>
          <a:ext cx="1137635" cy="1045337"/>
        </a:xfrm>
        <a:prstGeom prst="rect">
          <a:avLst/>
        </a:prstGeom>
      </xdr:spPr>
    </xdr:pic>
    <xdr:clientData/>
  </xdr:twoCellAnchor>
  <xdr:twoCellAnchor editAs="oneCell">
    <xdr:from>
      <xdr:col>8</xdr:col>
      <xdr:colOff>514909</xdr:colOff>
      <xdr:row>127</xdr:row>
      <xdr:rowOff>141754</xdr:rowOff>
    </xdr:from>
    <xdr:to>
      <xdr:col>9</xdr:col>
      <xdr:colOff>953200</xdr:colOff>
      <xdr:row>130</xdr:row>
      <xdr:rowOff>185609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6445" y="31737540"/>
          <a:ext cx="1009791" cy="1064390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127</xdr:row>
      <xdr:rowOff>201706</xdr:rowOff>
    </xdr:from>
    <xdr:to>
      <xdr:col>12</xdr:col>
      <xdr:colOff>438842</xdr:colOff>
      <xdr:row>130</xdr:row>
      <xdr:rowOff>197929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32059" y="31797492"/>
          <a:ext cx="952713" cy="1016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362432</xdr:colOff>
      <xdr:row>218</xdr:row>
      <xdr:rowOff>94675</xdr:rowOff>
    </xdr:from>
    <xdr:to>
      <xdr:col>16</xdr:col>
      <xdr:colOff>93571</xdr:colOff>
      <xdr:row>222</xdr:row>
      <xdr:rowOff>18672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5461E40-FFF8-40C9-A82D-A4E9F0474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4182" y="39956800"/>
          <a:ext cx="693164" cy="685997"/>
        </a:xfrm>
        <a:prstGeom prst="rect">
          <a:avLst/>
        </a:prstGeom>
      </xdr:spPr>
    </xdr:pic>
    <xdr:clientData/>
  </xdr:twoCellAnchor>
  <xdr:twoCellAnchor editAs="oneCell">
    <xdr:from>
      <xdr:col>7</xdr:col>
      <xdr:colOff>419559</xdr:colOff>
      <xdr:row>208</xdr:row>
      <xdr:rowOff>151545</xdr:rowOff>
    </xdr:from>
    <xdr:to>
      <xdr:col>8</xdr:col>
      <xdr:colOff>112059</xdr:colOff>
      <xdr:row>211</xdr:row>
      <xdr:rowOff>158768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F2DD12-3AE0-477B-BB3D-C9790D6D7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3434" y="38051520"/>
          <a:ext cx="578325" cy="578723"/>
        </a:xfrm>
        <a:prstGeom prst="rect">
          <a:avLst/>
        </a:prstGeom>
      </xdr:spPr>
    </xdr:pic>
    <xdr:clientData/>
  </xdr:twoCellAnchor>
  <xdr:twoCellAnchor editAs="oneCell">
    <xdr:from>
      <xdr:col>5</xdr:col>
      <xdr:colOff>270369</xdr:colOff>
      <xdr:row>248</xdr:row>
      <xdr:rowOff>127235</xdr:rowOff>
    </xdr:from>
    <xdr:to>
      <xdr:col>5</xdr:col>
      <xdr:colOff>909999</xdr:colOff>
      <xdr:row>252</xdr:row>
      <xdr:rowOff>8161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66D91EA-B768-4070-98E7-D59263987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7369" y="46066310"/>
          <a:ext cx="639630" cy="642926"/>
        </a:xfrm>
        <a:prstGeom prst="rect">
          <a:avLst/>
        </a:prstGeom>
      </xdr:spPr>
    </xdr:pic>
    <xdr:clientData/>
  </xdr:twoCellAnchor>
  <xdr:twoCellAnchor editAs="oneCell">
    <xdr:from>
      <xdr:col>13</xdr:col>
      <xdr:colOff>257822</xdr:colOff>
      <xdr:row>208</xdr:row>
      <xdr:rowOff>33615</xdr:rowOff>
    </xdr:from>
    <xdr:to>
      <xdr:col>14</xdr:col>
      <xdr:colOff>235756</xdr:colOff>
      <xdr:row>212</xdr:row>
      <xdr:rowOff>45835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E91F5B-2741-48F8-85F6-37EEB201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1297" y="37933590"/>
          <a:ext cx="778034" cy="774220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355678</xdr:colOff>
      <xdr:row>218</xdr:row>
      <xdr:rowOff>114711</xdr:rowOff>
    </xdr:from>
    <xdr:to>
      <xdr:col>14</xdr:col>
      <xdr:colOff>156882</xdr:colOff>
      <xdr:row>221</xdr:row>
      <xdr:rowOff>148981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191C7F-2FFA-4160-88FD-9A9367A50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153" y="39976836"/>
          <a:ext cx="601304" cy="60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253987</xdr:colOff>
      <xdr:row>268</xdr:row>
      <xdr:rowOff>67022</xdr:rowOff>
    </xdr:from>
    <xdr:to>
      <xdr:col>12</xdr:col>
      <xdr:colOff>83769</xdr:colOff>
      <xdr:row>271</xdr:row>
      <xdr:rowOff>177692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04A09EC-ADEE-4C27-8114-3A7BB8D8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487" y="49930397"/>
          <a:ext cx="639407" cy="682170"/>
        </a:xfrm>
        <a:prstGeom prst="rect">
          <a:avLst/>
        </a:prstGeom>
      </xdr:spPr>
    </xdr:pic>
    <xdr:clientData/>
  </xdr:twoCellAnchor>
  <xdr:twoCellAnchor editAs="oneCell">
    <xdr:from>
      <xdr:col>11</xdr:col>
      <xdr:colOff>172326</xdr:colOff>
      <xdr:row>248</xdr:row>
      <xdr:rowOff>116645</xdr:rowOff>
    </xdr:from>
    <xdr:to>
      <xdr:col>12</xdr:col>
      <xdr:colOff>52185</xdr:colOff>
      <xdr:row>252</xdr:row>
      <xdr:rowOff>83243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DCDAFAF-84FE-4C0A-9931-83FEB7DB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1826" y="46055720"/>
          <a:ext cx="689484" cy="728598"/>
        </a:xfrm>
        <a:prstGeom prst="rect">
          <a:avLst/>
        </a:prstGeom>
      </xdr:spPr>
    </xdr:pic>
    <xdr:clientData/>
  </xdr:twoCellAnchor>
  <xdr:twoCellAnchor editAs="oneCell">
    <xdr:from>
      <xdr:col>13</xdr:col>
      <xdr:colOff>347316</xdr:colOff>
      <xdr:row>199</xdr:row>
      <xdr:rowOff>11207</xdr:rowOff>
    </xdr:from>
    <xdr:to>
      <xdr:col>14</xdr:col>
      <xdr:colOff>135098</xdr:colOff>
      <xdr:row>202</xdr:row>
      <xdr:rowOff>24978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01DE4BC-09B6-4093-8671-1C62E40A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0791" y="36149057"/>
          <a:ext cx="587882" cy="585271"/>
        </a:xfrm>
        <a:prstGeom prst="rect">
          <a:avLst/>
        </a:prstGeom>
      </xdr:spPr>
    </xdr:pic>
    <xdr:clientData/>
  </xdr:twoCellAnchor>
  <xdr:twoCellAnchor editAs="oneCell">
    <xdr:from>
      <xdr:col>5</xdr:col>
      <xdr:colOff>369195</xdr:colOff>
      <xdr:row>218</xdr:row>
      <xdr:rowOff>42584</xdr:rowOff>
    </xdr:from>
    <xdr:to>
      <xdr:col>5</xdr:col>
      <xdr:colOff>1075764</xdr:colOff>
      <xdr:row>221</xdr:row>
      <xdr:rowOff>159654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FA7540D7-CFA6-4611-9DC3-5088E0F5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195" y="39904709"/>
          <a:ext cx="706569" cy="688570"/>
        </a:xfrm>
        <a:prstGeom prst="rect">
          <a:avLst/>
        </a:prstGeom>
      </xdr:spPr>
    </xdr:pic>
    <xdr:clientData/>
  </xdr:twoCellAnchor>
  <xdr:twoCellAnchor editAs="oneCell">
    <xdr:from>
      <xdr:col>15</xdr:col>
      <xdr:colOff>349276</xdr:colOff>
      <xdr:row>238</xdr:row>
      <xdr:rowOff>105314</xdr:rowOff>
    </xdr:from>
    <xdr:to>
      <xdr:col>16</xdr:col>
      <xdr:colOff>53628</xdr:colOff>
      <xdr:row>242</xdr:row>
      <xdr:rowOff>11098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DEC5DBF4-B13E-48F4-9D81-155CD6F90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26" y="44082239"/>
          <a:ext cx="666377" cy="667784"/>
        </a:xfrm>
        <a:prstGeom prst="rect">
          <a:avLst/>
        </a:prstGeom>
      </xdr:spPr>
    </xdr:pic>
    <xdr:clientData/>
  </xdr:twoCellAnchor>
  <xdr:twoCellAnchor editAs="oneCell">
    <xdr:from>
      <xdr:col>13</xdr:col>
      <xdr:colOff>221748</xdr:colOff>
      <xdr:row>228</xdr:row>
      <xdr:rowOff>143387</xdr:rowOff>
    </xdr:from>
    <xdr:to>
      <xdr:col>14</xdr:col>
      <xdr:colOff>179294</xdr:colOff>
      <xdr:row>232</xdr:row>
      <xdr:rowOff>155152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168E694-C8D6-4722-A570-0173BAE3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5223" y="41967662"/>
          <a:ext cx="757646" cy="773765"/>
        </a:xfrm>
        <a:prstGeom prst="rect">
          <a:avLst/>
        </a:prstGeom>
      </xdr:spPr>
    </xdr:pic>
    <xdr:clientData/>
  </xdr:twoCellAnchor>
  <xdr:twoCellAnchor editAs="oneCell">
    <xdr:from>
      <xdr:col>5</xdr:col>
      <xdr:colOff>410571</xdr:colOff>
      <xdr:row>238</xdr:row>
      <xdr:rowOff>78441</xdr:rowOff>
    </xdr:from>
    <xdr:to>
      <xdr:col>6</xdr:col>
      <xdr:colOff>49010</xdr:colOff>
      <xdr:row>242</xdr:row>
      <xdr:rowOff>37625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C05BB48-5579-41E5-88F1-69D6D7DFC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571" y="44055366"/>
          <a:ext cx="733814" cy="721184"/>
        </a:xfrm>
        <a:prstGeom prst="rect">
          <a:avLst/>
        </a:prstGeom>
      </xdr:spPr>
    </xdr:pic>
    <xdr:clientData/>
  </xdr:twoCellAnchor>
  <xdr:twoCellAnchor editAs="oneCell">
    <xdr:from>
      <xdr:col>13</xdr:col>
      <xdr:colOff>147443</xdr:colOff>
      <xdr:row>248</xdr:row>
      <xdr:rowOff>145416</xdr:rowOff>
    </xdr:from>
    <xdr:to>
      <xdr:col>13</xdr:col>
      <xdr:colOff>739842</xdr:colOff>
      <xdr:row>251</xdr:row>
      <xdr:rowOff>175356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F92925A-A753-45DB-9EDE-C41D1BFE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0918" y="46084491"/>
          <a:ext cx="592399" cy="60144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142836</xdr:colOff>
      <xdr:row>228</xdr:row>
      <xdr:rowOff>111541</xdr:rowOff>
    </xdr:from>
    <xdr:to>
      <xdr:col>6</xdr:col>
      <xdr:colOff>16007</xdr:colOff>
      <xdr:row>232</xdr:row>
      <xdr:rowOff>305755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3CEA8B3-77E3-410E-831D-46A550D6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36" y="41935816"/>
          <a:ext cx="968546" cy="956214"/>
        </a:xfrm>
        <a:prstGeom prst="rect">
          <a:avLst/>
        </a:prstGeom>
      </xdr:spPr>
    </xdr:pic>
    <xdr:clientData/>
  </xdr:twoCellAnchor>
  <xdr:twoCellAnchor editAs="oneCell">
    <xdr:from>
      <xdr:col>13</xdr:col>
      <xdr:colOff>168770</xdr:colOff>
      <xdr:row>278</xdr:row>
      <xdr:rowOff>57453</xdr:rowOff>
    </xdr:from>
    <xdr:to>
      <xdr:col>14</xdr:col>
      <xdr:colOff>302559</xdr:colOff>
      <xdr:row>281</xdr:row>
      <xdr:rowOff>121489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C087AB5-D0EE-4E17-B169-2A107FD9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2245" y="51882978"/>
          <a:ext cx="933889" cy="635536"/>
        </a:xfrm>
        <a:prstGeom prst="rect">
          <a:avLst/>
        </a:prstGeom>
      </xdr:spPr>
    </xdr:pic>
    <xdr:clientData/>
  </xdr:twoCellAnchor>
  <xdr:twoCellAnchor editAs="oneCell">
    <xdr:from>
      <xdr:col>2</xdr:col>
      <xdr:colOff>782329</xdr:colOff>
      <xdr:row>238</xdr:row>
      <xdr:rowOff>67235</xdr:rowOff>
    </xdr:from>
    <xdr:to>
      <xdr:col>3</xdr:col>
      <xdr:colOff>28654</xdr:colOff>
      <xdr:row>242</xdr:row>
      <xdr:rowOff>36105</xdr:rowOff>
    </xdr:to>
    <xdr:pic>
      <xdr:nvPicPr>
        <xdr:cNvPr id="17" name="Imagem 16" descr="53 Ilustrações de Freezer Vertical - Getty Images">
          <a:extLst>
            <a:ext uri="{FF2B5EF4-FFF2-40B4-BE49-F238E27FC236}">
              <a16:creationId xmlns:a16="http://schemas.microsoft.com/office/drawing/2014/main" id="{4F5F2101-F20E-46F5-8A22-8B10737B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779" y="44044160"/>
          <a:ext cx="665550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452878</xdr:colOff>
      <xdr:row>198</xdr:row>
      <xdr:rowOff>41227</xdr:rowOff>
    </xdr:from>
    <xdr:to>
      <xdr:col>10</xdr:col>
      <xdr:colOff>186682</xdr:colOff>
      <xdr:row>202</xdr:row>
      <xdr:rowOff>129912</xdr:rowOff>
    </xdr:to>
    <xdr:pic>
      <xdr:nvPicPr>
        <xdr:cNvPr id="18" name="Imagem 17" descr="Aquecedor de água - ícones de eletrônicos grátis">
          <a:extLst>
            <a:ext uri="{FF2B5EF4-FFF2-40B4-BE49-F238E27FC236}">
              <a16:creationId xmlns:a16="http://schemas.microsoft.com/office/drawing/2014/main" id="{5A9A1183-CB2A-43B9-9C86-430000FC6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078" y="35988577"/>
          <a:ext cx="857754" cy="85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695569</xdr:colOff>
      <xdr:row>198</xdr:row>
      <xdr:rowOff>179294</xdr:rowOff>
    </xdr:from>
    <xdr:to>
      <xdr:col>2</xdr:col>
      <xdr:colOff>1223184</xdr:colOff>
      <xdr:row>201</xdr:row>
      <xdr:rowOff>128305</xdr:rowOff>
    </xdr:to>
    <xdr:pic>
      <xdr:nvPicPr>
        <xdr:cNvPr id="19" name="Imagem 18" descr="Aquecedor de água - ícones de tecnologia grátis">
          <a:extLst>
            <a:ext uri="{FF2B5EF4-FFF2-40B4-BE49-F238E27FC236}">
              <a16:creationId xmlns:a16="http://schemas.microsoft.com/office/drawing/2014/main" id="{4F88C077-C83D-48C5-9082-B1845AE6F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019" y="36126644"/>
          <a:ext cx="527615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509140</xdr:colOff>
      <xdr:row>208</xdr:row>
      <xdr:rowOff>152950</xdr:rowOff>
    </xdr:from>
    <xdr:to>
      <xdr:col>9</xdr:col>
      <xdr:colOff>1044548</xdr:colOff>
      <xdr:row>211</xdr:row>
      <xdr:rowOff>124079</xdr:rowOff>
    </xdr:to>
    <xdr:pic>
      <xdr:nvPicPr>
        <xdr:cNvPr id="20" name="Imagem 19" descr="Cafeteira - ícones de comida grátis">
          <a:extLst>
            <a:ext uri="{FF2B5EF4-FFF2-40B4-BE49-F238E27FC236}">
              <a16:creationId xmlns:a16="http://schemas.microsoft.com/office/drawing/2014/main" id="{568518ED-3789-470B-8D9D-CA28516F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0340" y="38052925"/>
          <a:ext cx="535408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216205</xdr:colOff>
      <xdr:row>198</xdr:row>
      <xdr:rowOff>136795</xdr:rowOff>
    </xdr:from>
    <xdr:to>
      <xdr:col>12</xdr:col>
      <xdr:colOff>168088</xdr:colOff>
      <xdr:row>202</xdr:row>
      <xdr:rowOff>121853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CAD31EF7-57A0-437B-AC19-18ACFA8B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45705" y="36084145"/>
          <a:ext cx="761508" cy="747058"/>
        </a:xfrm>
        <a:prstGeom prst="rect">
          <a:avLst/>
        </a:prstGeom>
      </xdr:spPr>
    </xdr:pic>
    <xdr:clientData/>
  </xdr:twoCellAnchor>
  <xdr:twoCellAnchor editAs="oneCell">
    <xdr:from>
      <xdr:col>7</xdr:col>
      <xdr:colOff>155921</xdr:colOff>
      <xdr:row>217</xdr:row>
      <xdr:rowOff>576455</xdr:rowOff>
    </xdr:from>
    <xdr:to>
      <xdr:col>8</xdr:col>
      <xdr:colOff>155361</xdr:colOff>
      <xdr:row>222</xdr:row>
      <xdr:rowOff>64040</xdr:rowOff>
    </xdr:to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38B15A48-1EAE-4A97-8ADA-0C4453445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796" y="39809930"/>
          <a:ext cx="885265" cy="87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259338</xdr:colOff>
      <xdr:row>218</xdr:row>
      <xdr:rowOff>112059</xdr:rowOff>
    </xdr:from>
    <xdr:to>
      <xdr:col>9</xdr:col>
      <xdr:colOff>721153</xdr:colOff>
      <xdr:row>221</xdr:row>
      <xdr:rowOff>121103</xdr:rowOff>
    </xdr:to>
    <xdr:pic>
      <xdr:nvPicPr>
        <xdr:cNvPr id="23" name="Imagem 22" descr="ENCERADEIRA">
          <a:extLst>
            <a:ext uri="{FF2B5EF4-FFF2-40B4-BE49-F238E27FC236}">
              <a16:creationId xmlns:a16="http://schemas.microsoft.com/office/drawing/2014/main" id="{BB46014D-0C92-4EA4-B6C9-79DE761CB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0538" y="39974184"/>
          <a:ext cx="461815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195931</xdr:colOff>
      <xdr:row>217</xdr:row>
      <xdr:rowOff>616324</xdr:rowOff>
    </xdr:from>
    <xdr:to>
      <xdr:col>12</xdr:col>
      <xdr:colOff>176281</xdr:colOff>
      <xdr:row>222</xdr:row>
      <xdr:rowOff>14668</xdr:rowOff>
    </xdr:to>
    <xdr:pic>
      <xdr:nvPicPr>
        <xdr:cNvPr id="24" name="Imagem 23" descr="Espremedor de frutas cítricas - ícones de comida e restaurante grátis">
          <a:extLst>
            <a:ext uri="{FF2B5EF4-FFF2-40B4-BE49-F238E27FC236}">
              <a16:creationId xmlns:a16="http://schemas.microsoft.com/office/drawing/2014/main" id="{A59A2D89-132F-4579-8371-DBAF4E02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5431" y="39849799"/>
          <a:ext cx="789975" cy="788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396850</xdr:colOff>
      <xdr:row>228</xdr:row>
      <xdr:rowOff>56029</xdr:rowOff>
    </xdr:from>
    <xdr:to>
      <xdr:col>10</xdr:col>
      <xdr:colOff>71573</xdr:colOff>
      <xdr:row>232</xdr:row>
      <xdr:rowOff>88401</xdr:rowOff>
    </xdr:to>
    <xdr:pic>
      <xdr:nvPicPr>
        <xdr:cNvPr id="25" name="Imagem 24" descr="Fogão de 6 bocas., - Detalhes do Bloco DWG | CADblocos">
          <a:extLst>
            <a:ext uri="{FF2B5EF4-FFF2-40B4-BE49-F238E27FC236}">
              <a16:creationId xmlns:a16="http://schemas.microsoft.com/office/drawing/2014/main" id="{FB8E768D-17B3-4279-BBF4-76E49DA24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8050" y="41880304"/>
          <a:ext cx="798673" cy="794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303678</xdr:colOff>
      <xdr:row>228</xdr:row>
      <xdr:rowOff>132214</xdr:rowOff>
    </xdr:from>
    <xdr:to>
      <xdr:col>8</xdr:col>
      <xdr:colOff>134470</xdr:colOff>
      <xdr:row>232</xdr:row>
      <xdr:rowOff>94048</xdr:rowOff>
    </xdr:to>
    <xdr:pic>
      <xdr:nvPicPr>
        <xdr:cNvPr id="26" name="Imagem 25" descr="Fogão de 4 bocas., Cozinhas - Detalhes do Bloco DWG | CADblocos">
          <a:extLst>
            <a:ext uri="{FF2B5EF4-FFF2-40B4-BE49-F238E27FC236}">
              <a16:creationId xmlns:a16="http://schemas.microsoft.com/office/drawing/2014/main" id="{D05FC3B1-228E-485E-A3ED-38079F38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553" y="41956489"/>
          <a:ext cx="716617" cy="72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324571</xdr:colOff>
      <xdr:row>228</xdr:row>
      <xdr:rowOff>132045</xdr:rowOff>
    </xdr:from>
    <xdr:to>
      <xdr:col>16</xdr:col>
      <xdr:colOff>76762</xdr:colOff>
      <xdr:row>232</xdr:row>
      <xdr:rowOff>87965</xdr:rowOff>
    </xdr:to>
    <xdr:pic>
      <xdr:nvPicPr>
        <xdr:cNvPr id="27" name="Imagem 26" descr="ícone de forno elétrico, estilo simples 15098907 Vetor no Vecteezy">
          <a:extLst>
            <a:ext uri="{FF2B5EF4-FFF2-40B4-BE49-F238E27FC236}">
              <a16:creationId xmlns:a16="http://schemas.microsoft.com/office/drawing/2014/main" id="{4209CF1E-8E9E-4666-BB2B-B5B2EC3D6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6321" y="41956320"/>
          <a:ext cx="714216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519953</xdr:colOff>
      <xdr:row>199</xdr:row>
      <xdr:rowOff>19924</xdr:rowOff>
    </xdr:from>
    <xdr:to>
      <xdr:col>5</xdr:col>
      <xdr:colOff>1035475</xdr:colOff>
      <xdr:row>201</xdr:row>
      <xdr:rowOff>159435</xdr:rowOff>
    </xdr:to>
    <xdr:pic>
      <xdr:nvPicPr>
        <xdr:cNvPr id="28" name="Imagem 27" descr="Aquecedor de água - ícones de tecnologia grátis">
          <a:extLst>
            <a:ext uri="{FF2B5EF4-FFF2-40B4-BE49-F238E27FC236}">
              <a16:creationId xmlns:a16="http://schemas.microsoft.com/office/drawing/2014/main" id="{51B250E4-E37C-405E-9550-C2E0A0F9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6953" y="36157774"/>
          <a:ext cx="51552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355309</xdr:colOff>
      <xdr:row>199</xdr:row>
      <xdr:rowOff>1916</xdr:rowOff>
    </xdr:from>
    <xdr:to>
      <xdr:col>7</xdr:col>
      <xdr:colOff>874681</xdr:colOff>
      <xdr:row>201</xdr:row>
      <xdr:rowOff>141427</xdr:rowOff>
    </xdr:to>
    <xdr:pic>
      <xdr:nvPicPr>
        <xdr:cNvPr id="29" name="Imagem 28" descr="Aquecedor de água - ícones de tecnologia grátis">
          <a:extLst>
            <a:ext uri="{FF2B5EF4-FFF2-40B4-BE49-F238E27FC236}">
              <a16:creationId xmlns:a16="http://schemas.microsoft.com/office/drawing/2014/main" id="{C1B11F8A-6A6A-4668-882B-D4E28B50B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184" y="36139766"/>
          <a:ext cx="519372" cy="52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772187</xdr:colOff>
      <xdr:row>208</xdr:row>
      <xdr:rowOff>179294</xdr:rowOff>
    </xdr:from>
    <xdr:to>
      <xdr:col>2</xdr:col>
      <xdr:colOff>1334259</xdr:colOff>
      <xdr:row>211</xdr:row>
      <xdr:rowOff>165410</xdr:rowOff>
    </xdr:to>
    <xdr:pic>
      <xdr:nvPicPr>
        <xdr:cNvPr id="30" name="Imagem 29" descr="Churrasqueira eletrica - ícones de ferramentas e utensílios grátis">
          <a:extLst>
            <a:ext uri="{FF2B5EF4-FFF2-40B4-BE49-F238E27FC236}">
              <a16:creationId xmlns:a16="http://schemas.microsoft.com/office/drawing/2014/main" id="{5CA5ACB3-54DD-4448-AA84-A501E3D8C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637" y="38079269"/>
          <a:ext cx="562072" cy="55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481941</xdr:colOff>
      <xdr:row>198</xdr:row>
      <xdr:rowOff>103847</xdr:rowOff>
    </xdr:from>
    <xdr:to>
      <xdr:col>16</xdr:col>
      <xdr:colOff>183216</xdr:colOff>
      <xdr:row>202</xdr:row>
      <xdr:rowOff>4458</xdr:rowOff>
    </xdr:to>
    <xdr:pic>
      <xdr:nvPicPr>
        <xdr:cNvPr id="31" name="Imagem 30" descr="Churrasqueira eletrica - ícones de ferramentas e utensílios grátis">
          <a:extLst>
            <a:ext uri="{FF2B5EF4-FFF2-40B4-BE49-F238E27FC236}">
              <a16:creationId xmlns:a16="http://schemas.microsoft.com/office/drawing/2014/main" id="{952B226B-F92D-4342-B5D1-B86A6C0A4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3691" y="36051197"/>
          <a:ext cx="663300" cy="66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106536</xdr:colOff>
      <xdr:row>208</xdr:row>
      <xdr:rowOff>78442</xdr:rowOff>
    </xdr:from>
    <xdr:to>
      <xdr:col>12</xdr:col>
      <xdr:colOff>206591</xdr:colOff>
      <xdr:row>211</xdr:row>
      <xdr:rowOff>176597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AE5F5AF1-94FD-4BA3-A34D-6D4E9C59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536036" y="37978417"/>
          <a:ext cx="909680" cy="669655"/>
        </a:xfrm>
        <a:prstGeom prst="rect">
          <a:avLst/>
        </a:prstGeom>
      </xdr:spPr>
    </xdr:pic>
    <xdr:clientData/>
  </xdr:twoCellAnchor>
  <xdr:twoCellAnchor editAs="oneCell">
    <xdr:from>
      <xdr:col>15</xdr:col>
      <xdr:colOff>344488</xdr:colOff>
      <xdr:row>208</xdr:row>
      <xdr:rowOff>66916</xdr:rowOff>
    </xdr:from>
    <xdr:to>
      <xdr:col>16</xdr:col>
      <xdr:colOff>118624</xdr:colOff>
      <xdr:row>212</xdr:row>
      <xdr:rowOff>37255</xdr:rowOff>
    </xdr:to>
    <xdr:pic>
      <xdr:nvPicPr>
        <xdr:cNvPr id="33" name="Imagem 32" descr="Chuveiro - ícones de ferramentas e utensílios grátis">
          <a:extLst>
            <a:ext uri="{FF2B5EF4-FFF2-40B4-BE49-F238E27FC236}">
              <a16:creationId xmlns:a16="http://schemas.microsoft.com/office/drawing/2014/main" id="{916432EC-6808-435F-B5E3-E060497B3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6238" y="37966891"/>
          <a:ext cx="736161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673369</xdr:colOff>
      <xdr:row>218</xdr:row>
      <xdr:rowOff>78088</xdr:rowOff>
    </xdr:from>
    <xdr:to>
      <xdr:col>2</xdr:col>
      <xdr:colOff>1407938</xdr:colOff>
      <xdr:row>222</xdr:row>
      <xdr:rowOff>57144</xdr:rowOff>
    </xdr:to>
    <xdr:pic>
      <xdr:nvPicPr>
        <xdr:cNvPr id="34" name="Imagem 33" descr="Chuveiro - ícones de móveis e casa grátis">
          <a:extLst>
            <a:ext uri="{FF2B5EF4-FFF2-40B4-BE49-F238E27FC236}">
              <a16:creationId xmlns:a16="http://schemas.microsoft.com/office/drawing/2014/main" id="{E0407625-B4ED-448F-A603-17702D0CF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19" y="39940213"/>
          <a:ext cx="734569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677955</xdr:colOff>
      <xdr:row>228</xdr:row>
      <xdr:rowOff>168087</xdr:rowOff>
    </xdr:from>
    <xdr:to>
      <xdr:col>3</xdr:col>
      <xdr:colOff>77804</xdr:colOff>
      <xdr:row>232</xdr:row>
      <xdr:rowOff>239085</xdr:rowOff>
    </xdr:to>
    <xdr:pic>
      <xdr:nvPicPr>
        <xdr:cNvPr id="35" name="Imagem 34" descr="Ferro - ícones de ferramentas e utensílios grátis">
          <a:extLst>
            <a:ext uri="{FF2B5EF4-FFF2-40B4-BE49-F238E27FC236}">
              <a16:creationId xmlns:a16="http://schemas.microsoft.com/office/drawing/2014/main" id="{76AC79A0-1512-4339-81B5-0059F4848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405" y="41992362"/>
          <a:ext cx="819074" cy="83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206189</xdr:colOff>
      <xdr:row>228</xdr:row>
      <xdr:rowOff>89647</xdr:rowOff>
    </xdr:from>
    <xdr:to>
      <xdr:col>12</xdr:col>
      <xdr:colOff>144678</xdr:colOff>
      <xdr:row>232</xdr:row>
      <xdr:rowOff>78995</xdr:rowOff>
    </xdr:to>
    <xdr:pic>
      <xdr:nvPicPr>
        <xdr:cNvPr id="36" name="Imagem 35" descr="Fogão de 6 bocas., - Detalhes do Bloco DWG | CADblocos">
          <a:extLst>
            <a:ext uri="{FF2B5EF4-FFF2-40B4-BE49-F238E27FC236}">
              <a16:creationId xmlns:a16="http://schemas.microsoft.com/office/drawing/2014/main" id="{5844DC62-87F1-4BDF-871F-9AF98CE7C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689" y="41913922"/>
          <a:ext cx="748114" cy="75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478657</xdr:colOff>
      <xdr:row>239</xdr:row>
      <xdr:rowOff>11205</xdr:rowOff>
    </xdr:from>
    <xdr:to>
      <xdr:col>8</xdr:col>
      <xdr:colOff>197168</xdr:colOff>
      <xdr:row>241</xdr:row>
      <xdr:rowOff>164043</xdr:rowOff>
    </xdr:to>
    <xdr:pic>
      <xdr:nvPicPr>
        <xdr:cNvPr id="37" name="Imagem 36" descr="Freezer Vector Icon Design Illustration 7600755 Vector Art at Vecteezy">
          <a:extLst>
            <a:ext uri="{FF2B5EF4-FFF2-40B4-BE49-F238E27FC236}">
              <a16:creationId xmlns:a16="http://schemas.microsoft.com/office/drawing/2014/main" id="{E47AEDF9-4BC2-4B07-BB84-6A3E74C5D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2532" y="44178630"/>
          <a:ext cx="604336" cy="533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72519</xdr:colOff>
      <xdr:row>238</xdr:row>
      <xdr:rowOff>0</xdr:rowOff>
    </xdr:from>
    <xdr:to>
      <xdr:col>12</xdr:col>
      <xdr:colOff>155158</xdr:colOff>
      <xdr:row>242</xdr:row>
      <xdr:rowOff>145276</xdr:rowOff>
    </xdr:to>
    <xdr:pic>
      <xdr:nvPicPr>
        <xdr:cNvPr id="38" name="Imagem 37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ACB8CC71-8517-4B50-8B66-7D18465E5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2019" y="43976925"/>
          <a:ext cx="892264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439433</xdr:colOff>
      <xdr:row>238</xdr:row>
      <xdr:rowOff>149581</xdr:rowOff>
    </xdr:from>
    <xdr:to>
      <xdr:col>9</xdr:col>
      <xdr:colOff>1089932</xdr:colOff>
      <xdr:row>242</xdr:row>
      <xdr:rowOff>54028</xdr:rowOff>
    </xdr:to>
    <xdr:pic>
      <xdr:nvPicPr>
        <xdr:cNvPr id="39" name="Imagem 38" descr="Vetor de ícone de geladeira | Vetor Premium">
          <a:extLst>
            <a:ext uri="{FF2B5EF4-FFF2-40B4-BE49-F238E27FC236}">
              <a16:creationId xmlns:a16="http://schemas.microsoft.com/office/drawing/2014/main" id="{709D7388-7C85-4DD1-AC11-AC1E6188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0633" y="44126506"/>
          <a:ext cx="650499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750793</xdr:colOff>
      <xdr:row>248</xdr:row>
      <xdr:rowOff>98759</xdr:rowOff>
    </xdr:from>
    <xdr:to>
      <xdr:col>3</xdr:col>
      <xdr:colOff>29615</xdr:colOff>
      <xdr:row>252</xdr:row>
      <xdr:rowOff>36747</xdr:rowOff>
    </xdr:to>
    <xdr:pic>
      <xdr:nvPicPr>
        <xdr:cNvPr id="40" name="Imagem 39" descr="ícone de impressora a laser moderna, estilo simples 14428245 Vetor no  Vecteezy">
          <a:extLst>
            <a:ext uri="{FF2B5EF4-FFF2-40B4-BE49-F238E27FC236}">
              <a16:creationId xmlns:a16="http://schemas.microsoft.com/office/drawing/2014/main" id="{4711ACC1-1619-421F-9F06-FC360D1D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243" y="46037834"/>
          <a:ext cx="698047" cy="699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206276</xdr:colOff>
      <xdr:row>248</xdr:row>
      <xdr:rowOff>134018</xdr:rowOff>
    </xdr:from>
    <xdr:to>
      <xdr:col>7</xdr:col>
      <xdr:colOff>781450</xdr:colOff>
      <xdr:row>251</xdr:row>
      <xdr:rowOff>125638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D6E10FCD-8E6B-42FB-B377-3C0908F6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540151" y="46073093"/>
          <a:ext cx="575174" cy="563120"/>
        </a:xfrm>
        <a:prstGeom prst="rect">
          <a:avLst/>
        </a:prstGeom>
      </xdr:spPr>
    </xdr:pic>
    <xdr:clientData/>
  </xdr:twoCellAnchor>
  <xdr:twoCellAnchor editAs="oneCell">
    <xdr:from>
      <xdr:col>9</xdr:col>
      <xdr:colOff>240629</xdr:colOff>
      <xdr:row>248</xdr:row>
      <xdr:rowOff>85435</xdr:rowOff>
    </xdr:from>
    <xdr:to>
      <xdr:col>9</xdr:col>
      <xdr:colOff>921842</xdr:colOff>
      <xdr:row>252</xdr:row>
      <xdr:rowOff>852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8945B9DC-5BFE-4988-BA6D-53EDC649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31829" y="46024510"/>
          <a:ext cx="681213" cy="677417"/>
        </a:xfrm>
        <a:prstGeom prst="rect">
          <a:avLst/>
        </a:prstGeom>
      </xdr:spPr>
    </xdr:pic>
    <xdr:clientData/>
  </xdr:twoCellAnchor>
  <xdr:twoCellAnchor editAs="oneCell">
    <xdr:from>
      <xdr:col>2</xdr:col>
      <xdr:colOff>762111</xdr:colOff>
      <xdr:row>258</xdr:row>
      <xdr:rowOff>26805</xdr:rowOff>
    </xdr:from>
    <xdr:to>
      <xdr:col>2</xdr:col>
      <xdr:colOff>1390237</xdr:colOff>
      <xdr:row>261</xdr:row>
      <xdr:rowOff>99892</xdr:rowOff>
    </xdr:to>
    <xdr:pic>
      <xdr:nvPicPr>
        <xdr:cNvPr id="43" name="Imagem 42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918C5F5B-4A1D-46DA-A1F0-6A5CFD827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561" y="47928030"/>
          <a:ext cx="628126" cy="6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397168</xdr:colOff>
      <xdr:row>258</xdr:row>
      <xdr:rowOff>168645</xdr:rowOff>
    </xdr:from>
    <xdr:to>
      <xdr:col>5</xdr:col>
      <xdr:colOff>1020328</xdr:colOff>
      <xdr:row>261</xdr:row>
      <xdr:rowOff>176333</xdr:rowOff>
    </xdr:to>
    <xdr:pic>
      <xdr:nvPicPr>
        <xdr:cNvPr id="44" name="Imagem 43" descr="Lava-louças - ícones de móveis e casa grátis">
          <a:extLst>
            <a:ext uri="{FF2B5EF4-FFF2-40B4-BE49-F238E27FC236}">
              <a16:creationId xmlns:a16="http://schemas.microsoft.com/office/drawing/2014/main" id="{ED68C250-BB3D-4765-B88F-FB25F6241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68" y="48069870"/>
          <a:ext cx="623160" cy="57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90850</xdr:colOff>
      <xdr:row>258</xdr:row>
      <xdr:rowOff>170802</xdr:rowOff>
    </xdr:from>
    <xdr:to>
      <xdr:col>11</xdr:col>
      <xdr:colOff>622858</xdr:colOff>
      <xdr:row>261</xdr:row>
      <xdr:rowOff>160645</xdr:rowOff>
    </xdr:to>
    <xdr:pic>
      <xdr:nvPicPr>
        <xdr:cNvPr id="45" name="Imagem 44" descr="Xerox - ícones de pessoas grátis">
          <a:extLst>
            <a:ext uri="{FF2B5EF4-FFF2-40B4-BE49-F238E27FC236}">
              <a16:creationId xmlns:a16="http://schemas.microsoft.com/office/drawing/2014/main" id="{02F1E318-F420-482A-A82F-70B4C26C1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350" y="48072027"/>
          <a:ext cx="532008" cy="56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284791</xdr:colOff>
      <xdr:row>258</xdr:row>
      <xdr:rowOff>99468</xdr:rowOff>
    </xdr:from>
    <xdr:to>
      <xdr:col>9</xdr:col>
      <xdr:colOff>988119</xdr:colOff>
      <xdr:row>262</xdr:row>
      <xdr:rowOff>66353</xdr:rowOff>
    </xdr:to>
    <xdr:pic>
      <xdr:nvPicPr>
        <xdr:cNvPr id="46" name="Imagem 45" descr="Teacher photocopying text material for class - Free education icons">
          <a:extLst>
            <a:ext uri="{FF2B5EF4-FFF2-40B4-BE49-F238E27FC236}">
              <a16:creationId xmlns:a16="http://schemas.microsoft.com/office/drawing/2014/main" id="{8DFADEAE-13E3-4BB9-AFB8-7C45B79B6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5991" y="48000693"/>
          <a:ext cx="703328" cy="728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80444</xdr:colOff>
      <xdr:row>259</xdr:row>
      <xdr:rowOff>52689</xdr:rowOff>
    </xdr:from>
    <xdr:to>
      <xdr:col>13</xdr:col>
      <xdr:colOff>566479</xdr:colOff>
      <xdr:row>261</xdr:row>
      <xdr:rowOff>176092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CC02368D-2048-4BC6-9D34-4D6485FC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919" y="48144414"/>
          <a:ext cx="486035" cy="504403"/>
        </a:xfrm>
        <a:prstGeom prst="rect">
          <a:avLst/>
        </a:prstGeom>
      </xdr:spPr>
    </xdr:pic>
    <xdr:clientData/>
  </xdr:twoCellAnchor>
  <xdr:twoCellAnchor editAs="oneCell">
    <xdr:from>
      <xdr:col>15</xdr:col>
      <xdr:colOff>439192</xdr:colOff>
      <xdr:row>258</xdr:row>
      <xdr:rowOff>159292</xdr:rowOff>
    </xdr:from>
    <xdr:to>
      <xdr:col>16</xdr:col>
      <xdr:colOff>114532</xdr:colOff>
      <xdr:row>262</xdr:row>
      <xdr:rowOff>61545</xdr:rowOff>
    </xdr:to>
    <xdr:pic>
      <xdr:nvPicPr>
        <xdr:cNvPr id="48" name="Imagem 47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F10A1240-47DB-4239-96D8-E00EC623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0942" y="48060517"/>
          <a:ext cx="637365" cy="664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717977</xdr:colOff>
      <xdr:row>268</xdr:row>
      <xdr:rowOff>12838</xdr:rowOff>
    </xdr:from>
    <xdr:to>
      <xdr:col>3</xdr:col>
      <xdr:colOff>22362</xdr:colOff>
      <xdr:row>271</xdr:row>
      <xdr:rowOff>181350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655BF0B6-595D-4380-A871-6ACA5B7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0427" y="49876213"/>
          <a:ext cx="723610" cy="740012"/>
        </a:xfrm>
        <a:prstGeom prst="rect">
          <a:avLst/>
        </a:prstGeom>
      </xdr:spPr>
    </xdr:pic>
    <xdr:clientData/>
  </xdr:twoCellAnchor>
  <xdr:twoCellAnchor editAs="oneCell">
    <xdr:from>
      <xdr:col>5</xdr:col>
      <xdr:colOff>286551</xdr:colOff>
      <xdr:row>267</xdr:row>
      <xdr:rowOff>615765</xdr:rowOff>
    </xdr:from>
    <xdr:to>
      <xdr:col>6</xdr:col>
      <xdr:colOff>2358</xdr:colOff>
      <xdr:row>272</xdr:row>
      <xdr:rowOff>35624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168D42C4-2ED0-4B4A-8E6F-8A29FCC1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953551" y="49850490"/>
          <a:ext cx="811182" cy="810509"/>
        </a:xfrm>
        <a:prstGeom prst="rect">
          <a:avLst/>
        </a:prstGeom>
      </xdr:spPr>
    </xdr:pic>
    <xdr:clientData/>
  </xdr:twoCellAnchor>
  <xdr:twoCellAnchor editAs="oneCell">
    <xdr:from>
      <xdr:col>7</xdr:col>
      <xdr:colOff>274304</xdr:colOff>
      <xdr:row>268</xdr:row>
      <xdr:rowOff>130157</xdr:rowOff>
    </xdr:from>
    <xdr:to>
      <xdr:col>7</xdr:col>
      <xdr:colOff>878334</xdr:colOff>
      <xdr:row>271</xdr:row>
      <xdr:rowOff>163460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9E6F0C2B-B68D-4132-B254-55A4FAE0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08179" y="49993532"/>
          <a:ext cx="604030" cy="604803"/>
        </a:xfrm>
        <a:prstGeom prst="rect">
          <a:avLst/>
        </a:prstGeom>
      </xdr:spPr>
    </xdr:pic>
    <xdr:clientData/>
  </xdr:twoCellAnchor>
  <xdr:twoCellAnchor editAs="oneCell">
    <xdr:from>
      <xdr:col>9</xdr:col>
      <xdr:colOff>306562</xdr:colOff>
      <xdr:row>267</xdr:row>
      <xdr:rowOff>626420</xdr:rowOff>
    </xdr:from>
    <xdr:to>
      <xdr:col>9</xdr:col>
      <xdr:colOff>986117</xdr:colOff>
      <xdr:row>271</xdr:row>
      <xdr:rowOff>187300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46F5E1EA-EF44-4AD9-B83A-86DCBD47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097762" y="49861145"/>
          <a:ext cx="679555" cy="761030"/>
        </a:xfrm>
        <a:prstGeom prst="rect">
          <a:avLst/>
        </a:prstGeom>
      </xdr:spPr>
    </xdr:pic>
    <xdr:clientData/>
  </xdr:twoCellAnchor>
  <xdr:twoCellAnchor editAs="oneCell">
    <xdr:from>
      <xdr:col>13</xdr:col>
      <xdr:colOff>59713</xdr:colOff>
      <xdr:row>238</xdr:row>
      <xdr:rowOff>85084</xdr:rowOff>
    </xdr:from>
    <xdr:to>
      <xdr:col>14</xdr:col>
      <xdr:colOff>146160</xdr:colOff>
      <xdr:row>242</xdr:row>
      <xdr:rowOff>83139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80D8512D-44CA-4C78-A948-09E533F5D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813188" y="44062009"/>
          <a:ext cx="886547" cy="760055"/>
        </a:xfrm>
        <a:prstGeom prst="rect">
          <a:avLst/>
        </a:prstGeom>
      </xdr:spPr>
    </xdr:pic>
    <xdr:clientData/>
  </xdr:twoCellAnchor>
  <xdr:twoCellAnchor editAs="oneCell">
    <xdr:from>
      <xdr:col>7</xdr:col>
      <xdr:colOff>267263</xdr:colOff>
      <xdr:row>258</xdr:row>
      <xdr:rowOff>156858</xdr:rowOff>
    </xdr:from>
    <xdr:to>
      <xdr:col>7</xdr:col>
      <xdr:colOff>725295</xdr:colOff>
      <xdr:row>262</xdr:row>
      <xdr:rowOff>43861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1B35253F-8C2A-4074-A9E7-DBC553D97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01138" y="48058083"/>
          <a:ext cx="458032" cy="649003"/>
        </a:xfrm>
        <a:prstGeom prst="rect">
          <a:avLst/>
        </a:prstGeom>
      </xdr:spPr>
    </xdr:pic>
    <xdr:clientData/>
  </xdr:twoCellAnchor>
  <xdr:twoCellAnchor editAs="oneCell">
    <xdr:from>
      <xdr:col>15</xdr:col>
      <xdr:colOff>460511</xdr:colOff>
      <xdr:row>248</xdr:row>
      <xdr:rowOff>53013</xdr:rowOff>
    </xdr:from>
    <xdr:to>
      <xdr:col>16</xdr:col>
      <xdr:colOff>98452</xdr:colOff>
      <xdr:row>252</xdr:row>
      <xdr:rowOff>42742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8EEFF006-C414-4984-B616-0A50F839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652261" y="45992088"/>
          <a:ext cx="599966" cy="751729"/>
        </a:xfrm>
        <a:prstGeom prst="rect">
          <a:avLst/>
        </a:prstGeom>
      </xdr:spPr>
    </xdr:pic>
    <xdr:clientData/>
  </xdr:twoCellAnchor>
  <xdr:twoCellAnchor editAs="oneCell">
    <xdr:from>
      <xdr:col>13</xdr:col>
      <xdr:colOff>399169</xdr:colOff>
      <xdr:row>268</xdr:row>
      <xdr:rowOff>5303</xdr:rowOff>
    </xdr:from>
    <xdr:to>
      <xdr:col>14</xdr:col>
      <xdr:colOff>105829</xdr:colOff>
      <xdr:row>271</xdr:row>
      <xdr:rowOff>120059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733A82BC-507B-48FD-B299-EDD6DCB9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152644" y="49868678"/>
          <a:ext cx="506760" cy="686256"/>
        </a:xfrm>
        <a:prstGeom prst="rect">
          <a:avLst/>
        </a:prstGeom>
      </xdr:spPr>
    </xdr:pic>
    <xdr:clientData/>
  </xdr:twoCellAnchor>
  <xdr:twoCellAnchor editAs="oneCell">
    <xdr:from>
      <xdr:col>15</xdr:col>
      <xdr:colOff>431188</xdr:colOff>
      <xdr:row>268</xdr:row>
      <xdr:rowOff>94690</xdr:rowOff>
    </xdr:from>
    <xdr:to>
      <xdr:col>16</xdr:col>
      <xdr:colOff>337</xdr:colOff>
      <xdr:row>272</xdr:row>
      <xdr:rowOff>31736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798828D3-8B9B-4E62-BCA2-91D63F30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622938" y="49958065"/>
          <a:ext cx="531174" cy="699046"/>
        </a:xfrm>
        <a:prstGeom prst="rect">
          <a:avLst/>
        </a:prstGeom>
      </xdr:spPr>
    </xdr:pic>
    <xdr:clientData/>
  </xdr:twoCellAnchor>
  <xdr:twoCellAnchor editAs="oneCell">
    <xdr:from>
      <xdr:col>2</xdr:col>
      <xdr:colOff>630730</xdr:colOff>
      <xdr:row>278</xdr:row>
      <xdr:rowOff>6759</xdr:rowOff>
    </xdr:from>
    <xdr:to>
      <xdr:col>2</xdr:col>
      <xdr:colOff>1367917</xdr:colOff>
      <xdr:row>281</xdr:row>
      <xdr:rowOff>176253</xdr:rowOff>
    </xdr:to>
    <xdr:pic>
      <xdr:nvPicPr>
        <xdr:cNvPr id="58" name="Imagem 57" descr="Scanner - ícones de tecnologia grátis">
          <a:extLst>
            <a:ext uri="{FF2B5EF4-FFF2-40B4-BE49-F238E27FC236}">
              <a16:creationId xmlns:a16="http://schemas.microsoft.com/office/drawing/2014/main" id="{6FC603FC-3066-425A-A7BA-959B5796F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180" y="51832284"/>
          <a:ext cx="737187" cy="740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454238</xdr:colOff>
      <xdr:row>279</xdr:row>
      <xdr:rowOff>33385</xdr:rowOff>
    </xdr:from>
    <xdr:to>
      <xdr:col>8</xdr:col>
      <xdr:colOff>67235</xdr:colOff>
      <xdr:row>281</xdr:row>
      <xdr:rowOff>153681</xdr:rowOff>
    </xdr:to>
    <xdr:pic>
      <xdr:nvPicPr>
        <xdr:cNvPr id="59" name="Imagem 58" descr="Secador de cabelo cabelo - Download Ícones grátis">
          <a:extLst>
            <a:ext uri="{FF2B5EF4-FFF2-40B4-BE49-F238E27FC236}">
              <a16:creationId xmlns:a16="http://schemas.microsoft.com/office/drawing/2014/main" id="{ABEA39AD-7C90-4F60-9C99-114ECA7DB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8113" y="52049410"/>
          <a:ext cx="498822" cy="501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371430</xdr:colOff>
      <xdr:row>278</xdr:row>
      <xdr:rowOff>74839</xdr:rowOff>
    </xdr:from>
    <xdr:to>
      <xdr:col>5</xdr:col>
      <xdr:colOff>1067009</xdr:colOff>
      <xdr:row>281</xdr:row>
      <xdr:rowOff>176784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38403AF7-79B9-4C64-A727-B0E184E9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30" y="51900364"/>
          <a:ext cx="695579" cy="673445"/>
        </a:xfrm>
        <a:prstGeom prst="rect">
          <a:avLst/>
        </a:prstGeom>
      </xdr:spPr>
    </xdr:pic>
    <xdr:clientData/>
  </xdr:twoCellAnchor>
  <xdr:twoCellAnchor editAs="oneCell">
    <xdr:from>
      <xdr:col>9</xdr:col>
      <xdr:colOff>456161</xdr:colOff>
      <xdr:row>278</xdr:row>
      <xdr:rowOff>133350</xdr:rowOff>
    </xdr:from>
    <xdr:to>
      <xdr:col>10</xdr:col>
      <xdr:colOff>35650</xdr:colOff>
      <xdr:row>282</xdr:row>
      <xdr:rowOff>88722</xdr:rowOff>
    </xdr:to>
    <xdr:pic>
      <xdr:nvPicPr>
        <xdr:cNvPr id="61" name="Imagem 60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4370863D-9540-453B-9D8C-47C535AE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361" y="51958875"/>
          <a:ext cx="703439" cy="71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422807</xdr:colOff>
      <xdr:row>278</xdr:row>
      <xdr:rowOff>83484</xdr:rowOff>
    </xdr:from>
    <xdr:to>
      <xdr:col>16</xdr:col>
      <xdr:colOff>11824</xdr:colOff>
      <xdr:row>281</xdr:row>
      <xdr:rowOff>72861</xdr:rowOff>
    </xdr:to>
    <xdr:pic>
      <xdr:nvPicPr>
        <xdr:cNvPr id="62" name="Imagem 61" descr="Televisão - ícones de transporte grátis">
          <a:extLst>
            <a:ext uri="{FF2B5EF4-FFF2-40B4-BE49-F238E27FC236}">
              <a16:creationId xmlns:a16="http://schemas.microsoft.com/office/drawing/2014/main" id="{A39CB434-705C-4421-B019-47005EE4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4557" y="51909009"/>
          <a:ext cx="551042" cy="560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563897</xdr:colOff>
      <xdr:row>288</xdr:row>
      <xdr:rowOff>57078</xdr:rowOff>
    </xdr:from>
    <xdr:to>
      <xdr:col>5</xdr:col>
      <xdr:colOff>1012962</xdr:colOff>
      <xdr:row>291</xdr:row>
      <xdr:rowOff>124647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D7240052-2071-4FEA-AB4E-3C39CE26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230897" y="53844753"/>
          <a:ext cx="449065" cy="639069"/>
        </a:xfrm>
        <a:prstGeom prst="rect">
          <a:avLst/>
        </a:prstGeom>
      </xdr:spPr>
    </xdr:pic>
    <xdr:clientData/>
  </xdr:twoCellAnchor>
  <xdr:twoCellAnchor editAs="oneCell">
    <xdr:from>
      <xdr:col>7</xdr:col>
      <xdr:colOff>311366</xdr:colOff>
      <xdr:row>288</xdr:row>
      <xdr:rowOff>48245</xdr:rowOff>
    </xdr:from>
    <xdr:to>
      <xdr:col>8</xdr:col>
      <xdr:colOff>137513</xdr:colOff>
      <xdr:row>292</xdr:row>
      <xdr:rowOff>8002</xdr:rowOff>
    </xdr:to>
    <xdr:pic>
      <xdr:nvPicPr>
        <xdr:cNvPr id="64" name="Imagem 63" descr="Ventilador - ícones de ferramentas e utensílios grátis">
          <a:extLst>
            <a:ext uri="{FF2B5EF4-FFF2-40B4-BE49-F238E27FC236}">
              <a16:creationId xmlns:a16="http://schemas.microsoft.com/office/drawing/2014/main" id="{CD9B417F-9182-41FD-A97E-DBA20AACF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5241" y="53835920"/>
          <a:ext cx="711972" cy="721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373142</xdr:colOff>
      <xdr:row>288</xdr:row>
      <xdr:rowOff>75203</xdr:rowOff>
    </xdr:from>
    <xdr:to>
      <xdr:col>9</xdr:col>
      <xdr:colOff>1018233</xdr:colOff>
      <xdr:row>291</xdr:row>
      <xdr:rowOff>164175</xdr:rowOff>
    </xdr:to>
    <xdr:pic>
      <xdr:nvPicPr>
        <xdr:cNvPr id="65" name="Imagem 64" descr="Ventilador - ícones de clima grátis">
          <a:extLst>
            <a:ext uri="{FF2B5EF4-FFF2-40B4-BE49-F238E27FC236}">
              <a16:creationId xmlns:a16="http://schemas.microsoft.com/office/drawing/2014/main" id="{A729AF21-5A50-419F-8CF1-1DCA38B0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4342" y="53862878"/>
          <a:ext cx="645091" cy="660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83245</xdr:colOff>
      <xdr:row>288</xdr:row>
      <xdr:rowOff>163736</xdr:rowOff>
    </xdr:from>
    <xdr:to>
      <xdr:col>11</xdr:col>
      <xdr:colOff>638969</xdr:colOff>
      <xdr:row>291</xdr:row>
      <xdr:rowOff>170873</xdr:rowOff>
    </xdr:to>
    <xdr:pic>
      <xdr:nvPicPr>
        <xdr:cNvPr id="66" name="Imagem 65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C58554A7-1C9A-4157-94BA-5D2718909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745" y="53951411"/>
          <a:ext cx="555724" cy="57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112823</xdr:colOff>
      <xdr:row>288</xdr:row>
      <xdr:rowOff>157651</xdr:rowOff>
    </xdr:from>
    <xdr:to>
      <xdr:col>13</xdr:col>
      <xdr:colOff>699592</xdr:colOff>
      <xdr:row>291</xdr:row>
      <xdr:rowOff>189202</xdr:rowOff>
    </xdr:to>
    <xdr:pic>
      <xdr:nvPicPr>
        <xdr:cNvPr id="67" name="Imagem 66" descr="Jogando video games - ícones de computador grátis">
          <a:extLst>
            <a:ext uri="{FF2B5EF4-FFF2-40B4-BE49-F238E27FC236}">
              <a16:creationId xmlns:a16="http://schemas.microsoft.com/office/drawing/2014/main" id="{03845810-6A95-454B-AF9A-15529E999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6298" y="53945326"/>
          <a:ext cx="586769" cy="6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408212</xdr:colOff>
      <xdr:row>207</xdr:row>
      <xdr:rowOff>625934</xdr:rowOff>
    </xdr:from>
    <xdr:to>
      <xdr:col>6</xdr:col>
      <xdr:colOff>110376</xdr:colOff>
      <xdr:row>211</xdr:row>
      <xdr:rowOff>188719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F96D5418-CE15-4ECF-92CA-9E077A88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075212" y="37897259"/>
          <a:ext cx="797539" cy="76293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341</xdr:row>
      <xdr:rowOff>0</xdr:rowOff>
    </xdr:from>
    <xdr:to>
      <xdr:col>19</xdr:col>
      <xdr:colOff>76202</xdr:colOff>
      <xdr:row>343</xdr:row>
      <xdr:rowOff>3920</xdr:rowOff>
    </xdr:to>
    <xdr:sp macro="" textlink="">
      <xdr:nvSpPr>
        <xdr:cNvPr id="69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7D18F507-DAE3-4AE5-8DDB-7A493FE4DFCD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65712975"/>
          <a:ext cx="304802" cy="30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23</xdr:col>
      <xdr:colOff>0</xdr:colOff>
      <xdr:row>341</xdr:row>
      <xdr:rowOff>0</xdr:rowOff>
    </xdr:from>
    <xdr:to>
      <xdr:col>23</xdr:col>
      <xdr:colOff>304800</xdr:colOff>
      <xdr:row>343</xdr:row>
      <xdr:rowOff>3920</xdr:rowOff>
    </xdr:to>
    <xdr:sp macro="" textlink="">
      <xdr:nvSpPr>
        <xdr:cNvPr id="70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93BF40F0-FC6C-4DC6-84FD-394EF58CCF27}"/>
            </a:ext>
          </a:extLst>
        </xdr:cNvPr>
        <xdr:cNvSpPr>
          <a:spLocks noChangeAspect="1" noChangeArrowheads="1"/>
        </xdr:cNvSpPr>
      </xdr:nvSpPr>
      <xdr:spPr bwMode="auto">
        <a:xfrm>
          <a:off x="16773525" y="65712975"/>
          <a:ext cx="304800" cy="30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386609</xdr:colOff>
      <xdr:row>2</xdr:row>
      <xdr:rowOff>116226</xdr:rowOff>
    </xdr:from>
    <xdr:to>
      <xdr:col>2</xdr:col>
      <xdr:colOff>1059516</xdr:colOff>
      <xdr:row>4</xdr:row>
      <xdr:rowOff>61479</xdr:rowOff>
    </xdr:to>
    <xdr:pic>
      <xdr:nvPicPr>
        <xdr:cNvPr id="71" name="Imagem 2">
          <a:extLst>
            <a:ext uri="{FF2B5EF4-FFF2-40B4-BE49-F238E27FC236}">
              <a16:creationId xmlns:a16="http://schemas.microsoft.com/office/drawing/2014/main" id="{DBB0ADC0-2E34-4427-82DA-F6601659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9" y="392451"/>
          <a:ext cx="672907" cy="354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269421</xdr:colOff>
      <xdr:row>279</xdr:row>
      <xdr:rowOff>21852</xdr:rowOff>
    </xdr:from>
    <xdr:to>
      <xdr:col>11</xdr:col>
      <xdr:colOff>763792</xdr:colOff>
      <xdr:row>282</xdr:row>
      <xdr:rowOff>14926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97570202-0180-40D7-8D28-A92EE2FB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698921" y="52037877"/>
          <a:ext cx="494371" cy="564574"/>
        </a:xfrm>
        <a:prstGeom prst="rect">
          <a:avLst/>
        </a:prstGeom>
      </xdr:spPr>
    </xdr:pic>
    <xdr:clientData/>
  </xdr:twoCellAnchor>
  <xdr:twoCellAnchor editAs="oneCell">
    <xdr:from>
      <xdr:col>2</xdr:col>
      <xdr:colOff>716403</xdr:colOff>
      <xdr:row>288</xdr:row>
      <xdr:rowOff>149468</xdr:rowOff>
    </xdr:from>
    <xdr:to>
      <xdr:col>3</xdr:col>
      <xdr:colOff>313766</xdr:colOff>
      <xdr:row>291</xdr:row>
      <xdr:rowOff>183157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EA5813E5-9E2D-46EC-877C-E31BDFBB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268853" y="53937143"/>
          <a:ext cx="1016588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196664</xdr:colOff>
      <xdr:row>109</xdr:row>
      <xdr:rowOff>143815</xdr:rowOff>
    </xdr:from>
    <xdr:to>
      <xdr:col>9</xdr:col>
      <xdr:colOff>670209</xdr:colOff>
      <xdr:row>126</xdr:row>
      <xdr:rowOff>67232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E84A91D-7BE9-4EEE-96C2-10B0B0B8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9114" y="27585340"/>
          <a:ext cx="5712295" cy="3771517"/>
        </a:xfrm>
        <a:prstGeom prst="rect">
          <a:avLst/>
        </a:prstGeom>
      </xdr:spPr>
    </xdr:pic>
    <xdr:clientData/>
  </xdr:twoCellAnchor>
  <xdr:twoCellAnchor>
    <xdr:from>
      <xdr:col>2</xdr:col>
      <xdr:colOff>943536</xdr:colOff>
      <xdr:row>107</xdr:row>
      <xdr:rowOff>20732</xdr:rowOff>
    </xdr:from>
    <xdr:to>
      <xdr:col>5</xdr:col>
      <xdr:colOff>981636</xdr:colOff>
      <xdr:row>108</xdr:row>
      <xdr:rowOff>168089</xdr:rowOff>
    </xdr:to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E6F507FC-3962-4786-A9DF-50EE304B976F}"/>
            </a:ext>
          </a:extLst>
        </xdr:cNvPr>
        <xdr:cNvSpPr txBox="1"/>
      </xdr:nvSpPr>
      <xdr:spPr>
        <a:xfrm>
          <a:off x="1495986" y="26928857"/>
          <a:ext cx="2152650" cy="4902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12</xdr:col>
      <xdr:colOff>397810</xdr:colOff>
      <xdr:row>126</xdr:row>
      <xdr:rowOff>150720</xdr:rowOff>
    </xdr:from>
    <xdr:to>
      <xdr:col>15</xdr:col>
      <xdr:colOff>818590</xdr:colOff>
      <xdr:row>127</xdr:row>
      <xdr:rowOff>66676</xdr:rowOff>
    </xdr:to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5629155A-6981-43B0-B35C-07D1CCCA1D60}"/>
            </a:ext>
          </a:extLst>
        </xdr:cNvPr>
        <xdr:cNvSpPr txBox="1"/>
      </xdr:nvSpPr>
      <xdr:spPr>
        <a:xfrm>
          <a:off x="8636935" y="31440345"/>
          <a:ext cx="2373405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3</xdr:col>
      <xdr:colOff>130548</xdr:colOff>
      <xdr:row>126</xdr:row>
      <xdr:rowOff>42582</xdr:rowOff>
    </xdr:from>
    <xdr:to>
      <xdr:col>7</xdr:col>
      <xdr:colOff>353545</xdr:colOff>
      <xdr:row>126</xdr:row>
      <xdr:rowOff>323289</xdr:rowOff>
    </xdr:to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3D6C1BE0-FE9E-44D7-9E67-26B848B34B76}"/>
            </a:ext>
          </a:extLst>
        </xdr:cNvPr>
        <xdr:cNvSpPr txBox="1"/>
      </xdr:nvSpPr>
      <xdr:spPr>
        <a:xfrm>
          <a:off x="2102223" y="31332207"/>
          <a:ext cx="2585197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5</xdr:col>
      <xdr:colOff>885265</xdr:colOff>
      <xdr:row>130</xdr:row>
      <xdr:rowOff>324972</xdr:rowOff>
    </xdr:from>
    <xdr:to>
      <xdr:col>12</xdr:col>
      <xdr:colOff>459441</xdr:colOff>
      <xdr:row>131</xdr:row>
      <xdr:rowOff>246531</xdr:rowOff>
    </xdr:to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BA63686-AB6F-4E80-8213-0CBBDCC6B152}"/>
            </a:ext>
          </a:extLst>
        </xdr:cNvPr>
        <xdr:cNvSpPr txBox="1"/>
      </xdr:nvSpPr>
      <xdr:spPr>
        <a:xfrm>
          <a:off x="3552265" y="32986197"/>
          <a:ext cx="5146301" cy="2644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14</xdr:col>
      <xdr:colOff>133350</xdr:colOff>
      <xdr:row>106</xdr:row>
      <xdr:rowOff>130551</xdr:rowOff>
    </xdr:from>
    <xdr:to>
      <xdr:col>17</xdr:col>
      <xdr:colOff>190500</xdr:colOff>
      <xdr:row>107</xdr:row>
      <xdr:rowOff>224118</xdr:rowOff>
    </xdr:to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1205AABB-3C51-4424-97AC-9E5F31CA2CFC}"/>
            </a:ext>
          </a:extLst>
        </xdr:cNvPr>
        <xdr:cNvSpPr txBox="1"/>
      </xdr:nvSpPr>
      <xdr:spPr>
        <a:xfrm>
          <a:off x="9686925" y="26695776"/>
          <a:ext cx="2305050" cy="4364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2802</xdr:colOff>
      <xdr:row>107</xdr:row>
      <xdr:rowOff>75641</xdr:rowOff>
    </xdr:from>
    <xdr:to>
      <xdr:col>11</xdr:col>
      <xdr:colOff>627531</xdr:colOff>
      <xdr:row>109</xdr:row>
      <xdr:rowOff>11207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23555D1D-5061-47EB-9493-8C371F81D3ED}"/>
            </a:ext>
          </a:extLst>
        </xdr:cNvPr>
        <xdr:cNvSpPr txBox="1"/>
      </xdr:nvSpPr>
      <xdr:spPr>
        <a:xfrm>
          <a:off x="5794002" y="26983766"/>
          <a:ext cx="2263029" cy="468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9</xdr:col>
      <xdr:colOff>457015</xdr:colOff>
      <xdr:row>109</xdr:row>
      <xdr:rowOff>110378</xdr:rowOff>
    </xdr:from>
    <xdr:to>
      <xdr:col>17</xdr:col>
      <xdr:colOff>444027</xdr:colOff>
      <xdr:row>126</xdr:row>
      <xdr:rowOff>78438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E3111F5-0D23-4AE7-9157-8B81FEAD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248215" y="27551903"/>
          <a:ext cx="5997287" cy="3816160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503422</xdr:colOff>
      <xdr:row>97</xdr:row>
      <xdr:rowOff>123265</xdr:rowOff>
    </xdr:from>
    <xdr:to>
      <xdr:col>17</xdr:col>
      <xdr:colOff>425821</xdr:colOff>
      <xdr:row>105</xdr:row>
      <xdr:rowOff>336180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AC801B79-E12C-45E7-BEDE-BE92B3B1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256897" y="24288190"/>
          <a:ext cx="2970399" cy="2270315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280149</xdr:colOff>
      <xdr:row>93</xdr:row>
      <xdr:rowOff>84547</xdr:rowOff>
    </xdr:from>
    <xdr:to>
      <xdr:col>13</xdr:col>
      <xdr:colOff>414617</xdr:colOff>
      <xdr:row>107</xdr:row>
      <xdr:rowOff>52778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FE0E990F-B1CE-405B-A4D5-AE6987451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614024" y="23030272"/>
          <a:ext cx="4554068" cy="3930631"/>
        </a:xfrm>
        <a:prstGeom prst="rect">
          <a:avLst/>
        </a:prstGeom>
      </xdr:spPr>
    </xdr:pic>
    <xdr:clientData/>
  </xdr:twoCellAnchor>
  <xdr:twoCellAnchor editAs="oneCell">
    <xdr:from>
      <xdr:col>2</xdr:col>
      <xdr:colOff>71008</xdr:colOff>
      <xdr:row>93</xdr:row>
      <xdr:rowOff>56028</xdr:rowOff>
    </xdr:from>
    <xdr:to>
      <xdr:col>7</xdr:col>
      <xdr:colOff>336178</xdr:colOff>
      <xdr:row>106</xdr:row>
      <xdr:rowOff>270467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8AD460B0-8BB6-4CD2-B2B2-759698B6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23458" y="23001753"/>
          <a:ext cx="4046595" cy="3833939"/>
        </a:xfrm>
        <a:prstGeom prst="rect">
          <a:avLst/>
        </a:prstGeom>
      </xdr:spPr>
    </xdr:pic>
    <xdr:clientData/>
  </xdr:twoCellAnchor>
  <xdr:twoCellAnchor editAs="oneCell">
    <xdr:from>
      <xdr:col>5</xdr:col>
      <xdr:colOff>873496</xdr:colOff>
      <xdr:row>127</xdr:row>
      <xdr:rowOff>175371</xdr:rowOff>
    </xdr:from>
    <xdr:to>
      <xdr:col>7</xdr:col>
      <xdr:colOff>337453</xdr:colOff>
      <xdr:row>130</xdr:row>
      <xdr:rowOff>200173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92A91D4A-832C-4A7D-9359-005B77E1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540496" y="31807896"/>
          <a:ext cx="1130832" cy="1053502"/>
        </a:xfrm>
        <a:prstGeom prst="rect">
          <a:avLst/>
        </a:prstGeom>
      </xdr:spPr>
    </xdr:pic>
    <xdr:clientData/>
  </xdr:twoCellAnchor>
  <xdr:twoCellAnchor editAs="oneCell">
    <xdr:from>
      <xdr:col>8</xdr:col>
      <xdr:colOff>514909</xdr:colOff>
      <xdr:row>127</xdr:row>
      <xdr:rowOff>141754</xdr:rowOff>
    </xdr:from>
    <xdr:to>
      <xdr:col>9</xdr:col>
      <xdr:colOff>953200</xdr:colOff>
      <xdr:row>130</xdr:row>
      <xdr:rowOff>185609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BC217F80-2FF3-4A4C-BDBE-371BD6897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734609" y="31774279"/>
          <a:ext cx="1009791" cy="1072555"/>
        </a:xfrm>
        <a:prstGeom prst="rect">
          <a:avLst/>
        </a:prstGeom>
      </xdr:spPr>
    </xdr:pic>
    <xdr:clientData/>
  </xdr:twoCellAnchor>
  <xdr:twoCellAnchor editAs="oneCell">
    <xdr:from>
      <xdr:col>11</xdr:col>
      <xdr:colOff>302559</xdr:colOff>
      <xdr:row>127</xdr:row>
      <xdr:rowOff>201706</xdr:rowOff>
    </xdr:from>
    <xdr:to>
      <xdr:col>12</xdr:col>
      <xdr:colOff>438843</xdr:colOff>
      <xdr:row>130</xdr:row>
      <xdr:rowOff>197929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FBFDCA38-1E17-43B3-8D0C-8998440A5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732059" y="31834231"/>
          <a:ext cx="945909" cy="1024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745992</xdr:colOff>
      <xdr:row>25</xdr:row>
      <xdr:rowOff>566677</xdr:rowOff>
    </xdr:from>
    <xdr:ext cx="980516" cy="962389"/>
    <xdr:pic>
      <xdr:nvPicPr>
        <xdr:cNvPr id="2" name="Imagem 1">
          <a:extLst>
            <a:ext uri="{FF2B5EF4-FFF2-40B4-BE49-F238E27FC236}">
              <a16:creationId xmlns:a16="http://schemas.microsoft.com/office/drawing/2014/main" id="{156135E0-E1F1-4516-A017-5A2111A7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567" y="4900552"/>
          <a:ext cx="980516" cy="962389"/>
        </a:xfrm>
        <a:prstGeom prst="rect">
          <a:avLst/>
        </a:prstGeom>
      </xdr:spPr>
    </xdr:pic>
    <xdr:clientData/>
  </xdr:oneCellAnchor>
  <xdr:oneCellAnchor>
    <xdr:from>
      <xdr:col>7</xdr:col>
      <xdr:colOff>825292</xdr:colOff>
      <xdr:row>16</xdr:row>
      <xdr:rowOff>13735</xdr:rowOff>
    </xdr:from>
    <xdr:ext cx="727099" cy="724537"/>
    <xdr:pic>
      <xdr:nvPicPr>
        <xdr:cNvPr id="3" name="Imagem 2">
          <a:extLst>
            <a:ext uri="{FF2B5EF4-FFF2-40B4-BE49-F238E27FC236}">
              <a16:creationId xmlns:a16="http://schemas.microsoft.com/office/drawing/2014/main" id="{F032A7BC-EFDA-4A3C-90C5-3F61F9AF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417" y="3147460"/>
          <a:ext cx="727099" cy="724537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56</xdr:row>
      <xdr:rowOff>31654</xdr:rowOff>
    </xdr:from>
    <xdr:ext cx="731660" cy="726500"/>
    <xdr:pic>
      <xdr:nvPicPr>
        <xdr:cNvPr id="4" name="Imagem 3">
          <a:extLst>
            <a:ext uri="{FF2B5EF4-FFF2-40B4-BE49-F238E27FC236}">
              <a16:creationId xmlns:a16="http://schemas.microsoft.com/office/drawing/2014/main" id="{20A3F73E-D5DB-461F-BE6B-B92DAE18E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042" y="10480579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764408</xdr:colOff>
      <xdr:row>15</xdr:row>
      <xdr:rowOff>611520</xdr:rowOff>
    </xdr:from>
    <xdr:ext cx="783155" cy="774220"/>
    <xdr:pic>
      <xdr:nvPicPr>
        <xdr:cNvPr id="5" name="Imagem 4">
          <a:extLst>
            <a:ext uri="{FF2B5EF4-FFF2-40B4-BE49-F238E27FC236}">
              <a16:creationId xmlns:a16="http://schemas.microsoft.com/office/drawing/2014/main" id="{2BD0E144-B257-42D6-9B15-1200D0CB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9058" y="3116595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854260</xdr:colOff>
      <xdr:row>26</xdr:row>
      <xdr:rowOff>32455</xdr:rowOff>
    </xdr:from>
    <xdr:ext cx="693751" cy="696030"/>
    <xdr:pic>
      <xdr:nvPicPr>
        <xdr:cNvPr id="6" name="Imagem 5">
          <a:extLst>
            <a:ext uri="{FF2B5EF4-FFF2-40B4-BE49-F238E27FC236}">
              <a16:creationId xmlns:a16="http://schemas.microsoft.com/office/drawing/2014/main" id="{865C06BF-C5B8-47C4-A366-83DE14B1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8910" y="4994980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539417</xdr:colOff>
      <xdr:row>75</xdr:row>
      <xdr:rowOff>520644</xdr:rowOff>
    </xdr:from>
    <xdr:ext cx="792284" cy="835266"/>
    <xdr:pic>
      <xdr:nvPicPr>
        <xdr:cNvPr id="7" name="Imagem 6">
          <a:extLst>
            <a:ext uri="{FF2B5EF4-FFF2-40B4-BE49-F238E27FC236}">
              <a16:creationId xmlns:a16="http://schemas.microsoft.com/office/drawing/2014/main" id="{982E518B-02D1-4030-B93D-D687F9E7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592" y="13998519"/>
          <a:ext cx="792284" cy="835266"/>
        </a:xfrm>
        <a:prstGeom prst="rect">
          <a:avLst/>
        </a:prstGeom>
      </xdr:spPr>
    </xdr:pic>
    <xdr:clientData/>
  </xdr:oneCellAnchor>
  <xdr:oneCellAnchor>
    <xdr:from>
      <xdr:col>11</xdr:col>
      <xdr:colOff>476710</xdr:colOff>
      <xdr:row>55</xdr:row>
      <xdr:rowOff>532858</xdr:rowOff>
    </xdr:from>
    <xdr:ext cx="965646" cy="1007949"/>
    <xdr:pic>
      <xdr:nvPicPr>
        <xdr:cNvPr id="8" name="Imagem 7">
          <a:extLst>
            <a:ext uri="{FF2B5EF4-FFF2-40B4-BE49-F238E27FC236}">
              <a16:creationId xmlns:a16="http://schemas.microsoft.com/office/drawing/2014/main" id="{2FA0771F-D4B7-4C8F-B7DF-33D613CA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885" y="10353133"/>
          <a:ext cx="965646" cy="1007949"/>
        </a:xfrm>
        <a:prstGeom prst="rect">
          <a:avLst/>
        </a:prstGeom>
      </xdr:spPr>
    </xdr:pic>
    <xdr:clientData/>
  </xdr:oneCellAnchor>
  <xdr:oneCellAnchor>
    <xdr:from>
      <xdr:col>13</xdr:col>
      <xdr:colOff>875193</xdr:colOff>
      <xdr:row>5</xdr:row>
      <xdr:rowOff>566576</xdr:rowOff>
    </xdr:from>
    <xdr:ext cx="878758" cy="868744"/>
    <xdr:pic>
      <xdr:nvPicPr>
        <xdr:cNvPr id="9" name="Imagem 8">
          <a:extLst>
            <a:ext uri="{FF2B5EF4-FFF2-40B4-BE49-F238E27FC236}">
              <a16:creationId xmlns:a16="http://schemas.microsoft.com/office/drawing/2014/main" id="{55A8AED5-E419-4D8C-8698-DADFD71B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9843" y="1242851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764603</xdr:colOff>
      <xdr:row>25</xdr:row>
      <xdr:rowOff>563548</xdr:rowOff>
    </xdr:from>
    <xdr:ext cx="860313" cy="836758"/>
    <xdr:pic>
      <xdr:nvPicPr>
        <xdr:cNvPr id="10" name="Imagem 9">
          <a:extLst>
            <a:ext uri="{FF2B5EF4-FFF2-40B4-BE49-F238E27FC236}">
              <a16:creationId xmlns:a16="http://schemas.microsoft.com/office/drawing/2014/main" id="{386BCA65-5145-4669-AC32-043BF0F3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253" y="4897423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943268</xdr:colOff>
      <xdr:row>46</xdr:row>
      <xdr:rowOff>154183</xdr:rowOff>
    </xdr:from>
    <xdr:ext cx="621554" cy="615473"/>
    <xdr:pic>
      <xdr:nvPicPr>
        <xdr:cNvPr id="11" name="Imagem 10">
          <a:extLst>
            <a:ext uri="{FF2B5EF4-FFF2-40B4-BE49-F238E27FC236}">
              <a16:creationId xmlns:a16="http://schemas.microsoft.com/office/drawing/2014/main" id="{D349AF33-EA1C-4EA0-AE55-7E61FBF3F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843" y="8774308"/>
          <a:ext cx="621554" cy="615473"/>
        </a:xfrm>
        <a:prstGeom prst="rect">
          <a:avLst/>
        </a:prstGeom>
      </xdr:spPr>
    </xdr:pic>
    <xdr:clientData/>
  </xdr:oneCellAnchor>
  <xdr:oneCellAnchor>
    <xdr:from>
      <xdr:col>13</xdr:col>
      <xdr:colOff>565130</xdr:colOff>
      <xdr:row>35</xdr:row>
      <xdr:rowOff>491200</xdr:rowOff>
    </xdr:from>
    <xdr:ext cx="931656" cy="939740"/>
    <xdr:pic>
      <xdr:nvPicPr>
        <xdr:cNvPr id="12" name="Imagem 11">
          <a:extLst>
            <a:ext uri="{FF2B5EF4-FFF2-40B4-BE49-F238E27FC236}">
              <a16:creationId xmlns:a16="http://schemas.microsoft.com/office/drawing/2014/main" id="{C4B8F4F1-9713-48FC-9995-B80EE1F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9780" y="6653875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484610</xdr:colOff>
      <xdr:row>46</xdr:row>
      <xdr:rowOff>64370</xdr:rowOff>
    </xdr:from>
    <xdr:ext cx="841448" cy="815298"/>
    <xdr:pic>
      <xdr:nvPicPr>
        <xdr:cNvPr id="13" name="Imagem 12">
          <a:extLst>
            <a:ext uri="{FF2B5EF4-FFF2-40B4-BE49-F238E27FC236}">
              <a16:creationId xmlns:a16="http://schemas.microsoft.com/office/drawing/2014/main" id="{C46B31CF-D45E-459F-926B-89BC00CB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260" y="8684495"/>
          <a:ext cx="841448" cy="815298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56</xdr:row>
      <xdr:rowOff>55228</xdr:rowOff>
    </xdr:from>
    <xdr:ext cx="676608" cy="679621"/>
    <xdr:pic>
      <xdr:nvPicPr>
        <xdr:cNvPr id="14" name="Imagem 13">
          <a:extLst>
            <a:ext uri="{FF2B5EF4-FFF2-40B4-BE49-F238E27FC236}">
              <a16:creationId xmlns:a16="http://schemas.microsoft.com/office/drawing/2014/main" id="{96B97EA6-0BF5-49FA-B9D4-E8FF911C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830" y="10504153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705532</xdr:colOff>
      <xdr:row>36</xdr:row>
      <xdr:rowOff>37876</xdr:rowOff>
    </xdr:from>
    <xdr:ext cx="769642" cy="755334"/>
    <xdr:pic>
      <xdr:nvPicPr>
        <xdr:cNvPr id="15" name="Imagem 14">
          <a:extLst>
            <a:ext uri="{FF2B5EF4-FFF2-40B4-BE49-F238E27FC236}">
              <a16:creationId xmlns:a16="http://schemas.microsoft.com/office/drawing/2014/main" id="{C98C1ACF-CF0B-44A9-BF2C-ACB0C851E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0182" y="6829201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873941</xdr:colOff>
      <xdr:row>86</xdr:row>
      <xdr:rowOff>140745</xdr:rowOff>
    </xdr:from>
    <xdr:ext cx="975029" cy="661101"/>
    <xdr:pic>
      <xdr:nvPicPr>
        <xdr:cNvPr id="16" name="Imagem 15">
          <a:extLst>
            <a:ext uri="{FF2B5EF4-FFF2-40B4-BE49-F238E27FC236}">
              <a16:creationId xmlns:a16="http://schemas.microsoft.com/office/drawing/2014/main" id="{69D69FAF-197E-489F-8DAC-648EA3217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8591" y="16076070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875978</xdr:colOff>
      <xdr:row>46</xdr:row>
      <xdr:rowOff>92471</xdr:rowOff>
    </xdr:from>
    <xdr:ext cx="610389" cy="673617"/>
    <xdr:pic>
      <xdr:nvPicPr>
        <xdr:cNvPr id="17" name="Imagem 16" descr="53 Ilustrações de Freezer Vertical - Getty Images">
          <a:extLst>
            <a:ext uri="{FF2B5EF4-FFF2-40B4-BE49-F238E27FC236}">
              <a16:creationId xmlns:a16="http://schemas.microsoft.com/office/drawing/2014/main" id="{79D6C2ED-20A9-4B4B-8699-99615B768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803" y="8712596"/>
          <a:ext cx="610389" cy="673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643377</xdr:colOff>
      <xdr:row>6</xdr:row>
      <xdr:rowOff>39626</xdr:rowOff>
    </xdr:from>
    <xdr:ext cx="864237" cy="847486"/>
    <xdr:pic>
      <xdr:nvPicPr>
        <xdr:cNvPr id="18" name="Imagem 17" descr="Aquecedor de água - ícones de eletrônicos grátis">
          <a:extLst>
            <a:ext uri="{FF2B5EF4-FFF2-40B4-BE49-F238E27FC236}">
              <a16:creationId xmlns:a16="http://schemas.microsoft.com/office/drawing/2014/main" id="{8F51F763-BA6C-4758-9CB8-C26A9B229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077" y="1344551"/>
          <a:ext cx="864237" cy="84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841244</xdr:colOff>
      <xdr:row>6</xdr:row>
      <xdr:rowOff>46509</xdr:rowOff>
    </xdr:from>
    <xdr:ext cx="694764" cy="692517"/>
    <xdr:pic>
      <xdr:nvPicPr>
        <xdr:cNvPr id="19" name="Imagem 18" descr="Aquecedor de água - ícones de tecnologia grátis">
          <a:extLst>
            <a:ext uri="{FF2B5EF4-FFF2-40B4-BE49-F238E27FC236}">
              <a16:creationId xmlns:a16="http://schemas.microsoft.com/office/drawing/2014/main" id="{6D88957F-11E9-4EA4-AC15-EDFB5A57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069" y="1351434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720451</xdr:colOff>
      <xdr:row>16</xdr:row>
      <xdr:rowOff>138542</xdr:rowOff>
    </xdr:from>
    <xdr:ext cx="544213" cy="542629"/>
    <xdr:pic>
      <xdr:nvPicPr>
        <xdr:cNvPr id="20" name="Imagem 19" descr="Cafeteira - ícones de comida grátis">
          <a:extLst>
            <a:ext uri="{FF2B5EF4-FFF2-40B4-BE49-F238E27FC236}">
              <a16:creationId xmlns:a16="http://schemas.microsoft.com/office/drawing/2014/main" id="{D34B95C7-214C-4FF8-A3E6-70C4DD9AE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151" y="3272267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697818</xdr:colOff>
      <xdr:row>5</xdr:row>
      <xdr:rowOff>527630</xdr:rowOff>
    </xdr:from>
    <xdr:ext cx="958251" cy="927727"/>
    <xdr:pic>
      <xdr:nvPicPr>
        <xdr:cNvPr id="21" name="Imagem 20">
          <a:extLst>
            <a:ext uri="{FF2B5EF4-FFF2-40B4-BE49-F238E27FC236}">
              <a16:creationId xmlns:a16="http://schemas.microsoft.com/office/drawing/2014/main" id="{1477C293-BB59-4620-B9FA-479A2FEB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36993" y="1203905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925285</xdr:colOff>
      <xdr:row>25</xdr:row>
      <xdr:rowOff>540677</xdr:rowOff>
    </xdr:from>
    <xdr:ext cx="888467" cy="877108"/>
    <xdr:pic>
      <xdr:nvPicPr>
        <xdr:cNvPr id="22" name="Imagem 21" descr="Ebulidor Fervedor Aquecedor Elétrico Grande Inox 2000W 110V - Casa &amp; Vídeo">
          <a:extLst>
            <a:ext uri="{FF2B5EF4-FFF2-40B4-BE49-F238E27FC236}">
              <a16:creationId xmlns:a16="http://schemas.microsoft.com/office/drawing/2014/main" id="{ED1A59C6-B8F6-438F-8BE3-AA5F0C5C6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5410" y="4874552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762002</xdr:colOff>
      <xdr:row>26</xdr:row>
      <xdr:rowOff>106456</xdr:rowOff>
    </xdr:from>
    <xdr:ext cx="470620" cy="580544"/>
    <xdr:pic>
      <xdr:nvPicPr>
        <xdr:cNvPr id="23" name="Imagem 22" descr="ENCERADEIRA">
          <a:extLst>
            <a:ext uri="{FF2B5EF4-FFF2-40B4-BE49-F238E27FC236}">
              <a16:creationId xmlns:a16="http://schemas.microsoft.com/office/drawing/2014/main" id="{2AC75B4F-82FE-4713-AC62-825A775CF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2" y="5068981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792563</xdr:colOff>
      <xdr:row>26</xdr:row>
      <xdr:rowOff>35668</xdr:rowOff>
    </xdr:from>
    <xdr:ext cx="799474" cy="796223"/>
    <xdr:pic>
      <xdr:nvPicPr>
        <xdr:cNvPr id="24" name="Imagem 23" descr="Espremedor de frutas cítricas - ícones de comida e restaurante grátis">
          <a:extLst>
            <a:ext uri="{FF2B5EF4-FFF2-40B4-BE49-F238E27FC236}">
              <a16:creationId xmlns:a16="http://schemas.microsoft.com/office/drawing/2014/main" id="{634FEF10-896E-4DFF-AC61-46C7087D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1738" y="4998193"/>
          <a:ext cx="799474" cy="79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874861</xdr:colOff>
      <xdr:row>36</xdr:row>
      <xdr:rowOff>9660</xdr:rowOff>
    </xdr:from>
    <xdr:ext cx="906875" cy="895971"/>
    <xdr:pic>
      <xdr:nvPicPr>
        <xdr:cNvPr id="25" name="Imagem 24" descr="Fogão de 6 bocas., - Detalhes do Bloco DWG | CADblocos">
          <a:extLst>
            <a:ext uri="{FF2B5EF4-FFF2-40B4-BE49-F238E27FC236}">
              <a16:creationId xmlns:a16="http://schemas.microsoft.com/office/drawing/2014/main" id="{D2EA7D8D-2E6F-468B-8A44-1C67EE967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561" y="6800985"/>
          <a:ext cx="906875" cy="89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713974</xdr:colOff>
      <xdr:row>35</xdr:row>
      <xdr:rowOff>598714</xdr:rowOff>
    </xdr:from>
    <xdr:ext cx="768640" cy="764802"/>
    <xdr:pic>
      <xdr:nvPicPr>
        <xdr:cNvPr id="26" name="Imagem 25" descr="Fogão de 4 bocas., Cozinhas - Detalhes do Bloco DWG | CADblocos">
          <a:extLst>
            <a:ext uri="{FF2B5EF4-FFF2-40B4-BE49-F238E27FC236}">
              <a16:creationId xmlns:a16="http://schemas.microsoft.com/office/drawing/2014/main" id="{979CC1B9-B681-4B46-9B77-895C84B3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099" y="6761389"/>
          <a:ext cx="768640" cy="76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713175</xdr:colOff>
      <xdr:row>35</xdr:row>
      <xdr:rowOff>613898</xdr:rowOff>
    </xdr:from>
    <xdr:ext cx="722780" cy="717920"/>
    <xdr:pic>
      <xdr:nvPicPr>
        <xdr:cNvPr id="27" name="Imagem 26" descr="ícone de forno elétrico, estilo simples 15098907 Vetor no Vecteezy">
          <a:extLst>
            <a:ext uri="{FF2B5EF4-FFF2-40B4-BE49-F238E27FC236}">
              <a16:creationId xmlns:a16="http://schemas.microsoft.com/office/drawing/2014/main" id="{337C1F5B-7BEA-4661-92CC-CA1B14F61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4750" y="6776573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930889</xdr:colOff>
      <xdr:row>6</xdr:row>
      <xdr:rowOff>83242</xdr:rowOff>
    </xdr:from>
    <xdr:ext cx="694765" cy="692517"/>
    <xdr:pic>
      <xdr:nvPicPr>
        <xdr:cNvPr id="28" name="Imagem 27" descr="Aquecedor de água - ícones de tecnologia grátis">
          <a:extLst>
            <a:ext uri="{FF2B5EF4-FFF2-40B4-BE49-F238E27FC236}">
              <a16:creationId xmlns:a16="http://schemas.microsoft.com/office/drawing/2014/main" id="{DD10EB7D-6A25-475D-A4D8-EAB1804C5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539" y="1388167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811947</xdr:colOff>
      <xdr:row>6</xdr:row>
      <xdr:rowOff>40421</xdr:rowOff>
    </xdr:from>
    <xdr:ext cx="694763" cy="692517"/>
    <xdr:pic>
      <xdr:nvPicPr>
        <xdr:cNvPr id="29" name="Imagem 28" descr="Aquecedor de água - ícones de tecnologia grátis">
          <a:extLst>
            <a:ext uri="{FF2B5EF4-FFF2-40B4-BE49-F238E27FC236}">
              <a16:creationId xmlns:a16="http://schemas.microsoft.com/office/drawing/2014/main" id="{D6139D2A-5E45-4735-B718-6E10BC07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072" y="1345346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792998</xdr:colOff>
      <xdr:row>15</xdr:row>
      <xdr:rowOff>599581</xdr:rowOff>
    </xdr:from>
    <xdr:ext cx="770222" cy="771263"/>
    <xdr:pic>
      <xdr:nvPicPr>
        <xdr:cNvPr id="30" name="Imagem 29" descr="Churrasqueira eletrica - ícones de ferramentas e utensílios grátis">
          <a:extLst>
            <a:ext uri="{FF2B5EF4-FFF2-40B4-BE49-F238E27FC236}">
              <a16:creationId xmlns:a16="http://schemas.microsoft.com/office/drawing/2014/main" id="{E6FAE375-28EF-4E99-8407-9223959D5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823" y="3104656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852376</xdr:colOff>
      <xdr:row>6</xdr:row>
      <xdr:rowOff>47464</xdr:rowOff>
    </xdr:from>
    <xdr:ext cx="698040" cy="688737"/>
    <xdr:pic>
      <xdr:nvPicPr>
        <xdr:cNvPr id="31" name="Imagem 30" descr="Churrasqueira eletrica - ícones de ferramentas e utensílios grátis">
          <a:extLst>
            <a:ext uri="{FF2B5EF4-FFF2-40B4-BE49-F238E27FC236}">
              <a16:creationId xmlns:a16="http://schemas.microsoft.com/office/drawing/2014/main" id="{0895E931-6A94-44BA-9F97-0DB1F1CE2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3951" y="1352389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495460</xdr:colOff>
      <xdr:row>15</xdr:row>
      <xdr:rowOff>592844</xdr:rowOff>
    </xdr:from>
    <xdr:ext cx="1172615" cy="856421"/>
    <xdr:pic>
      <xdr:nvPicPr>
        <xdr:cNvPr id="32" name="Imagem 31">
          <a:extLst>
            <a:ext uri="{FF2B5EF4-FFF2-40B4-BE49-F238E27FC236}">
              <a16:creationId xmlns:a16="http://schemas.microsoft.com/office/drawing/2014/main" id="{0B427B95-5165-47E1-A4EA-EAD29086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34635" y="3097919"/>
          <a:ext cx="1172615" cy="856421"/>
        </a:xfrm>
        <a:prstGeom prst="rect">
          <a:avLst/>
        </a:prstGeom>
      </xdr:spPr>
    </xdr:pic>
    <xdr:clientData/>
  </xdr:oneCellAnchor>
  <xdr:oneCellAnchor>
    <xdr:from>
      <xdr:col>15</xdr:col>
      <xdr:colOff>899819</xdr:colOff>
      <xdr:row>16</xdr:row>
      <xdr:rowOff>7685</xdr:rowOff>
    </xdr:from>
    <xdr:ext cx="745846" cy="732339"/>
    <xdr:pic>
      <xdr:nvPicPr>
        <xdr:cNvPr id="33" name="Imagem 32" descr="Chuveiro - ícones de ferramentas e utensílios grátis">
          <a:extLst>
            <a:ext uri="{FF2B5EF4-FFF2-40B4-BE49-F238E27FC236}">
              <a16:creationId xmlns:a16="http://schemas.microsoft.com/office/drawing/2014/main" id="{CBB6E013-1B8D-489F-BAE0-5C3C2CCA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1394" y="3141410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716592</xdr:colOff>
      <xdr:row>26</xdr:row>
      <xdr:rowOff>16455</xdr:rowOff>
    </xdr:from>
    <xdr:ext cx="727365" cy="741056"/>
    <xdr:pic>
      <xdr:nvPicPr>
        <xdr:cNvPr id="34" name="Imagem 33" descr="Chuveiro - ícones de móveis e casa grátis">
          <a:extLst>
            <a:ext uri="{FF2B5EF4-FFF2-40B4-BE49-F238E27FC236}">
              <a16:creationId xmlns:a16="http://schemas.microsoft.com/office/drawing/2014/main" id="{D1FC0176-B227-4B85-90FA-44C3AE29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17" y="4978980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914078</xdr:colOff>
      <xdr:row>36</xdr:row>
      <xdr:rowOff>57276</xdr:rowOff>
    </xdr:from>
    <xdr:ext cx="786815" cy="792531"/>
    <xdr:pic>
      <xdr:nvPicPr>
        <xdr:cNvPr id="35" name="Imagem 34" descr="Ferro - ícones de ferramentas e utensílios grátis">
          <a:extLst>
            <a:ext uri="{FF2B5EF4-FFF2-40B4-BE49-F238E27FC236}">
              <a16:creationId xmlns:a16="http://schemas.microsoft.com/office/drawing/2014/main" id="{AA44D3DC-CD14-49D5-9670-FF763348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903" y="6848601"/>
          <a:ext cx="786815" cy="79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759599</xdr:colOff>
      <xdr:row>36</xdr:row>
      <xdr:rowOff>58211</xdr:rowOff>
    </xdr:from>
    <xdr:ext cx="778009" cy="769096"/>
    <xdr:pic>
      <xdr:nvPicPr>
        <xdr:cNvPr id="36" name="Imagem 35" descr="Fogão de 6 bocas., - Detalhes do Bloco DWG | CADblocos">
          <a:extLst>
            <a:ext uri="{FF2B5EF4-FFF2-40B4-BE49-F238E27FC236}">
              <a16:creationId xmlns:a16="http://schemas.microsoft.com/office/drawing/2014/main" id="{2D674FC6-CE15-4AD6-B6C2-6CBB24967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774" y="6849536"/>
          <a:ext cx="778009" cy="76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695011</xdr:colOff>
      <xdr:row>46</xdr:row>
      <xdr:rowOff>112617</xdr:rowOff>
    </xdr:from>
    <xdr:ext cx="735163" cy="646940"/>
    <xdr:pic>
      <xdr:nvPicPr>
        <xdr:cNvPr id="37" name="Imagem 36" descr="Freezer Vector Icon Design Illustration 7600755 Vector Art at Vecteezy">
          <a:extLst>
            <a:ext uri="{FF2B5EF4-FFF2-40B4-BE49-F238E27FC236}">
              <a16:creationId xmlns:a16="http://schemas.microsoft.com/office/drawing/2014/main" id="{66ADBED5-B695-4B14-9FF9-F21C99E8A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136" y="8732742"/>
          <a:ext cx="735163" cy="64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801222</xdr:colOff>
      <xdr:row>46</xdr:row>
      <xdr:rowOff>25449</xdr:rowOff>
    </xdr:from>
    <xdr:ext cx="831592" cy="836204"/>
    <xdr:pic>
      <xdr:nvPicPr>
        <xdr:cNvPr id="38" name="Imagem 37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389D3FB3-7FAA-48EE-AD6B-9E8510743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397" y="8645574"/>
          <a:ext cx="831592" cy="83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713978</xdr:colOff>
      <xdr:row>46</xdr:row>
      <xdr:rowOff>37278</xdr:rowOff>
    </xdr:from>
    <xdr:ext cx="850844" cy="860794"/>
    <xdr:pic>
      <xdr:nvPicPr>
        <xdr:cNvPr id="39" name="Imagem 38" descr="Vetor de ícone de geladeira | Vetor Premium">
          <a:extLst>
            <a:ext uri="{FF2B5EF4-FFF2-40B4-BE49-F238E27FC236}">
              <a16:creationId xmlns:a16="http://schemas.microsoft.com/office/drawing/2014/main" id="{8E3D2B3F-B92B-4C82-A0B3-7F3453228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7678" y="8657403"/>
          <a:ext cx="850844" cy="86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658743</xdr:colOff>
      <xdr:row>55</xdr:row>
      <xdr:rowOff>560273</xdr:rowOff>
    </xdr:from>
    <xdr:ext cx="878863" cy="884414"/>
    <xdr:pic>
      <xdr:nvPicPr>
        <xdr:cNvPr id="40" name="Imagem 39" descr="ícone de impressora a laser moderna, estilo simples 14428245 Vetor no  Vecteezy">
          <a:extLst>
            <a:ext uri="{FF2B5EF4-FFF2-40B4-BE49-F238E27FC236}">
              <a16:creationId xmlns:a16="http://schemas.microsoft.com/office/drawing/2014/main" id="{9A40DB6C-2057-4A0F-A5F4-8C772F0A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568" y="10380548"/>
          <a:ext cx="878863" cy="884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56</xdr:row>
      <xdr:rowOff>48811</xdr:rowOff>
    </xdr:from>
    <xdr:ext cx="646739" cy="636320"/>
    <xdr:pic>
      <xdr:nvPicPr>
        <xdr:cNvPr id="41" name="Imagem 40">
          <a:extLst>
            <a:ext uri="{FF2B5EF4-FFF2-40B4-BE49-F238E27FC236}">
              <a16:creationId xmlns:a16="http://schemas.microsoft.com/office/drawing/2014/main" id="{C94650D0-C820-4A03-AFEC-30E46E25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0377" y="10497736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472247</xdr:colOff>
      <xdr:row>55</xdr:row>
      <xdr:rowOff>611301</xdr:rowOff>
    </xdr:from>
    <xdr:ext cx="778009" cy="765474"/>
    <xdr:pic>
      <xdr:nvPicPr>
        <xdr:cNvPr id="42" name="Imagem 41">
          <a:extLst>
            <a:ext uri="{FF2B5EF4-FFF2-40B4-BE49-F238E27FC236}">
              <a16:creationId xmlns:a16="http://schemas.microsoft.com/office/drawing/2014/main" id="{086037C4-A839-4C5B-B3AC-7525D402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15947" y="10431576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771715</xdr:colOff>
      <xdr:row>65</xdr:row>
      <xdr:rowOff>572107</xdr:rowOff>
    </xdr:from>
    <xdr:ext cx="761889" cy="789248"/>
    <xdr:pic>
      <xdr:nvPicPr>
        <xdr:cNvPr id="43" name="Imagem 42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1264D395-8442-40F4-A540-0D6EF7C71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540" y="12221182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521073</xdr:colOff>
      <xdr:row>66</xdr:row>
      <xdr:rowOff>52828</xdr:rowOff>
    </xdr:from>
    <xdr:ext cx="772457" cy="709172"/>
    <xdr:pic>
      <xdr:nvPicPr>
        <xdr:cNvPr id="44" name="Imagem 43" descr="Lava-louças - ícones de móveis e casa grátis">
          <a:extLst>
            <a:ext uri="{FF2B5EF4-FFF2-40B4-BE49-F238E27FC236}">
              <a16:creationId xmlns:a16="http://schemas.microsoft.com/office/drawing/2014/main" id="{567E3708-493B-4CD5-B5F1-07F5E06A5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5723" y="12330553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620247</xdr:colOff>
      <xdr:row>65</xdr:row>
      <xdr:rowOff>582998</xdr:rowOff>
    </xdr:from>
    <xdr:ext cx="849324" cy="883133"/>
    <xdr:pic>
      <xdr:nvPicPr>
        <xdr:cNvPr id="45" name="Imagem 44" descr="Xerox - ícones de pessoas grátis">
          <a:extLst>
            <a:ext uri="{FF2B5EF4-FFF2-40B4-BE49-F238E27FC236}">
              <a16:creationId xmlns:a16="http://schemas.microsoft.com/office/drawing/2014/main" id="{65BD100F-F528-4626-9283-D09ED8E3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9422" y="12232073"/>
          <a:ext cx="849324" cy="883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462483</xdr:colOff>
      <xdr:row>65</xdr:row>
      <xdr:rowOff>569823</xdr:rowOff>
    </xdr:from>
    <xdr:ext cx="869416" cy="892464"/>
    <xdr:pic>
      <xdr:nvPicPr>
        <xdr:cNvPr id="46" name="Imagem 45" descr="Teacher photocopying text material for class - Free education icons">
          <a:extLst>
            <a:ext uri="{FF2B5EF4-FFF2-40B4-BE49-F238E27FC236}">
              <a16:creationId xmlns:a16="http://schemas.microsoft.com/office/drawing/2014/main" id="{EC2763BE-B773-49D4-9B5B-2F0392A3F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183" y="12218898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688762</xdr:colOff>
      <xdr:row>65</xdr:row>
      <xdr:rowOff>613651</xdr:rowOff>
    </xdr:from>
    <xdr:ext cx="794415" cy="813497"/>
    <xdr:pic>
      <xdr:nvPicPr>
        <xdr:cNvPr id="47" name="Imagem 46">
          <a:extLst>
            <a:ext uri="{FF2B5EF4-FFF2-40B4-BE49-F238E27FC236}">
              <a16:creationId xmlns:a16="http://schemas.microsoft.com/office/drawing/2014/main" id="{63D1BFC2-F0F5-4FB1-9630-A41DBEF6C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3412" y="12262726"/>
          <a:ext cx="794415" cy="813497"/>
        </a:xfrm>
        <a:prstGeom prst="rect">
          <a:avLst/>
        </a:prstGeom>
      </xdr:spPr>
    </xdr:pic>
    <xdr:clientData/>
  </xdr:oneCellAnchor>
  <xdr:oneCellAnchor>
    <xdr:from>
      <xdr:col>15</xdr:col>
      <xdr:colOff>801222</xdr:colOff>
      <xdr:row>65</xdr:row>
      <xdr:rowOff>530524</xdr:rowOff>
    </xdr:from>
    <xdr:ext cx="886064" cy="914067"/>
    <xdr:pic>
      <xdr:nvPicPr>
        <xdr:cNvPr id="48" name="Imagem 47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4A06D754-F3C6-4951-9A73-683BDB425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2797" y="12179599"/>
          <a:ext cx="886064" cy="91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651543</xdr:colOff>
      <xdr:row>75</xdr:row>
      <xdr:rowOff>520714</xdr:rowOff>
    </xdr:from>
    <xdr:ext cx="890007" cy="906089"/>
    <xdr:pic>
      <xdr:nvPicPr>
        <xdr:cNvPr id="49" name="Imagem 48">
          <a:extLst>
            <a:ext uri="{FF2B5EF4-FFF2-40B4-BE49-F238E27FC236}">
              <a16:creationId xmlns:a16="http://schemas.microsoft.com/office/drawing/2014/main" id="{244821CF-98B6-4260-83BD-F15464F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56368" y="13998589"/>
          <a:ext cx="890007" cy="906089"/>
        </a:xfrm>
        <a:prstGeom prst="rect">
          <a:avLst/>
        </a:prstGeom>
      </xdr:spPr>
    </xdr:pic>
    <xdr:clientData/>
  </xdr:oneCellAnchor>
  <xdr:oneCellAnchor>
    <xdr:from>
      <xdr:col>5</xdr:col>
      <xdr:colOff>675555</xdr:colOff>
      <xdr:row>76</xdr:row>
      <xdr:rowOff>13605</xdr:rowOff>
    </xdr:from>
    <xdr:ext cx="774977" cy="766401"/>
    <xdr:pic>
      <xdr:nvPicPr>
        <xdr:cNvPr id="50" name="Imagem 49">
          <a:extLst>
            <a:ext uri="{FF2B5EF4-FFF2-40B4-BE49-F238E27FC236}">
              <a16:creationId xmlns:a16="http://schemas.microsoft.com/office/drawing/2014/main" id="{E926A8BE-6CBB-44C5-8C6C-D60510381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590205" y="14120130"/>
          <a:ext cx="774977" cy="766401"/>
        </a:xfrm>
        <a:prstGeom prst="rect">
          <a:avLst/>
        </a:prstGeom>
      </xdr:spPr>
    </xdr:pic>
    <xdr:clientData/>
  </xdr:oneCellAnchor>
  <xdr:oneCellAnchor>
    <xdr:from>
      <xdr:col>7</xdr:col>
      <xdr:colOff>529077</xdr:colOff>
      <xdr:row>75</xdr:row>
      <xdr:rowOff>566798</xdr:rowOff>
    </xdr:from>
    <xdr:ext cx="854916" cy="858926"/>
    <xdr:pic>
      <xdr:nvPicPr>
        <xdr:cNvPr id="51" name="Imagem 50">
          <a:extLst>
            <a:ext uri="{FF2B5EF4-FFF2-40B4-BE49-F238E27FC236}">
              <a16:creationId xmlns:a16="http://schemas.microsoft.com/office/drawing/2014/main" id="{D6AFC89E-A1BA-4801-8970-1C8ABFB2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39202" y="14044673"/>
          <a:ext cx="854916" cy="858926"/>
        </a:xfrm>
        <a:prstGeom prst="rect">
          <a:avLst/>
        </a:prstGeom>
      </xdr:spPr>
    </xdr:pic>
    <xdr:clientData/>
  </xdr:oneCellAnchor>
  <xdr:oneCellAnchor>
    <xdr:from>
      <xdr:col>9</xdr:col>
      <xdr:colOff>447437</xdr:colOff>
      <xdr:row>75</xdr:row>
      <xdr:rowOff>618814</xdr:rowOff>
    </xdr:from>
    <xdr:ext cx="738499" cy="814738"/>
    <xdr:pic>
      <xdr:nvPicPr>
        <xdr:cNvPr id="52" name="Imagem 51">
          <a:extLst>
            <a:ext uri="{FF2B5EF4-FFF2-40B4-BE49-F238E27FC236}">
              <a16:creationId xmlns:a16="http://schemas.microsoft.com/office/drawing/2014/main" id="{2A2A5014-DD01-4C40-B734-31453B59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91137" y="14096689"/>
          <a:ext cx="738499" cy="814738"/>
        </a:xfrm>
        <a:prstGeom prst="rect">
          <a:avLst/>
        </a:prstGeom>
      </xdr:spPr>
    </xdr:pic>
    <xdr:clientData/>
  </xdr:oneCellAnchor>
  <xdr:oneCellAnchor>
    <xdr:from>
      <xdr:col>13</xdr:col>
      <xdr:colOff>706773</xdr:colOff>
      <xdr:row>45</xdr:row>
      <xdr:rowOff>530678</xdr:rowOff>
    </xdr:from>
    <xdr:ext cx="1065668" cy="908372"/>
    <xdr:pic>
      <xdr:nvPicPr>
        <xdr:cNvPr id="53" name="Imagem 52">
          <a:extLst>
            <a:ext uri="{FF2B5EF4-FFF2-40B4-BE49-F238E27FC236}">
              <a16:creationId xmlns:a16="http://schemas.microsoft.com/office/drawing/2014/main" id="{11A669AF-C6B4-466F-8AB9-982199E25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241423" y="8522153"/>
          <a:ext cx="1065668" cy="908372"/>
        </a:xfrm>
        <a:prstGeom prst="rect">
          <a:avLst/>
        </a:prstGeom>
      </xdr:spPr>
    </xdr:pic>
    <xdr:clientData/>
  </xdr:oneCellAnchor>
  <xdr:oneCellAnchor>
    <xdr:from>
      <xdr:col>7</xdr:col>
      <xdr:colOff>715577</xdr:colOff>
      <xdr:row>65</xdr:row>
      <xdr:rowOff>622727</xdr:rowOff>
    </xdr:from>
    <xdr:ext cx="555222" cy="794655"/>
    <xdr:pic>
      <xdr:nvPicPr>
        <xdr:cNvPr id="54" name="Imagem 53">
          <a:extLst>
            <a:ext uri="{FF2B5EF4-FFF2-40B4-BE49-F238E27FC236}">
              <a16:creationId xmlns:a16="http://schemas.microsoft.com/office/drawing/2014/main" id="{BDEA9072-BD1B-465A-AB5A-332E3D7C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525702" y="12271802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55</xdr:row>
      <xdr:rowOff>607317</xdr:rowOff>
    </xdr:from>
    <xdr:ext cx="685961" cy="849447"/>
    <xdr:pic>
      <xdr:nvPicPr>
        <xdr:cNvPr id="55" name="Imagem 54">
          <a:extLst>
            <a:ext uri="{FF2B5EF4-FFF2-40B4-BE49-F238E27FC236}">
              <a16:creationId xmlns:a16="http://schemas.microsoft.com/office/drawing/2014/main" id="{A0EA021C-76A5-4EB2-9285-C5FFB23B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199489" y="10427592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651542</xdr:colOff>
      <xdr:row>75</xdr:row>
      <xdr:rowOff>536450</xdr:rowOff>
    </xdr:from>
    <xdr:ext cx="623005" cy="840269"/>
    <xdr:pic>
      <xdr:nvPicPr>
        <xdr:cNvPr id="56" name="Imagem 55">
          <a:extLst>
            <a:ext uri="{FF2B5EF4-FFF2-40B4-BE49-F238E27FC236}">
              <a16:creationId xmlns:a16="http://schemas.microsoft.com/office/drawing/2014/main" id="{23CDE6FD-AB1B-45F2-A632-39D05C56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86192" y="14014325"/>
          <a:ext cx="623005" cy="840269"/>
        </a:xfrm>
        <a:prstGeom prst="rect">
          <a:avLst/>
        </a:prstGeom>
      </xdr:spPr>
    </xdr:pic>
    <xdr:clientData/>
  </xdr:oneCellAnchor>
  <xdr:oneCellAnchor>
    <xdr:from>
      <xdr:col>15</xdr:col>
      <xdr:colOff>425825</xdr:colOff>
      <xdr:row>75</xdr:row>
      <xdr:rowOff>550689</xdr:rowOff>
    </xdr:from>
    <xdr:ext cx="657587" cy="855929"/>
    <xdr:pic>
      <xdr:nvPicPr>
        <xdr:cNvPr id="57" name="Imagem 56">
          <a:extLst>
            <a:ext uri="{FF2B5EF4-FFF2-40B4-BE49-F238E27FC236}">
              <a16:creationId xmlns:a16="http://schemas.microsoft.com/office/drawing/2014/main" id="{BA449B12-64AC-4A99-B344-8D0CA4BB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027400" y="14028564"/>
          <a:ext cx="657587" cy="855929"/>
        </a:xfrm>
        <a:prstGeom prst="rect">
          <a:avLst/>
        </a:prstGeom>
      </xdr:spPr>
    </xdr:pic>
    <xdr:clientData/>
  </xdr:oneCellAnchor>
  <xdr:oneCellAnchor>
    <xdr:from>
      <xdr:col>2</xdr:col>
      <xdr:colOff>645138</xdr:colOff>
      <xdr:row>85</xdr:row>
      <xdr:rowOff>430959</xdr:rowOff>
    </xdr:from>
    <xdr:ext cx="889903" cy="903504"/>
    <xdr:pic>
      <xdr:nvPicPr>
        <xdr:cNvPr id="58" name="Imagem 57" descr="Scanner - ícones de tecnologia grátis">
          <a:extLst>
            <a:ext uri="{FF2B5EF4-FFF2-40B4-BE49-F238E27FC236}">
              <a16:creationId xmlns:a16="http://schemas.microsoft.com/office/drawing/2014/main" id="{9879D362-CF1C-4D80-A1CB-152B994CD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963" y="15737634"/>
          <a:ext cx="889903" cy="90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769204</xdr:colOff>
      <xdr:row>86</xdr:row>
      <xdr:rowOff>129584</xdr:rowOff>
    </xdr:from>
    <xdr:ext cx="562505" cy="570785"/>
    <xdr:pic>
      <xdr:nvPicPr>
        <xdr:cNvPr id="59" name="Imagem 58" descr="Secador de cabelo cabelo - Download Ícones grátis">
          <a:extLst>
            <a:ext uri="{FF2B5EF4-FFF2-40B4-BE49-F238E27FC236}">
              <a16:creationId xmlns:a16="http://schemas.microsoft.com/office/drawing/2014/main" id="{C40413CD-7C6C-4CC0-976C-C3B4B31B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9329" y="16064909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712009</xdr:colOff>
      <xdr:row>85</xdr:row>
      <xdr:rowOff>547883</xdr:rowOff>
    </xdr:from>
    <xdr:ext cx="885046" cy="846741"/>
    <xdr:pic>
      <xdr:nvPicPr>
        <xdr:cNvPr id="60" name="Imagem 59">
          <a:extLst>
            <a:ext uri="{FF2B5EF4-FFF2-40B4-BE49-F238E27FC236}">
              <a16:creationId xmlns:a16="http://schemas.microsoft.com/office/drawing/2014/main" id="{522D911A-BFF2-4CAD-A532-23ABB754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659" y="15854558"/>
          <a:ext cx="885046" cy="846741"/>
        </a:xfrm>
        <a:prstGeom prst="rect">
          <a:avLst/>
        </a:prstGeom>
      </xdr:spPr>
    </xdr:pic>
    <xdr:clientData/>
  </xdr:oneCellAnchor>
  <xdr:oneCellAnchor>
    <xdr:from>
      <xdr:col>9</xdr:col>
      <xdr:colOff>676357</xdr:colOff>
      <xdr:row>85</xdr:row>
      <xdr:rowOff>519258</xdr:rowOff>
    </xdr:from>
    <xdr:ext cx="970108" cy="979931"/>
    <xdr:pic>
      <xdr:nvPicPr>
        <xdr:cNvPr id="61" name="Imagem 60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49CC010F-989F-4C88-AA61-833DB7EF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057" y="15825933"/>
          <a:ext cx="970108" cy="979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694766</xdr:colOff>
      <xdr:row>95</xdr:row>
      <xdr:rowOff>542006</xdr:rowOff>
    </xdr:from>
    <xdr:ext cx="565095" cy="790156"/>
    <xdr:pic>
      <xdr:nvPicPr>
        <xdr:cNvPr id="62" name="Imagem 61">
          <a:extLst>
            <a:ext uri="{FF2B5EF4-FFF2-40B4-BE49-F238E27FC236}">
              <a16:creationId xmlns:a16="http://schemas.microsoft.com/office/drawing/2014/main" id="{3D036B5A-7CAB-4BA2-A68C-D0981318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609416" y="17677481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453039</xdr:colOff>
      <xdr:row>95</xdr:row>
      <xdr:rowOff>597915</xdr:rowOff>
    </xdr:from>
    <xdr:ext cx="826618" cy="842041"/>
    <xdr:pic>
      <xdr:nvPicPr>
        <xdr:cNvPr id="63" name="Imagem 62" descr="Ventilador - ícones de ferramentas e utensílios grátis">
          <a:extLst>
            <a:ext uri="{FF2B5EF4-FFF2-40B4-BE49-F238E27FC236}">
              <a16:creationId xmlns:a16="http://schemas.microsoft.com/office/drawing/2014/main" id="{402D44DA-CA9E-466F-9BAF-80C11F4AC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3164" y="17733390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626075</xdr:colOff>
      <xdr:row>96</xdr:row>
      <xdr:rowOff>106457</xdr:rowOff>
    </xdr:from>
    <xdr:ext cx="675348" cy="683646"/>
    <xdr:pic>
      <xdr:nvPicPr>
        <xdr:cNvPr id="64" name="Imagem 63" descr="Ventilador - ícones de clima grátis">
          <a:extLst>
            <a:ext uri="{FF2B5EF4-FFF2-40B4-BE49-F238E27FC236}">
              <a16:creationId xmlns:a16="http://schemas.microsoft.com/office/drawing/2014/main" id="{655BDE99-D925-4D4F-A336-57F97FB6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9775" y="17870582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773061</xdr:colOff>
      <xdr:row>96</xdr:row>
      <xdr:rowOff>128868</xdr:rowOff>
    </xdr:from>
    <xdr:ext cx="536704" cy="549472"/>
    <xdr:pic>
      <xdr:nvPicPr>
        <xdr:cNvPr id="65" name="Imagem 64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C639FFE7-B784-482C-9233-41210037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236" y="17892993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721542</xdr:colOff>
      <xdr:row>96</xdr:row>
      <xdr:rowOff>117000</xdr:rowOff>
    </xdr:from>
    <xdr:ext cx="661584" cy="671717"/>
    <xdr:pic>
      <xdr:nvPicPr>
        <xdr:cNvPr id="66" name="Imagem 65" descr="Jogando video games - ícones de computador grátis">
          <a:extLst>
            <a:ext uri="{FF2B5EF4-FFF2-40B4-BE49-F238E27FC236}">
              <a16:creationId xmlns:a16="http://schemas.microsoft.com/office/drawing/2014/main" id="{026525AB-7A3C-479C-843A-22CF5503C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192" y="17881125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709170</xdr:colOff>
      <xdr:row>15</xdr:row>
      <xdr:rowOff>576308</xdr:rowOff>
    </xdr:from>
    <xdr:ext cx="802022" cy="761817"/>
    <xdr:pic>
      <xdr:nvPicPr>
        <xdr:cNvPr id="67" name="Imagem 66">
          <a:extLst>
            <a:ext uri="{FF2B5EF4-FFF2-40B4-BE49-F238E27FC236}">
              <a16:creationId xmlns:a16="http://schemas.microsoft.com/office/drawing/2014/main" id="{03A979A3-84BE-47A7-B3B3-65BE60D1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23820" y="3081383"/>
          <a:ext cx="802022" cy="761817"/>
        </a:xfrm>
        <a:prstGeom prst="rect">
          <a:avLst/>
        </a:prstGeom>
      </xdr:spPr>
    </xdr:pic>
    <xdr:clientData/>
  </xdr:oneCellAnchor>
  <xdr:oneCellAnchor>
    <xdr:from>
      <xdr:col>15</xdr:col>
      <xdr:colOff>854849</xdr:colOff>
      <xdr:row>171</xdr:row>
      <xdr:rowOff>136071</xdr:rowOff>
    </xdr:from>
    <xdr:ext cx="781514" cy="767066"/>
    <xdr:pic>
      <xdr:nvPicPr>
        <xdr:cNvPr id="68" name="Imagem 67">
          <a:extLst>
            <a:ext uri="{FF2B5EF4-FFF2-40B4-BE49-F238E27FC236}">
              <a16:creationId xmlns:a16="http://schemas.microsoft.com/office/drawing/2014/main" id="{E5E99FB0-88B9-49EC-B8EE-F2888554B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6424" y="34483221"/>
          <a:ext cx="781514" cy="767066"/>
        </a:xfrm>
        <a:prstGeom prst="rect">
          <a:avLst/>
        </a:prstGeom>
      </xdr:spPr>
    </xdr:pic>
    <xdr:clientData/>
  </xdr:oneCellAnchor>
  <xdr:oneCellAnchor>
    <xdr:from>
      <xdr:col>7</xdr:col>
      <xdr:colOff>838900</xdr:colOff>
      <xdr:row>161</xdr:row>
      <xdr:rowOff>150596</xdr:rowOff>
    </xdr:from>
    <xdr:ext cx="617065" cy="614891"/>
    <xdr:pic>
      <xdr:nvPicPr>
        <xdr:cNvPr id="69" name="Imagem 68">
          <a:extLst>
            <a:ext uri="{FF2B5EF4-FFF2-40B4-BE49-F238E27FC236}">
              <a16:creationId xmlns:a16="http://schemas.microsoft.com/office/drawing/2014/main" id="{A36D55CA-FDA7-4F7E-9102-3F768A41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9025" y="32668946"/>
          <a:ext cx="617065" cy="614891"/>
        </a:xfrm>
        <a:prstGeom prst="rect">
          <a:avLst/>
        </a:prstGeom>
      </xdr:spPr>
    </xdr:pic>
    <xdr:clientData/>
  </xdr:oneCellAnchor>
  <xdr:oneCellAnchor>
    <xdr:from>
      <xdr:col>5</xdr:col>
      <xdr:colOff>507392</xdr:colOff>
      <xdr:row>201</xdr:row>
      <xdr:rowOff>58868</xdr:rowOff>
    </xdr:from>
    <xdr:ext cx="731660" cy="726500"/>
    <xdr:pic>
      <xdr:nvPicPr>
        <xdr:cNvPr id="70" name="Imagem 69">
          <a:extLst>
            <a:ext uri="{FF2B5EF4-FFF2-40B4-BE49-F238E27FC236}">
              <a16:creationId xmlns:a16="http://schemas.microsoft.com/office/drawing/2014/main" id="{FEB9AF73-ADEB-428E-8736-918F02CD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042" y="39892418"/>
          <a:ext cx="731660" cy="726500"/>
        </a:xfrm>
        <a:prstGeom prst="rect">
          <a:avLst/>
        </a:prstGeom>
      </xdr:spPr>
    </xdr:pic>
    <xdr:clientData/>
  </xdr:oneCellAnchor>
  <xdr:oneCellAnchor>
    <xdr:from>
      <xdr:col>13</xdr:col>
      <xdr:colOff>737194</xdr:colOff>
      <xdr:row>161</xdr:row>
      <xdr:rowOff>12805</xdr:rowOff>
    </xdr:from>
    <xdr:ext cx="783155" cy="774220"/>
    <xdr:pic>
      <xdr:nvPicPr>
        <xdr:cNvPr id="71" name="Imagem 70">
          <a:extLst>
            <a:ext uri="{FF2B5EF4-FFF2-40B4-BE49-F238E27FC236}">
              <a16:creationId xmlns:a16="http://schemas.microsoft.com/office/drawing/2014/main" id="{F259CAAF-277E-4293-8EE1-F1CB56D9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844" y="32531155"/>
          <a:ext cx="783155" cy="774220"/>
        </a:xfrm>
        <a:prstGeom prst="rect">
          <a:avLst/>
        </a:prstGeom>
      </xdr:spPr>
    </xdr:pic>
    <xdr:clientData/>
  </xdr:oneCellAnchor>
  <xdr:oneCellAnchor>
    <xdr:from>
      <xdr:col>13</xdr:col>
      <xdr:colOff>881475</xdr:colOff>
      <xdr:row>171</xdr:row>
      <xdr:rowOff>127705</xdr:rowOff>
    </xdr:from>
    <xdr:ext cx="693751" cy="696030"/>
    <xdr:pic>
      <xdr:nvPicPr>
        <xdr:cNvPr id="72" name="Imagem 71">
          <a:extLst>
            <a:ext uri="{FF2B5EF4-FFF2-40B4-BE49-F238E27FC236}">
              <a16:creationId xmlns:a16="http://schemas.microsoft.com/office/drawing/2014/main" id="{BD522787-53A8-4044-A930-8EC05161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125" y="34474855"/>
          <a:ext cx="693751" cy="696030"/>
        </a:xfrm>
        <a:prstGeom prst="rect">
          <a:avLst/>
        </a:prstGeom>
      </xdr:spPr>
    </xdr:pic>
    <xdr:clientData/>
  </xdr:oneCellAnchor>
  <xdr:oneCellAnchor>
    <xdr:from>
      <xdr:col>11</xdr:col>
      <xdr:colOff>525808</xdr:colOff>
      <xdr:row>221</xdr:row>
      <xdr:rowOff>54423</xdr:rowOff>
    </xdr:from>
    <xdr:ext cx="640793" cy="675557"/>
    <xdr:pic>
      <xdr:nvPicPr>
        <xdr:cNvPr id="73" name="Imagem 72">
          <a:extLst>
            <a:ext uri="{FF2B5EF4-FFF2-40B4-BE49-F238E27FC236}">
              <a16:creationId xmlns:a16="http://schemas.microsoft.com/office/drawing/2014/main" id="{ED522675-99B7-4859-9D02-DDBA012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4983" y="43545573"/>
          <a:ext cx="640793" cy="675557"/>
        </a:xfrm>
        <a:prstGeom prst="rect">
          <a:avLst/>
        </a:prstGeom>
      </xdr:spPr>
    </xdr:pic>
    <xdr:clientData/>
  </xdr:oneCellAnchor>
  <xdr:oneCellAnchor>
    <xdr:from>
      <xdr:col>11</xdr:col>
      <xdr:colOff>517532</xdr:colOff>
      <xdr:row>201</xdr:row>
      <xdr:rowOff>37142</xdr:rowOff>
    </xdr:from>
    <xdr:ext cx="788754" cy="823308"/>
    <xdr:pic>
      <xdr:nvPicPr>
        <xdr:cNvPr id="74" name="Imagem 73">
          <a:extLst>
            <a:ext uri="{FF2B5EF4-FFF2-40B4-BE49-F238E27FC236}">
              <a16:creationId xmlns:a16="http://schemas.microsoft.com/office/drawing/2014/main" id="{70772677-D8D7-4C78-B520-FF770838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707" y="39870692"/>
          <a:ext cx="788754" cy="823308"/>
        </a:xfrm>
        <a:prstGeom prst="rect">
          <a:avLst/>
        </a:prstGeom>
      </xdr:spPr>
    </xdr:pic>
    <xdr:clientData/>
  </xdr:oneCellAnchor>
  <xdr:oneCellAnchor>
    <xdr:from>
      <xdr:col>13</xdr:col>
      <xdr:colOff>698301</xdr:colOff>
      <xdr:row>150</xdr:row>
      <xdr:rowOff>457719</xdr:rowOff>
    </xdr:from>
    <xdr:ext cx="878758" cy="868744"/>
    <xdr:pic>
      <xdr:nvPicPr>
        <xdr:cNvPr id="75" name="Imagem 74">
          <a:extLst>
            <a:ext uri="{FF2B5EF4-FFF2-40B4-BE49-F238E27FC236}">
              <a16:creationId xmlns:a16="http://schemas.microsoft.com/office/drawing/2014/main" id="{D71BDCC3-9DBC-4A79-9B20-B3C2D427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51" y="30518619"/>
          <a:ext cx="878758" cy="868744"/>
        </a:xfrm>
        <a:prstGeom prst="rect">
          <a:avLst/>
        </a:prstGeom>
      </xdr:spPr>
    </xdr:pic>
    <xdr:clientData/>
  </xdr:oneCellAnchor>
  <xdr:oneCellAnchor>
    <xdr:from>
      <xdr:col>5</xdr:col>
      <xdr:colOff>805425</xdr:colOff>
      <xdr:row>171</xdr:row>
      <xdr:rowOff>5655</xdr:rowOff>
    </xdr:from>
    <xdr:ext cx="860313" cy="836758"/>
    <xdr:pic>
      <xdr:nvPicPr>
        <xdr:cNvPr id="76" name="Imagem 75">
          <a:extLst>
            <a:ext uri="{FF2B5EF4-FFF2-40B4-BE49-F238E27FC236}">
              <a16:creationId xmlns:a16="http://schemas.microsoft.com/office/drawing/2014/main" id="{CC449678-FBFF-45D2-8458-C7E21F8D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075" y="34352805"/>
          <a:ext cx="860313" cy="836758"/>
        </a:xfrm>
        <a:prstGeom prst="rect">
          <a:avLst/>
        </a:prstGeom>
      </xdr:spPr>
    </xdr:pic>
    <xdr:clientData/>
  </xdr:oneCellAnchor>
  <xdr:oneCellAnchor>
    <xdr:from>
      <xdr:col>15</xdr:col>
      <xdr:colOff>766375</xdr:colOff>
      <xdr:row>191</xdr:row>
      <xdr:rowOff>156301</xdr:rowOff>
    </xdr:from>
    <xdr:ext cx="674382" cy="667784"/>
    <xdr:pic>
      <xdr:nvPicPr>
        <xdr:cNvPr id="77" name="Imagem 76">
          <a:extLst>
            <a:ext uri="{FF2B5EF4-FFF2-40B4-BE49-F238E27FC236}">
              <a16:creationId xmlns:a16="http://schemas.microsoft.com/office/drawing/2014/main" id="{344EAA6C-465F-4026-9CA5-36F05A99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7950" y="38161051"/>
          <a:ext cx="674382" cy="667784"/>
        </a:xfrm>
        <a:prstGeom prst="rect">
          <a:avLst/>
        </a:prstGeom>
      </xdr:spPr>
    </xdr:pic>
    <xdr:clientData/>
  </xdr:oneCellAnchor>
  <xdr:oneCellAnchor>
    <xdr:from>
      <xdr:col>13</xdr:col>
      <xdr:colOff>796451</xdr:colOff>
      <xdr:row>181</xdr:row>
      <xdr:rowOff>1343</xdr:rowOff>
    </xdr:from>
    <xdr:ext cx="931656" cy="939740"/>
    <xdr:pic>
      <xdr:nvPicPr>
        <xdr:cNvPr id="78" name="Imagem 77">
          <a:extLst>
            <a:ext uri="{FF2B5EF4-FFF2-40B4-BE49-F238E27FC236}">
              <a16:creationId xmlns:a16="http://schemas.microsoft.com/office/drawing/2014/main" id="{903A4352-7A77-429B-9286-65418F79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1101" y="36177293"/>
          <a:ext cx="931656" cy="939740"/>
        </a:xfrm>
        <a:prstGeom prst="rect">
          <a:avLst/>
        </a:prstGeom>
      </xdr:spPr>
    </xdr:pic>
    <xdr:clientData/>
  </xdr:oneCellAnchor>
  <xdr:oneCellAnchor>
    <xdr:from>
      <xdr:col>5</xdr:col>
      <xdr:colOff>307717</xdr:colOff>
      <xdr:row>191</xdr:row>
      <xdr:rowOff>49503</xdr:rowOff>
    </xdr:from>
    <xdr:ext cx="912966" cy="884593"/>
    <xdr:pic>
      <xdr:nvPicPr>
        <xdr:cNvPr id="79" name="Imagem 78">
          <a:extLst>
            <a:ext uri="{FF2B5EF4-FFF2-40B4-BE49-F238E27FC236}">
              <a16:creationId xmlns:a16="http://schemas.microsoft.com/office/drawing/2014/main" id="{E99354A8-9F12-4C64-8B10-928D444C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367" y="38054253"/>
          <a:ext cx="912966" cy="884593"/>
        </a:xfrm>
        <a:prstGeom prst="rect">
          <a:avLst/>
        </a:prstGeom>
      </xdr:spPr>
    </xdr:pic>
    <xdr:clientData/>
  </xdr:oneCellAnchor>
  <xdr:oneCellAnchor>
    <xdr:from>
      <xdr:col>13</xdr:col>
      <xdr:colOff>419180</xdr:colOff>
      <xdr:row>201</xdr:row>
      <xdr:rowOff>82442</xdr:rowOff>
    </xdr:from>
    <xdr:ext cx="676608" cy="679621"/>
    <xdr:pic>
      <xdr:nvPicPr>
        <xdr:cNvPr id="80" name="Imagem 79">
          <a:extLst>
            <a:ext uri="{FF2B5EF4-FFF2-40B4-BE49-F238E27FC236}">
              <a16:creationId xmlns:a16="http://schemas.microsoft.com/office/drawing/2014/main" id="{4CD2EF1F-7C83-411E-8355-9E112DDC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830" y="39915992"/>
          <a:ext cx="676608" cy="679621"/>
        </a:xfrm>
        <a:prstGeom prst="rect">
          <a:avLst/>
        </a:prstGeom>
      </xdr:spPr>
    </xdr:pic>
    <xdr:clientData/>
  </xdr:oneCellAnchor>
  <xdr:oneCellAnchor>
    <xdr:from>
      <xdr:col>5</xdr:col>
      <xdr:colOff>623890</xdr:colOff>
      <xdr:row>181</xdr:row>
      <xdr:rowOff>119520</xdr:rowOff>
    </xdr:from>
    <xdr:ext cx="769642" cy="755334"/>
    <xdr:pic>
      <xdr:nvPicPr>
        <xdr:cNvPr id="81" name="Imagem 80">
          <a:extLst>
            <a:ext uri="{FF2B5EF4-FFF2-40B4-BE49-F238E27FC236}">
              <a16:creationId xmlns:a16="http://schemas.microsoft.com/office/drawing/2014/main" id="{616DA4E5-50F1-4628-A91A-2A284798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540" y="36295470"/>
          <a:ext cx="769642" cy="755334"/>
        </a:xfrm>
        <a:prstGeom prst="rect">
          <a:avLst/>
        </a:prstGeom>
      </xdr:spPr>
    </xdr:pic>
    <xdr:clientData/>
  </xdr:oneCellAnchor>
  <xdr:oneCellAnchor>
    <xdr:from>
      <xdr:col>13</xdr:col>
      <xdr:colOff>599705</xdr:colOff>
      <xdr:row>231</xdr:row>
      <xdr:rowOff>30841</xdr:rowOff>
    </xdr:from>
    <xdr:ext cx="975029" cy="661101"/>
    <xdr:pic>
      <xdr:nvPicPr>
        <xdr:cNvPr id="82" name="Imagem 81">
          <a:extLst>
            <a:ext uri="{FF2B5EF4-FFF2-40B4-BE49-F238E27FC236}">
              <a16:creationId xmlns:a16="http://schemas.microsoft.com/office/drawing/2014/main" id="{4C81096C-FE6C-4892-A5DA-0CE69355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355" y="45350791"/>
          <a:ext cx="975029" cy="661101"/>
        </a:xfrm>
        <a:prstGeom prst="rect">
          <a:avLst/>
        </a:prstGeom>
      </xdr:spPr>
    </xdr:pic>
    <xdr:clientData/>
  </xdr:oneCellAnchor>
  <xdr:oneCellAnchor>
    <xdr:from>
      <xdr:col>2</xdr:col>
      <xdr:colOff>699085</xdr:colOff>
      <xdr:row>191</xdr:row>
      <xdr:rowOff>89647</xdr:rowOff>
    </xdr:from>
    <xdr:ext cx="662268" cy="730870"/>
    <xdr:pic>
      <xdr:nvPicPr>
        <xdr:cNvPr id="83" name="Imagem 82" descr="53 Ilustrações de Freezer Vertical - Getty Images">
          <a:extLst>
            <a:ext uri="{FF2B5EF4-FFF2-40B4-BE49-F238E27FC236}">
              <a16:creationId xmlns:a16="http://schemas.microsoft.com/office/drawing/2014/main" id="{CAAEDB69-4ED4-42AF-8263-3E4800C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10" y="38094397"/>
          <a:ext cx="662268" cy="73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752235</xdr:colOff>
      <xdr:row>151</xdr:row>
      <xdr:rowOff>76141</xdr:rowOff>
    </xdr:from>
    <xdr:ext cx="785372" cy="770150"/>
    <xdr:pic>
      <xdr:nvPicPr>
        <xdr:cNvPr id="84" name="Imagem 83" descr="Aquecedor de água - ícones de eletrônicos grátis">
          <a:extLst>
            <a:ext uri="{FF2B5EF4-FFF2-40B4-BE49-F238E27FC236}">
              <a16:creationId xmlns:a16="http://schemas.microsoft.com/office/drawing/2014/main" id="{CA7E84D8-B67F-441F-AFE0-FD9C8A29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935" y="30765691"/>
          <a:ext cx="785372" cy="7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705173</xdr:colOff>
      <xdr:row>151</xdr:row>
      <xdr:rowOff>128152</xdr:rowOff>
    </xdr:from>
    <xdr:ext cx="694764" cy="692517"/>
    <xdr:pic>
      <xdr:nvPicPr>
        <xdr:cNvPr id="85" name="Imagem 84" descr="Aquecedor de água - ícones de tecnologia grátis">
          <a:extLst>
            <a:ext uri="{FF2B5EF4-FFF2-40B4-BE49-F238E27FC236}">
              <a16:creationId xmlns:a16="http://schemas.microsoft.com/office/drawing/2014/main" id="{1C5BAF22-F3B8-4421-9200-0F457BB6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998" y="30817702"/>
          <a:ext cx="694764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1047023</xdr:colOff>
      <xdr:row>162</xdr:row>
      <xdr:rowOff>29685</xdr:rowOff>
    </xdr:from>
    <xdr:ext cx="544213" cy="542629"/>
    <xdr:pic>
      <xdr:nvPicPr>
        <xdr:cNvPr id="86" name="Imagem 85" descr="Cafeteira - ícones de comida grátis">
          <a:extLst>
            <a:ext uri="{FF2B5EF4-FFF2-40B4-BE49-F238E27FC236}">
              <a16:creationId xmlns:a16="http://schemas.microsoft.com/office/drawing/2014/main" id="{B6D0D79A-12C2-4FC4-9C25-6257F3543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0723" y="32738535"/>
          <a:ext cx="544213" cy="54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520925</xdr:colOff>
      <xdr:row>151</xdr:row>
      <xdr:rowOff>24166</xdr:rowOff>
    </xdr:from>
    <xdr:ext cx="958251" cy="927727"/>
    <xdr:pic>
      <xdr:nvPicPr>
        <xdr:cNvPr id="87" name="Imagem 86">
          <a:extLst>
            <a:ext uri="{FF2B5EF4-FFF2-40B4-BE49-F238E27FC236}">
              <a16:creationId xmlns:a16="http://schemas.microsoft.com/office/drawing/2014/main" id="{FE4B48EF-A991-4A11-9493-4BAFBE06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160100" y="30713716"/>
          <a:ext cx="958251" cy="927727"/>
        </a:xfrm>
        <a:prstGeom prst="rect">
          <a:avLst/>
        </a:prstGeom>
      </xdr:spPr>
    </xdr:pic>
    <xdr:clientData/>
  </xdr:oneCellAnchor>
  <xdr:oneCellAnchor>
    <xdr:from>
      <xdr:col>7</xdr:col>
      <xdr:colOff>1251857</xdr:colOff>
      <xdr:row>171</xdr:row>
      <xdr:rowOff>9998</xdr:rowOff>
    </xdr:from>
    <xdr:ext cx="888467" cy="877108"/>
    <xdr:pic>
      <xdr:nvPicPr>
        <xdr:cNvPr id="88" name="Imagem 87" descr="Ebulidor Fervedor Aquecedor Elétrico Grande Inox 2000W 110V - Casa &amp; Vídeo">
          <a:extLst>
            <a:ext uri="{FF2B5EF4-FFF2-40B4-BE49-F238E27FC236}">
              <a16:creationId xmlns:a16="http://schemas.microsoft.com/office/drawing/2014/main" id="{67C5DADE-05F4-4EF0-8F69-04A7375C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1982" y="34357148"/>
          <a:ext cx="888467" cy="87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911682</xdr:colOff>
      <xdr:row>171</xdr:row>
      <xdr:rowOff>79242</xdr:rowOff>
    </xdr:from>
    <xdr:ext cx="470620" cy="580544"/>
    <xdr:pic>
      <xdr:nvPicPr>
        <xdr:cNvPr id="89" name="Imagem 88" descr="ENCERADEIRA">
          <a:extLst>
            <a:ext uri="{FF2B5EF4-FFF2-40B4-BE49-F238E27FC236}">
              <a16:creationId xmlns:a16="http://schemas.microsoft.com/office/drawing/2014/main" id="{1862C0F6-2DEE-4934-9DC5-A143187D1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5382" y="34426392"/>
          <a:ext cx="470620" cy="58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710919</xdr:colOff>
      <xdr:row>171</xdr:row>
      <xdr:rowOff>8731</xdr:rowOff>
    </xdr:from>
    <xdr:ext cx="867509" cy="863982"/>
    <xdr:pic>
      <xdr:nvPicPr>
        <xdr:cNvPr id="90" name="Imagem 89" descr="Espremedor de frutas cítricas - ícones de comida e restaurante grátis">
          <a:extLst>
            <a:ext uri="{FF2B5EF4-FFF2-40B4-BE49-F238E27FC236}">
              <a16:creationId xmlns:a16="http://schemas.microsoft.com/office/drawing/2014/main" id="{F840EA2C-120F-40B8-8A7F-1002CE658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0094" y="34355881"/>
          <a:ext cx="867509" cy="8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684361</xdr:colOff>
      <xdr:row>181</xdr:row>
      <xdr:rowOff>108857</xdr:rowOff>
    </xdr:from>
    <xdr:ext cx="765153" cy="755953"/>
    <xdr:pic>
      <xdr:nvPicPr>
        <xdr:cNvPr id="91" name="Imagem 90" descr="Fogão de 6 bocas., - Detalhes do Bloco DWG | CADblocos">
          <a:extLst>
            <a:ext uri="{FF2B5EF4-FFF2-40B4-BE49-F238E27FC236}">
              <a16:creationId xmlns:a16="http://schemas.microsoft.com/office/drawing/2014/main" id="{97C8D33B-6BA0-4EC7-B4FA-3CD62DE60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8061" y="36284807"/>
          <a:ext cx="765153" cy="755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727581</xdr:colOff>
      <xdr:row>181</xdr:row>
      <xdr:rowOff>122464</xdr:rowOff>
    </xdr:from>
    <xdr:ext cx="672910" cy="669550"/>
    <xdr:pic>
      <xdr:nvPicPr>
        <xdr:cNvPr id="92" name="Imagem 91" descr="Fogão de 4 bocas., Cozinhas - Detalhes do Bloco DWG | CADblocos">
          <a:extLst>
            <a:ext uri="{FF2B5EF4-FFF2-40B4-BE49-F238E27FC236}">
              <a16:creationId xmlns:a16="http://schemas.microsoft.com/office/drawing/2014/main" id="{F4F11EC6-006A-4DC8-9B9E-0C97AD6E8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706" y="36298414"/>
          <a:ext cx="672910" cy="66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685961</xdr:colOff>
      <xdr:row>181</xdr:row>
      <xdr:rowOff>110433</xdr:rowOff>
    </xdr:from>
    <xdr:ext cx="722780" cy="717920"/>
    <xdr:pic>
      <xdr:nvPicPr>
        <xdr:cNvPr id="93" name="Imagem 92" descr="ícone de forno elétrico, estilo simples 15098907 Vetor no Vecteezy">
          <a:extLst>
            <a:ext uri="{FF2B5EF4-FFF2-40B4-BE49-F238E27FC236}">
              <a16:creationId xmlns:a16="http://schemas.microsoft.com/office/drawing/2014/main" id="{81B69348-1914-4865-8C8F-C6C98446C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536" y="36286383"/>
          <a:ext cx="722780" cy="71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740389</xdr:colOff>
      <xdr:row>151</xdr:row>
      <xdr:rowOff>83242</xdr:rowOff>
    </xdr:from>
    <xdr:ext cx="694765" cy="692517"/>
    <xdr:pic>
      <xdr:nvPicPr>
        <xdr:cNvPr id="94" name="Imagem 93" descr="Aquecedor de água - ícones de tecnologia grátis">
          <a:extLst>
            <a:ext uri="{FF2B5EF4-FFF2-40B4-BE49-F238E27FC236}">
              <a16:creationId xmlns:a16="http://schemas.microsoft.com/office/drawing/2014/main" id="{7C2F2591-C4A5-414E-8422-8B837806E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039" y="30772792"/>
          <a:ext cx="694765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784732</xdr:colOff>
      <xdr:row>151</xdr:row>
      <xdr:rowOff>94849</xdr:rowOff>
    </xdr:from>
    <xdr:ext cx="694763" cy="692517"/>
    <xdr:pic>
      <xdr:nvPicPr>
        <xdr:cNvPr id="95" name="Imagem 94" descr="Aquecedor de água - ícones de tecnologia grátis">
          <a:extLst>
            <a:ext uri="{FF2B5EF4-FFF2-40B4-BE49-F238E27FC236}">
              <a16:creationId xmlns:a16="http://schemas.microsoft.com/office/drawing/2014/main" id="{EAD5A83C-617A-4413-90FA-480D3ACC7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4857" y="30784399"/>
          <a:ext cx="694763" cy="69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820212</xdr:colOff>
      <xdr:row>161</xdr:row>
      <xdr:rowOff>55295</xdr:rowOff>
    </xdr:from>
    <xdr:ext cx="770222" cy="771263"/>
    <xdr:pic>
      <xdr:nvPicPr>
        <xdr:cNvPr id="96" name="Imagem 95" descr="Churrasqueira eletrica - ícones de ferramentas e utensílios grátis">
          <a:extLst>
            <a:ext uri="{FF2B5EF4-FFF2-40B4-BE49-F238E27FC236}">
              <a16:creationId xmlns:a16="http://schemas.microsoft.com/office/drawing/2014/main" id="{E9DD0235-7CDD-4F30-AA31-4E010430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037" y="32573645"/>
          <a:ext cx="770222" cy="771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716304</xdr:colOff>
      <xdr:row>151</xdr:row>
      <xdr:rowOff>142714</xdr:rowOff>
    </xdr:from>
    <xdr:ext cx="698040" cy="688737"/>
    <xdr:pic>
      <xdr:nvPicPr>
        <xdr:cNvPr id="97" name="Imagem 96" descr="Churrasqueira eletrica - ícones de ferramentas e utensílios grátis">
          <a:extLst>
            <a:ext uri="{FF2B5EF4-FFF2-40B4-BE49-F238E27FC236}">
              <a16:creationId xmlns:a16="http://schemas.microsoft.com/office/drawing/2014/main" id="{BF47EF3B-E2A8-4806-96F2-BB4B1813B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7879" y="30832264"/>
          <a:ext cx="698040" cy="688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590712</xdr:colOff>
      <xdr:row>161</xdr:row>
      <xdr:rowOff>68036</xdr:rowOff>
    </xdr:from>
    <xdr:ext cx="996898" cy="728086"/>
    <xdr:pic>
      <xdr:nvPicPr>
        <xdr:cNvPr id="98" name="Imagem 97">
          <a:extLst>
            <a:ext uri="{FF2B5EF4-FFF2-40B4-BE49-F238E27FC236}">
              <a16:creationId xmlns:a16="http://schemas.microsoft.com/office/drawing/2014/main" id="{D13052BC-F6F2-4E98-9189-3602CA8DC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29887" y="32586386"/>
          <a:ext cx="996898" cy="728086"/>
        </a:xfrm>
        <a:prstGeom prst="rect">
          <a:avLst/>
        </a:prstGeom>
      </xdr:spPr>
    </xdr:pic>
    <xdr:clientData/>
  </xdr:oneCellAnchor>
  <xdr:oneCellAnchor>
    <xdr:from>
      <xdr:col>15</xdr:col>
      <xdr:colOff>831784</xdr:colOff>
      <xdr:row>161</xdr:row>
      <xdr:rowOff>116542</xdr:rowOff>
    </xdr:from>
    <xdr:ext cx="745846" cy="732339"/>
    <xdr:pic>
      <xdr:nvPicPr>
        <xdr:cNvPr id="99" name="Imagem 98" descr="Chuveiro - ícones de ferramentas e utensílios grátis">
          <a:extLst>
            <a:ext uri="{FF2B5EF4-FFF2-40B4-BE49-F238E27FC236}">
              <a16:creationId xmlns:a16="http://schemas.microsoft.com/office/drawing/2014/main" id="{B89AF581-8588-4305-957A-155CA82F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3359" y="32634892"/>
          <a:ext cx="745846" cy="732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580521</xdr:colOff>
      <xdr:row>171</xdr:row>
      <xdr:rowOff>125312</xdr:rowOff>
    </xdr:from>
    <xdr:ext cx="727365" cy="741056"/>
    <xdr:pic>
      <xdr:nvPicPr>
        <xdr:cNvPr id="100" name="Imagem 99" descr="Chuveiro - ícones de móveis e casa grátis">
          <a:extLst>
            <a:ext uri="{FF2B5EF4-FFF2-40B4-BE49-F238E27FC236}">
              <a16:creationId xmlns:a16="http://schemas.microsoft.com/office/drawing/2014/main" id="{EA3991FF-7B00-4612-8E2C-BBA6278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346" y="34472462"/>
          <a:ext cx="727365" cy="741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582559</xdr:colOff>
      <xdr:row>181</xdr:row>
      <xdr:rowOff>81643</xdr:rowOff>
    </xdr:from>
    <xdr:ext cx="830169" cy="836200"/>
    <xdr:pic>
      <xdr:nvPicPr>
        <xdr:cNvPr id="101" name="Imagem 100" descr="Ferro - ícones de ferramentas e utensílios grátis">
          <a:extLst>
            <a:ext uri="{FF2B5EF4-FFF2-40B4-BE49-F238E27FC236}">
              <a16:creationId xmlns:a16="http://schemas.microsoft.com/office/drawing/2014/main" id="{A09D3434-C913-49AD-8389-EBD9C1169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384" y="36257593"/>
          <a:ext cx="830169" cy="83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609922</xdr:colOff>
      <xdr:row>181</xdr:row>
      <xdr:rowOff>81642</xdr:rowOff>
    </xdr:from>
    <xdr:ext cx="836896" cy="827308"/>
    <xdr:pic>
      <xdr:nvPicPr>
        <xdr:cNvPr id="102" name="Imagem 101" descr="Fogão de 6 bocas., - Detalhes do Bloco DWG | CADblocos">
          <a:extLst>
            <a:ext uri="{FF2B5EF4-FFF2-40B4-BE49-F238E27FC236}">
              <a16:creationId xmlns:a16="http://schemas.microsoft.com/office/drawing/2014/main" id="{706B4A91-A56A-40DC-B9B7-22ACED61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9097" y="36257592"/>
          <a:ext cx="836896" cy="82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518118</xdr:colOff>
      <xdr:row>191</xdr:row>
      <xdr:rowOff>112059</xdr:rowOff>
    </xdr:from>
    <xdr:ext cx="797647" cy="701926"/>
    <xdr:pic>
      <xdr:nvPicPr>
        <xdr:cNvPr id="103" name="Imagem 102" descr="Freezer Vector Icon Design Illustration 7600755 Vector Art at Vecteezy">
          <a:extLst>
            <a:ext uri="{FF2B5EF4-FFF2-40B4-BE49-F238E27FC236}">
              <a16:creationId xmlns:a16="http://schemas.microsoft.com/office/drawing/2014/main" id="{93BBE3A0-9168-4571-888D-883153034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8243" y="38116809"/>
          <a:ext cx="797647" cy="701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842043</xdr:colOff>
      <xdr:row>191</xdr:row>
      <xdr:rowOff>22412</xdr:rowOff>
    </xdr:from>
    <xdr:ext cx="902272" cy="907276"/>
    <xdr:pic>
      <xdr:nvPicPr>
        <xdr:cNvPr id="104" name="Imagem 103" descr="Refigerador frio equipamento geladeira cozinha - Ícones Ecologia, meio  ambiente e natureza">
          <a:extLst>
            <a:ext uri="{FF2B5EF4-FFF2-40B4-BE49-F238E27FC236}">
              <a16:creationId xmlns:a16="http://schemas.microsoft.com/office/drawing/2014/main" id="{A4F26C5C-85D5-42F0-9D37-5BA739B7E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1218" y="38027162"/>
          <a:ext cx="902272" cy="90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591513</xdr:colOff>
      <xdr:row>191</xdr:row>
      <xdr:rowOff>115963</xdr:rowOff>
    </xdr:from>
    <xdr:ext cx="658744" cy="666447"/>
    <xdr:pic>
      <xdr:nvPicPr>
        <xdr:cNvPr id="105" name="Imagem 104" descr="Vetor de ícone de geladeira | Vetor Premium">
          <a:extLst>
            <a:ext uri="{FF2B5EF4-FFF2-40B4-BE49-F238E27FC236}">
              <a16:creationId xmlns:a16="http://schemas.microsoft.com/office/drawing/2014/main" id="{9ADF8172-D134-4B77-B52D-B80A3CAB6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5213" y="38120713"/>
          <a:ext cx="658744" cy="666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699566</xdr:colOff>
      <xdr:row>201</xdr:row>
      <xdr:rowOff>563</xdr:rowOff>
    </xdr:from>
    <xdr:ext cx="786014" cy="790979"/>
    <xdr:pic>
      <xdr:nvPicPr>
        <xdr:cNvPr id="106" name="Imagem 105" descr="ícone de impressora a laser moderna, estilo simples 14428245 Vetor no  Vecteezy">
          <a:extLst>
            <a:ext uri="{FF2B5EF4-FFF2-40B4-BE49-F238E27FC236}">
              <a16:creationId xmlns:a16="http://schemas.microsoft.com/office/drawing/2014/main" id="{B168E4CC-721B-4BAB-86F9-96B8BF54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391" y="39834113"/>
          <a:ext cx="786014" cy="79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480252</xdr:colOff>
      <xdr:row>201</xdr:row>
      <xdr:rowOff>76025</xdr:rowOff>
    </xdr:from>
    <xdr:ext cx="646739" cy="636320"/>
    <xdr:pic>
      <xdr:nvPicPr>
        <xdr:cNvPr id="107" name="Imagem 106">
          <a:extLst>
            <a:ext uri="{FF2B5EF4-FFF2-40B4-BE49-F238E27FC236}">
              <a16:creationId xmlns:a16="http://schemas.microsoft.com/office/drawing/2014/main" id="{B54BFCC0-A0D4-44B8-AC10-6A5F8C19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0377" y="39909575"/>
          <a:ext cx="646739" cy="636320"/>
        </a:xfrm>
        <a:prstGeom prst="rect">
          <a:avLst/>
        </a:prstGeom>
      </xdr:spPr>
    </xdr:pic>
    <xdr:clientData/>
  </xdr:oneCellAnchor>
  <xdr:oneCellAnchor>
    <xdr:from>
      <xdr:col>9</xdr:col>
      <xdr:colOff>744390</xdr:colOff>
      <xdr:row>201</xdr:row>
      <xdr:rowOff>26193</xdr:rowOff>
    </xdr:from>
    <xdr:ext cx="778009" cy="765474"/>
    <xdr:pic>
      <xdr:nvPicPr>
        <xdr:cNvPr id="108" name="Imagem 107">
          <a:extLst>
            <a:ext uri="{FF2B5EF4-FFF2-40B4-BE49-F238E27FC236}">
              <a16:creationId xmlns:a16="http://schemas.microsoft.com/office/drawing/2014/main" id="{ED5FB5BD-25AE-4E2A-B099-C7DDB8A0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88090" y="39859743"/>
          <a:ext cx="778009" cy="765474"/>
        </a:xfrm>
        <a:prstGeom prst="rect">
          <a:avLst/>
        </a:prstGeom>
      </xdr:spPr>
    </xdr:pic>
    <xdr:clientData/>
  </xdr:oneCellAnchor>
  <xdr:oneCellAnchor>
    <xdr:from>
      <xdr:col>2</xdr:col>
      <xdr:colOff>581215</xdr:colOff>
      <xdr:row>210</xdr:row>
      <xdr:rowOff>558500</xdr:rowOff>
    </xdr:from>
    <xdr:ext cx="761889" cy="789248"/>
    <xdr:pic>
      <xdr:nvPicPr>
        <xdr:cNvPr id="109" name="Imagem 108" descr="ícone da máquina de costura elétrica, estilo de estrutura de tópicos  15374554 Vetor no Vecteezy">
          <a:extLst>
            <a:ext uri="{FF2B5EF4-FFF2-40B4-BE49-F238E27FC236}">
              <a16:creationId xmlns:a16="http://schemas.microsoft.com/office/drawing/2014/main" id="{52C33765-9B54-4223-B883-FD081DC03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040" y="41592200"/>
          <a:ext cx="761889" cy="78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330573</xdr:colOff>
      <xdr:row>211</xdr:row>
      <xdr:rowOff>39221</xdr:rowOff>
    </xdr:from>
    <xdr:ext cx="772457" cy="709172"/>
    <xdr:pic>
      <xdr:nvPicPr>
        <xdr:cNvPr id="110" name="Imagem 109" descr="Lava-louças - ícones de móveis e casa grátis">
          <a:extLst>
            <a:ext uri="{FF2B5EF4-FFF2-40B4-BE49-F238E27FC236}">
              <a16:creationId xmlns:a16="http://schemas.microsoft.com/office/drawing/2014/main" id="{FA8EE9CB-5515-421C-AC4A-BFA36A9D5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223" y="41701571"/>
          <a:ext cx="772457" cy="70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443354</xdr:colOff>
      <xdr:row>211</xdr:row>
      <xdr:rowOff>16809</xdr:rowOff>
    </xdr:from>
    <xdr:ext cx="661009" cy="687322"/>
    <xdr:pic>
      <xdr:nvPicPr>
        <xdr:cNvPr id="111" name="Imagem 110" descr="Xerox - ícones de pessoas grátis">
          <a:extLst>
            <a:ext uri="{FF2B5EF4-FFF2-40B4-BE49-F238E27FC236}">
              <a16:creationId xmlns:a16="http://schemas.microsoft.com/office/drawing/2014/main" id="{1E5FD2B8-1E50-44C2-BD4C-322539EC9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2529" y="41679159"/>
          <a:ext cx="661009" cy="68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271983</xdr:colOff>
      <xdr:row>210</xdr:row>
      <xdr:rowOff>556216</xdr:rowOff>
    </xdr:from>
    <xdr:ext cx="869416" cy="892464"/>
    <xdr:pic>
      <xdr:nvPicPr>
        <xdr:cNvPr id="112" name="Imagem 111" descr="Teacher photocopying text material for class - Free education icons">
          <a:extLst>
            <a:ext uri="{FF2B5EF4-FFF2-40B4-BE49-F238E27FC236}">
              <a16:creationId xmlns:a16="http://schemas.microsoft.com/office/drawing/2014/main" id="{5064C405-566B-4560-8BDC-392BB138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5683" y="41589916"/>
          <a:ext cx="869416" cy="89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661549</xdr:colOff>
      <xdr:row>211</xdr:row>
      <xdr:rowOff>101974</xdr:rowOff>
    </xdr:from>
    <xdr:ext cx="603116" cy="617603"/>
    <xdr:pic>
      <xdr:nvPicPr>
        <xdr:cNvPr id="113" name="Imagem 112">
          <a:extLst>
            <a:ext uri="{FF2B5EF4-FFF2-40B4-BE49-F238E27FC236}">
              <a16:creationId xmlns:a16="http://schemas.microsoft.com/office/drawing/2014/main" id="{BE38FB66-DEDF-4667-BFB1-4274D859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6199" y="41764324"/>
          <a:ext cx="603116" cy="617603"/>
        </a:xfrm>
        <a:prstGeom prst="rect">
          <a:avLst/>
        </a:prstGeom>
      </xdr:spPr>
    </xdr:pic>
    <xdr:clientData/>
  </xdr:oneCellAnchor>
  <xdr:oneCellAnchor>
    <xdr:from>
      <xdr:col>15</xdr:col>
      <xdr:colOff>610722</xdr:colOff>
      <xdr:row>210</xdr:row>
      <xdr:rowOff>617657</xdr:rowOff>
    </xdr:from>
    <xdr:ext cx="788411" cy="813328"/>
    <xdr:pic>
      <xdr:nvPicPr>
        <xdr:cNvPr id="114" name="Imagem 113" descr="Ícone de forno de convecção de ventilador vetor simples grill fogão de  cozinha forno elétrico ou a gás | Vetor Premium">
          <a:extLst>
            <a:ext uri="{FF2B5EF4-FFF2-40B4-BE49-F238E27FC236}">
              <a16:creationId xmlns:a16="http://schemas.microsoft.com/office/drawing/2014/main" id="{5C7316AB-AE3E-4581-8178-ED88E78EA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297" y="41651357"/>
          <a:ext cx="788411" cy="81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637935</xdr:colOff>
      <xdr:row>221</xdr:row>
      <xdr:rowOff>68035</xdr:rowOff>
    </xdr:from>
    <xdr:ext cx="719832" cy="732839"/>
    <xdr:pic>
      <xdr:nvPicPr>
        <xdr:cNvPr id="115" name="Imagem 114">
          <a:extLst>
            <a:ext uri="{FF2B5EF4-FFF2-40B4-BE49-F238E27FC236}">
              <a16:creationId xmlns:a16="http://schemas.microsoft.com/office/drawing/2014/main" id="{1BF6D126-1FFF-4CCD-BEF8-E5897683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42760" y="43559185"/>
          <a:ext cx="719832" cy="732839"/>
        </a:xfrm>
        <a:prstGeom prst="rect">
          <a:avLst/>
        </a:prstGeom>
      </xdr:spPr>
    </xdr:pic>
    <xdr:clientData/>
  </xdr:oneCellAnchor>
  <xdr:oneCellAnchor>
    <xdr:from>
      <xdr:col>5</xdr:col>
      <xdr:colOff>566698</xdr:colOff>
      <xdr:row>220</xdr:row>
      <xdr:rowOff>577188</xdr:rowOff>
    </xdr:from>
    <xdr:ext cx="810504" cy="801534"/>
    <xdr:pic>
      <xdr:nvPicPr>
        <xdr:cNvPr id="116" name="Imagem 115">
          <a:extLst>
            <a:ext uri="{FF2B5EF4-FFF2-40B4-BE49-F238E27FC236}">
              <a16:creationId xmlns:a16="http://schemas.microsoft.com/office/drawing/2014/main" id="{62B561F0-A660-47B6-856D-C9D0D9BA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81348" y="43439688"/>
          <a:ext cx="810504" cy="801534"/>
        </a:xfrm>
        <a:prstGeom prst="rect">
          <a:avLst/>
        </a:prstGeom>
      </xdr:spPr>
    </xdr:pic>
    <xdr:clientData/>
  </xdr:oneCellAnchor>
  <xdr:oneCellAnchor>
    <xdr:from>
      <xdr:col>7</xdr:col>
      <xdr:colOff>515469</xdr:colOff>
      <xdr:row>221</xdr:row>
      <xdr:rowOff>105102</xdr:rowOff>
    </xdr:from>
    <xdr:ext cx="691450" cy="694693"/>
    <xdr:pic>
      <xdr:nvPicPr>
        <xdr:cNvPr id="117" name="Imagem 116">
          <a:extLst>
            <a:ext uri="{FF2B5EF4-FFF2-40B4-BE49-F238E27FC236}">
              <a16:creationId xmlns:a16="http://schemas.microsoft.com/office/drawing/2014/main" id="{7280555B-4D92-412D-8B3F-D6588147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325594" y="43596252"/>
          <a:ext cx="691450" cy="694693"/>
        </a:xfrm>
        <a:prstGeom prst="rect">
          <a:avLst/>
        </a:prstGeom>
      </xdr:spPr>
    </xdr:pic>
    <xdr:clientData/>
  </xdr:oneCellAnchor>
  <xdr:oneCellAnchor>
    <xdr:from>
      <xdr:col>9</xdr:col>
      <xdr:colOff>433829</xdr:colOff>
      <xdr:row>221</xdr:row>
      <xdr:rowOff>148669</xdr:rowOff>
    </xdr:from>
    <xdr:ext cx="597293" cy="658954"/>
    <xdr:pic>
      <xdr:nvPicPr>
        <xdr:cNvPr id="118" name="Imagem 117">
          <a:extLst>
            <a:ext uri="{FF2B5EF4-FFF2-40B4-BE49-F238E27FC236}">
              <a16:creationId xmlns:a16="http://schemas.microsoft.com/office/drawing/2014/main" id="{99CB35A2-0674-4E3E-9228-5E21F9DF1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77529" y="43639819"/>
          <a:ext cx="597293" cy="658954"/>
        </a:xfrm>
        <a:prstGeom prst="rect">
          <a:avLst/>
        </a:prstGeom>
      </xdr:spPr>
    </xdr:pic>
    <xdr:clientData/>
  </xdr:oneCellAnchor>
  <xdr:oneCellAnchor>
    <xdr:from>
      <xdr:col>13</xdr:col>
      <xdr:colOff>829237</xdr:colOff>
      <xdr:row>191</xdr:row>
      <xdr:rowOff>107496</xdr:rowOff>
    </xdr:from>
    <xdr:ext cx="891668" cy="760055"/>
    <xdr:pic>
      <xdr:nvPicPr>
        <xdr:cNvPr id="119" name="Imagem 118">
          <a:extLst>
            <a:ext uri="{FF2B5EF4-FFF2-40B4-BE49-F238E27FC236}">
              <a16:creationId xmlns:a16="http://schemas.microsoft.com/office/drawing/2014/main" id="{E8379FDA-9BFE-49EB-BECA-13CC65F2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63887" y="38112246"/>
          <a:ext cx="891668" cy="760055"/>
        </a:xfrm>
        <a:prstGeom prst="rect">
          <a:avLst/>
        </a:prstGeom>
      </xdr:spPr>
    </xdr:pic>
    <xdr:clientData/>
  </xdr:oneCellAnchor>
  <xdr:oneCellAnchor>
    <xdr:from>
      <xdr:col>7</xdr:col>
      <xdr:colOff>525077</xdr:colOff>
      <xdr:row>210</xdr:row>
      <xdr:rowOff>609120</xdr:rowOff>
    </xdr:from>
    <xdr:ext cx="555222" cy="794655"/>
    <xdr:pic>
      <xdr:nvPicPr>
        <xdr:cNvPr id="120" name="Imagem 119">
          <a:extLst>
            <a:ext uri="{FF2B5EF4-FFF2-40B4-BE49-F238E27FC236}">
              <a16:creationId xmlns:a16="http://schemas.microsoft.com/office/drawing/2014/main" id="{A7A4A877-07CC-4FCD-99A3-BDB58E89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35202" y="41642820"/>
          <a:ext cx="555222" cy="794655"/>
        </a:xfrm>
        <a:prstGeom prst="rect">
          <a:avLst/>
        </a:prstGeom>
      </xdr:spPr>
    </xdr:pic>
    <xdr:clientData/>
  </xdr:oneCellAnchor>
  <xdr:oneCellAnchor>
    <xdr:from>
      <xdr:col>15</xdr:col>
      <xdr:colOff>597914</xdr:colOff>
      <xdr:row>201</xdr:row>
      <xdr:rowOff>8602</xdr:rowOff>
    </xdr:from>
    <xdr:ext cx="685961" cy="849447"/>
    <xdr:pic>
      <xdr:nvPicPr>
        <xdr:cNvPr id="121" name="Imagem 120">
          <a:extLst>
            <a:ext uri="{FF2B5EF4-FFF2-40B4-BE49-F238E27FC236}">
              <a16:creationId xmlns:a16="http://schemas.microsoft.com/office/drawing/2014/main" id="{C2C2908D-8AA2-461F-A5C1-47D345B0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199489" y="39842152"/>
          <a:ext cx="685961" cy="849447"/>
        </a:xfrm>
        <a:prstGeom prst="rect">
          <a:avLst/>
        </a:prstGeom>
      </xdr:spPr>
    </xdr:pic>
    <xdr:clientData/>
  </xdr:oneCellAnchor>
  <xdr:oneCellAnchor>
    <xdr:from>
      <xdr:col>13</xdr:col>
      <xdr:colOff>637935</xdr:colOff>
      <xdr:row>221</xdr:row>
      <xdr:rowOff>71187</xdr:rowOff>
    </xdr:from>
    <xdr:ext cx="503882" cy="679604"/>
    <xdr:pic>
      <xdr:nvPicPr>
        <xdr:cNvPr id="122" name="Imagem 121">
          <a:extLst>
            <a:ext uri="{FF2B5EF4-FFF2-40B4-BE49-F238E27FC236}">
              <a16:creationId xmlns:a16="http://schemas.microsoft.com/office/drawing/2014/main" id="{C718945E-EE80-419F-A440-CCC04BDA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172585" y="43562337"/>
          <a:ext cx="503882" cy="679604"/>
        </a:xfrm>
        <a:prstGeom prst="rect">
          <a:avLst/>
        </a:prstGeom>
      </xdr:spPr>
    </xdr:pic>
    <xdr:clientData/>
  </xdr:oneCellAnchor>
  <xdr:oneCellAnchor>
    <xdr:from>
      <xdr:col>15</xdr:col>
      <xdr:colOff>412217</xdr:colOff>
      <xdr:row>221</xdr:row>
      <xdr:rowOff>88420</xdr:rowOff>
    </xdr:from>
    <xdr:ext cx="531852" cy="692270"/>
    <xdr:pic>
      <xdr:nvPicPr>
        <xdr:cNvPr id="123" name="Imagem 122">
          <a:extLst>
            <a:ext uri="{FF2B5EF4-FFF2-40B4-BE49-F238E27FC236}">
              <a16:creationId xmlns:a16="http://schemas.microsoft.com/office/drawing/2014/main" id="{E92BF38D-3701-4B33-BBB2-1C1C6B66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3013792" y="43579570"/>
          <a:ext cx="531852" cy="692270"/>
        </a:xfrm>
        <a:prstGeom prst="rect">
          <a:avLst/>
        </a:prstGeom>
      </xdr:spPr>
    </xdr:pic>
    <xdr:clientData/>
  </xdr:oneCellAnchor>
  <xdr:oneCellAnchor>
    <xdr:from>
      <xdr:col>2</xdr:col>
      <xdr:colOff>713176</xdr:colOff>
      <xdr:row>231</xdr:row>
      <xdr:rowOff>8194</xdr:rowOff>
    </xdr:from>
    <xdr:ext cx="783612" cy="795588"/>
    <xdr:pic>
      <xdr:nvPicPr>
        <xdr:cNvPr id="124" name="Imagem 123" descr="Scanner - ícones de tecnologia grátis">
          <a:extLst>
            <a:ext uri="{FF2B5EF4-FFF2-40B4-BE49-F238E27FC236}">
              <a16:creationId xmlns:a16="http://schemas.microsoft.com/office/drawing/2014/main" id="{6D2421AC-F7F4-4592-B6AA-363D3ADB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001" y="45328144"/>
          <a:ext cx="783612" cy="7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755597</xdr:colOff>
      <xdr:row>232</xdr:row>
      <xdr:rowOff>7118</xdr:rowOff>
    </xdr:from>
    <xdr:ext cx="562505" cy="570785"/>
    <xdr:pic>
      <xdr:nvPicPr>
        <xdr:cNvPr id="125" name="Imagem 124" descr="Secador de cabelo cabelo - Download Ícones grátis">
          <a:extLst>
            <a:ext uri="{FF2B5EF4-FFF2-40B4-BE49-F238E27FC236}">
              <a16:creationId xmlns:a16="http://schemas.microsoft.com/office/drawing/2014/main" id="{7DF13CE5-89DA-4270-9CA1-DD5DF7D1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722" y="45517568"/>
          <a:ext cx="562505" cy="570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684797</xdr:colOff>
      <xdr:row>231</xdr:row>
      <xdr:rowOff>13606</xdr:rowOff>
    </xdr:from>
    <xdr:ext cx="760802" cy="727874"/>
    <xdr:pic>
      <xdr:nvPicPr>
        <xdr:cNvPr id="126" name="Imagem 125">
          <a:extLst>
            <a:ext uri="{FF2B5EF4-FFF2-40B4-BE49-F238E27FC236}">
              <a16:creationId xmlns:a16="http://schemas.microsoft.com/office/drawing/2014/main" id="{C55FEAE4-9FFC-44A6-8489-5829E844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447" y="45333556"/>
          <a:ext cx="760802" cy="727874"/>
        </a:xfrm>
        <a:prstGeom prst="rect">
          <a:avLst/>
        </a:prstGeom>
      </xdr:spPr>
    </xdr:pic>
    <xdr:clientData/>
  </xdr:oneCellAnchor>
  <xdr:oneCellAnchor>
    <xdr:from>
      <xdr:col>9</xdr:col>
      <xdr:colOff>662751</xdr:colOff>
      <xdr:row>231</xdr:row>
      <xdr:rowOff>4203</xdr:rowOff>
    </xdr:from>
    <xdr:ext cx="873816" cy="882664"/>
    <xdr:pic>
      <xdr:nvPicPr>
        <xdr:cNvPr id="127" name="Imagem 126" descr="Máquina de lavar roupa - ícone do serviço de lavanderia, ilustração, •  adesivos para a parede lavandaria, secador, housekeeping | myloview.com.br">
          <a:extLst>
            <a:ext uri="{FF2B5EF4-FFF2-40B4-BE49-F238E27FC236}">
              <a16:creationId xmlns:a16="http://schemas.microsoft.com/office/drawing/2014/main" id="{85730E14-AAF7-42E6-BDA0-A8539A6E7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451" y="45324153"/>
          <a:ext cx="873816" cy="88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454665</xdr:colOff>
      <xdr:row>230</xdr:row>
      <xdr:rowOff>583266</xdr:rowOff>
    </xdr:from>
    <xdr:ext cx="745406" cy="751377"/>
    <xdr:pic>
      <xdr:nvPicPr>
        <xdr:cNvPr id="128" name="Imagem 127" descr="Televisão - ícones de transporte grátis">
          <a:extLst>
            <a:ext uri="{FF2B5EF4-FFF2-40B4-BE49-F238E27FC236}">
              <a16:creationId xmlns:a16="http://schemas.microsoft.com/office/drawing/2014/main" id="{52818E92-1C6E-4DC5-A999-9FB3FAD9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6240" y="45274566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790816</xdr:colOff>
      <xdr:row>241</xdr:row>
      <xdr:rowOff>121</xdr:rowOff>
    </xdr:from>
    <xdr:ext cx="565095" cy="790156"/>
    <xdr:pic>
      <xdr:nvPicPr>
        <xdr:cNvPr id="129" name="Imagem 128">
          <a:extLst>
            <a:ext uri="{FF2B5EF4-FFF2-40B4-BE49-F238E27FC236}">
              <a16:creationId xmlns:a16="http://schemas.microsoft.com/office/drawing/2014/main" id="{7DCE9F70-1D38-4647-815C-5A7E2BEC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05466" y="47148871"/>
          <a:ext cx="565095" cy="790156"/>
        </a:xfrm>
        <a:prstGeom prst="rect">
          <a:avLst/>
        </a:prstGeom>
      </xdr:spPr>
    </xdr:pic>
    <xdr:clientData/>
  </xdr:oneCellAnchor>
  <xdr:oneCellAnchor>
    <xdr:from>
      <xdr:col>7</xdr:col>
      <xdr:colOff>526678</xdr:colOff>
      <xdr:row>240</xdr:row>
      <xdr:rowOff>605118</xdr:rowOff>
    </xdr:from>
    <xdr:ext cx="826618" cy="842041"/>
    <xdr:pic>
      <xdr:nvPicPr>
        <xdr:cNvPr id="130" name="Imagem 129" descr="Ventilador - ícones de ferramentas e utensílios grátis">
          <a:extLst>
            <a:ext uri="{FF2B5EF4-FFF2-40B4-BE49-F238E27FC236}">
              <a16:creationId xmlns:a16="http://schemas.microsoft.com/office/drawing/2014/main" id="{5AC735EA-1A43-4269-93A4-7C57BC929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6803" y="47125218"/>
          <a:ext cx="826618" cy="84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710919</xdr:colOff>
      <xdr:row>241</xdr:row>
      <xdr:rowOff>56030</xdr:rowOff>
    </xdr:from>
    <xdr:ext cx="675348" cy="683646"/>
    <xdr:pic>
      <xdr:nvPicPr>
        <xdr:cNvPr id="131" name="Imagem 130" descr="Ventilador - ícones de clima grátis">
          <a:extLst>
            <a:ext uri="{FF2B5EF4-FFF2-40B4-BE49-F238E27FC236}">
              <a16:creationId xmlns:a16="http://schemas.microsoft.com/office/drawing/2014/main" id="{82BB6CDD-7C9B-4566-A3C2-C921A72C9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619" y="47204780"/>
          <a:ext cx="675348" cy="683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801876</xdr:colOff>
      <xdr:row>241</xdr:row>
      <xdr:rowOff>145677</xdr:rowOff>
    </xdr:from>
    <xdr:ext cx="536704" cy="549472"/>
    <xdr:pic>
      <xdr:nvPicPr>
        <xdr:cNvPr id="132" name="Imagem 131" descr="ícone do ventilador, estilo de estrutura de tópicos 14619194 Vetor no  Vecteezy">
          <a:extLst>
            <a:ext uri="{FF2B5EF4-FFF2-40B4-BE49-F238E27FC236}">
              <a16:creationId xmlns:a16="http://schemas.microsoft.com/office/drawing/2014/main" id="{45BABD79-8773-4450-87D0-46663E17B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1051" y="47294427"/>
          <a:ext cx="536704" cy="549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750358</xdr:colOff>
      <xdr:row>241</xdr:row>
      <xdr:rowOff>133809</xdr:rowOff>
    </xdr:from>
    <xdr:ext cx="661584" cy="671717"/>
    <xdr:pic>
      <xdr:nvPicPr>
        <xdr:cNvPr id="133" name="Imagem 132" descr="Jogando video games - ícones de computador grátis">
          <a:extLst>
            <a:ext uri="{FF2B5EF4-FFF2-40B4-BE49-F238E27FC236}">
              <a16:creationId xmlns:a16="http://schemas.microsoft.com/office/drawing/2014/main" id="{E2E63C8D-7853-4C8A-AEE4-194C49EDC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5008" y="47282559"/>
          <a:ext cx="661584" cy="671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654742</xdr:colOff>
      <xdr:row>160</xdr:row>
      <xdr:rowOff>617129</xdr:rowOff>
    </xdr:from>
    <xdr:ext cx="802022" cy="761817"/>
    <xdr:pic>
      <xdr:nvPicPr>
        <xdr:cNvPr id="134" name="Imagem 133">
          <a:extLst>
            <a:ext uri="{FF2B5EF4-FFF2-40B4-BE49-F238E27FC236}">
              <a16:creationId xmlns:a16="http://schemas.microsoft.com/office/drawing/2014/main" id="{48384093-2FE3-45C5-A924-34077F02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569392" y="32506829"/>
          <a:ext cx="802022" cy="761817"/>
        </a:xfrm>
        <a:prstGeom prst="rect">
          <a:avLst/>
        </a:prstGeom>
      </xdr:spPr>
    </xdr:pic>
    <xdr:clientData/>
  </xdr:oneCellAnchor>
  <xdr:twoCellAnchor editAs="oneCell">
    <xdr:from>
      <xdr:col>2</xdr:col>
      <xdr:colOff>748392</xdr:colOff>
      <xdr:row>96</xdr:row>
      <xdr:rowOff>149679</xdr:rowOff>
    </xdr:from>
    <xdr:to>
      <xdr:col>3</xdr:col>
      <xdr:colOff>380973</xdr:colOff>
      <xdr:row>99</xdr:row>
      <xdr:rowOff>183368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18777DC5-BC2A-4AB6-A712-3D804921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253217" y="17913804"/>
          <a:ext cx="1013706" cy="605189"/>
        </a:xfrm>
        <a:prstGeom prst="rect">
          <a:avLst/>
        </a:prstGeom>
      </xdr:spPr>
    </xdr:pic>
    <xdr:clientData/>
  </xdr:twoCellAnchor>
  <xdr:twoCellAnchor editAs="oneCell">
    <xdr:from>
      <xdr:col>2</xdr:col>
      <xdr:colOff>546687</xdr:colOff>
      <xdr:row>241</xdr:row>
      <xdr:rowOff>144877</xdr:rowOff>
    </xdr:from>
    <xdr:to>
      <xdr:col>3</xdr:col>
      <xdr:colOff>177668</xdr:colOff>
      <xdr:row>244</xdr:row>
      <xdr:rowOff>178566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AA59C587-668A-43C7-83DF-A5F2A525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51512" y="47293627"/>
          <a:ext cx="1012106" cy="605189"/>
        </a:xfrm>
        <a:prstGeom prst="rect">
          <a:avLst/>
        </a:prstGeom>
      </xdr:spPr>
    </xdr:pic>
    <xdr:clientData/>
  </xdr:twoCellAnchor>
  <xdr:oneCellAnchor>
    <xdr:from>
      <xdr:col>15</xdr:col>
      <xdr:colOff>673739</xdr:colOff>
      <xdr:row>85</xdr:row>
      <xdr:rowOff>568299</xdr:rowOff>
    </xdr:from>
    <xdr:ext cx="745406" cy="751377"/>
    <xdr:pic>
      <xdr:nvPicPr>
        <xdr:cNvPr id="137" name="Imagem 136" descr="Televisão - ícones de transporte grátis">
          <a:extLst>
            <a:ext uri="{FF2B5EF4-FFF2-40B4-BE49-F238E27FC236}">
              <a16:creationId xmlns:a16="http://schemas.microsoft.com/office/drawing/2014/main" id="{F36BFAAF-C6BC-432F-ABB4-5CDA0AA7B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5314" y="15874974"/>
          <a:ext cx="745406" cy="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783981</xdr:colOff>
      <xdr:row>230</xdr:row>
      <xdr:rowOff>601671</xdr:rowOff>
    </xdr:from>
    <xdr:to>
      <xdr:col>12</xdr:col>
      <xdr:colOff>307731</xdr:colOff>
      <xdr:row>235</xdr:row>
      <xdr:rowOff>53660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5246F968-9DAD-471A-931B-916ABC05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423156" y="45292971"/>
          <a:ext cx="904875" cy="842639"/>
        </a:xfrm>
        <a:prstGeom prst="rect">
          <a:avLst/>
        </a:prstGeom>
      </xdr:spPr>
    </xdr:pic>
    <xdr:clientData/>
  </xdr:twoCellAnchor>
  <xdr:twoCellAnchor editAs="oneCell">
    <xdr:from>
      <xdr:col>11</xdr:col>
      <xdr:colOff>830035</xdr:colOff>
      <xdr:row>86</xdr:row>
      <xdr:rowOff>0</xdr:rowOff>
    </xdr:from>
    <xdr:to>
      <xdr:col>12</xdr:col>
      <xdr:colOff>261370</xdr:colOff>
      <xdr:row>90</xdr:row>
      <xdr:rowOff>66791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C9DDE1DD-7A00-462A-94C0-ACBD27D9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469210" y="15935325"/>
          <a:ext cx="812460" cy="8287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130868</xdr:colOff>
      <xdr:row>92</xdr:row>
      <xdr:rowOff>27031</xdr:rowOff>
    </xdr:from>
    <xdr:to>
      <xdr:col>7</xdr:col>
      <xdr:colOff>498660</xdr:colOff>
      <xdr:row>105</xdr:row>
      <xdr:rowOff>116859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912" y="15827325"/>
          <a:ext cx="4724882" cy="3709328"/>
        </a:xfrm>
        <a:prstGeom prst="rect">
          <a:avLst/>
        </a:prstGeom>
      </xdr:spPr>
    </xdr:pic>
    <xdr:clientData/>
  </xdr:twoCellAnchor>
  <xdr:twoCellAnchor editAs="oneCell">
    <xdr:from>
      <xdr:col>7</xdr:col>
      <xdr:colOff>608396</xdr:colOff>
      <xdr:row>95</xdr:row>
      <xdr:rowOff>168088</xdr:rowOff>
    </xdr:from>
    <xdr:to>
      <xdr:col>15</xdr:col>
      <xdr:colOff>524964</xdr:colOff>
      <xdr:row>105</xdr:row>
      <xdr:rowOff>47627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3763" y="16707970"/>
          <a:ext cx="3362989" cy="275944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232</xdr:row>
      <xdr:rowOff>0</xdr:rowOff>
    </xdr:from>
    <xdr:to>
      <xdr:col>26</xdr:col>
      <xdr:colOff>199459</xdr:colOff>
      <xdr:row>233</xdr:row>
      <xdr:rowOff>183214</xdr:rowOff>
    </xdr:to>
    <xdr:sp macro="" textlink="">
      <xdr:nvSpPr>
        <xdr:cNvPr id="71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2458700" y="52435125"/>
          <a:ext cx="304802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232</xdr:row>
      <xdr:rowOff>0</xdr:rowOff>
    </xdr:from>
    <xdr:to>
      <xdr:col>16384</xdr:col>
      <xdr:colOff>304800</xdr:colOff>
      <xdr:row>233</xdr:row>
      <xdr:rowOff>183214</xdr:rowOff>
    </xdr:to>
    <xdr:sp macro="" textlink="">
      <xdr:nvSpPr>
        <xdr:cNvPr id="72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3125450" y="52435125"/>
          <a:ext cx="304800" cy="3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414624</xdr:colOff>
      <xdr:row>2</xdr:row>
      <xdr:rowOff>107366</xdr:rowOff>
    </xdr:from>
    <xdr:to>
      <xdr:col>2</xdr:col>
      <xdr:colOff>733985</xdr:colOff>
      <xdr:row>4</xdr:row>
      <xdr:rowOff>67234</xdr:rowOff>
    </xdr:to>
    <xdr:pic>
      <xdr:nvPicPr>
        <xdr:cNvPr id="73" name="Imagem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424" y="387513"/>
          <a:ext cx="638722" cy="37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37141</xdr:colOff>
      <xdr:row>95</xdr:row>
      <xdr:rowOff>14671</xdr:rowOff>
    </xdr:from>
    <xdr:to>
      <xdr:col>24</xdr:col>
      <xdr:colOff>142875</xdr:colOff>
      <xdr:row>97</xdr:row>
      <xdr:rowOff>146351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83353" y="19119100"/>
          <a:ext cx="878218" cy="852857"/>
        </a:xfrm>
        <a:prstGeom prst="rect">
          <a:avLst/>
        </a:prstGeom>
      </xdr:spPr>
    </xdr:pic>
    <xdr:clientData/>
  </xdr:twoCellAnchor>
  <xdr:twoCellAnchor editAs="oneCell">
    <xdr:from>
      <xdr:col>22</xdr:col>
      <xdr:colOff>43944</xdr:colOff>
      <xdr:row>102</xdr:row>
      <xdr:rowOff>14142</xdr:rowOff>
    </xdr:from>
    <xdr:to>
      <xdr:col>24</xdr:col>
      <xdr:colOff>136071</xdr:colOff>
      <xdr:row>104</xdr:row>
      <xdr:rowOff>319896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6960" y="21064392"/>
          <a:ext cx="851004" cy="877254"/>
        </a:xfrm>
        <a:prstGeom prst="rect">
          <a:avLst/>
        </a:prstGeom>
      </xdr:spPr>
    </xdr:pic>
    <xdr:clientData/>
  </xdr:twoCellAnchor>
  <xdr:twoCellAnchor editAs="oneCell">
    <xdr:from>
      <xdr:col>22</xdr:col>
      <xdr:colOff>65875</xdr:colOff>
      <xdr:row>107</xdr:row>
      <xdr:rowOff>299418</xdr:rowOff>
    </xdr:from>
    <xdr:to>
      <xdr:col>24</xdr:col>
      <xdr:colOff>136071</xdr:colOff>
      <xdr:row>112</xdr:row>
      <xdr:rowOff>47910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40821" y="22941704"/>
          <a:ext cx="807142" cy="8778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221876</xdr:colOff>
      <xdr:row>107</xdr:row>
      <xdr:rowOff>7355</xdr:rowOff>
    </xdr:from>
    <xdr:to>
      <xdr:col>9</xdr:col>
      <xdr:colOff>23609</xdr:colOff>
      <xdr:row>119</xdr:row>
      <xdr:rowOff>178288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1929" y="20121914"/>
          <a:ext cx="4982292" cy="3555111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105</xdr:row>
      <xdr:rowOff>200025</xdr:rowOff>
    </xdr:from>
    <xdr:to>
      <xdr:col>5</xdr:col>
      <xdr:colOff>533400</xdr:colOff>
      <xdr:row>107</xdr:row>
      <xdr:rowOff>0</xdr:rowOff>
    </xdr:to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1047750" y="16059150"/>
          <a:ext cx="215265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14</xdr:col>
      <xdr:colOff>162486</xdr:colOff>
      <xdr:row>119</xdr:row>
      <xdr:rowOff>341219</xdr:rowOff>
    </xdr:from>
    <xdr:to>
      <xdr:col>17</xdr:col>
      <xdr:colOff>695325</xdr:colOff>
      <xdr:row>120</xdr:row>
      <xdr:rowOff>257175</xdr:rowOff>
    </xdr:to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7077636" y="20238944"/>
          <a:ext cx="2371164" cy="2588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6- Exemplo de rede trifásica</a:t>
          </a:r>
        </a:p>
      </xdr:txBody>
    </xdr:sp>
    <xdr:clientData/>
  </xdr:twoCellAnchor>
  <xdr:twoCellAnchor>
    <xdr:from>
      <xdr:col>2</xdr:col>
      <xdr:colOff>1419224</xdr:colOff>
      <xdr:row>119</xdr:row>
      <xdr:rowOff>266700</xdr:rowOff>
    </xdr:from>
    <xdr:to>
      <xdr:col>9</xdr:col>
      <xdr:colOff>219074</xdr:colOff>
      <xdr:row>120</xdr:row>
      <xdr:rowOff>200025</xdr:rowOff>
    </xdr:to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1971674" y="20164425"/>
          <a:ext cx="25812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21</xdr:col>
      <xdr:colOff>187778</xdr:colOff>
      <xdr:row>115</xdr:row>
      <xdr:rowOff>58509</xdr:rowOff>
    </xdr:from>
    <xdr:to>
      <xdr:col>24</xdr:col>
      <xdr:colOff>121102</xdr:colOff>
      <xdr:row>116</xdr:row>
      <xdr:rowOff>258534</xdr:rowOff>
    </xdr:to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12621985" y="24660223"/>
          <a:ext cx="996040" cy="5402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>
    <xdr:from>
      <xdr:col>15</xdr:col>
      <xdr:colOff>657225</xdr:colOff>
      <xdr:row>102</xdr:row>
      <xdr:rowOff>85726</xdr:rowOff>
    </xdr:from>
    <xdr:to>
      <xdr:col>21</xdr:col>
      <xdr:colOff>161925</xdr:colOff>
      <xdr:row>104</xdr:row>
      <xdr:rowOff>57150</xdr:rowOff>
    </xdr:to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10063843" y="21135976"/>
          <a:ext cx="2506436" cy="542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238125</xdr:colOff>
      <xdr:row>105</xdr:row>
      <xdr:rowOff>142875</xdr:rowOff>
    </xdr:from>
    <xdr:to>
      <xdr:col>13</xdr:col>
      <xdr:colOff>990600</xdr:colOff>
      <xdr:row>106</xdr:row>
      <xdr:rowOff>285750</xdr:rowOff>
    </xdr:to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4572000" y="16002000"/>
          <a:ext cx="220980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 editAs="oneCell">
    <xdr:from>
      <xdr:col>11</xdr:col>
      <xdr:colOff>47063</xdr:colOff>
      <xdr:row>108</xdr:row>
      <xdr:rowOff>99173</xdr:rowOff>
    </xdr:from>
    <xdr:to>
      <xdr:col>19</xdr:col>
      <xdr:colOff>1596</xdr:colOff>
      <xdr:row>119</xdr:row>
      <xdr:rowOff>47583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745" y="20561114"/>
          <a:ext cx="4256950" cy="2985204"/>
        </a:xfrm>
        <a:prstGeom prst="rect">
          <a:avLst/>
        </a:prstGeom>
      </xdr:spPr>
    </xdr:pic>
    <xdr:clientData/>
  </xdr:twoCellAnchor>
  <xdr:twoCellAnchor editAs="oneCell">
    <xdr:from>
      <xdr:col>15</xdr:col>
      <xdr:colOff>664746</xdr:colOff>
      <xdr:row>94</xdr:row>
      <xdr:rowOff>52542</xdr:rowOff>
    </xdr:from>
    <xdr:to>
      <xdr:col>21</xdr:col>
      <xdr:colOff>127263</xdr:colOff>
      <xdr:row>102</xdr:row>
      <xdr:rowOff>50761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56316" y="16345895"/>
          <a:ext cx="2398859" cy="22057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66675</xdr:rowOff>
    </xdr:from>
    <xdr:to>
      <xdr:col>5</xdr:col>
      <xdr:colOff>476250</xdr:colOff>
      <xdr:row>1</xdr:row>
      <xdr:rowOff>133350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66700" y="66675"/>
          <a:ext cx="32575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D</a:t>
          </a:r>
          <a:r>
            <a:rPr lang="pt-BR" sz="1100" baseline="0"/>
            <a:t> = a+b+c+d+e+f (kva)</a:t>
          </a:r>
          <a:endParaRPr lang="pt-BR" sz="1100"/>
        </a:p>
      </xdr:txBody>
    </xdr:sp>
    <xdr:clientData/>
  </xdr:twoCellAnchor>
  <xdr:twoCellAnchor>
    <xdr:from>
      <xdr:col>0</xdr:col>
      <xdr:colOff>266701</xdr:colOff>
      <xdr:row>2</xdr:row>
      <xdr:rowOff>9525</xdr:rowOff>
    </xdr:from>
    <xdr:to>
      <xdr:col>5</xdr:col>
      <xdr:colOff>447675</xdr:colOff>
      <xdr:row>37</xdr:row>
      <xdr:rowOff>38100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6701" y="390525"/>
          <a:ext cx="3228974" cy="6696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= demanda referente a iluminação e tomadas, dada pelas Tabelas 10 e 11.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 = demanda relativa aos aparelhos eletrodomésticos e de aquecimento. Os fatores de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demanda, dados pela Tabela 13 devem ser aplicados, separadamente, à carga instalada dos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seguintes grupos de aparelhos: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b1: chuveiros, torneiras e cafeteiras elétricas;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b2: aquecedores de água por acumulação e por passagem;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b3: fornos, fogões e aparelhos tipo "Grill";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b4: máquinas de lavar e secar roupas, máquinas de lavar louças e ferro elétrico;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b5: demais aparelhos (TV, conjunto de som, ventilador, geladeira, freezer, torradeira,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liquidificador, batedeira, exaustor, ebulidor, etc.).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 = demanda dos aparelhos condicionadores de ar, determinada pela Tabela 13.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condicionador central de ar, utilizar fator de demanda igual a 100%.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 = demanda de motores elétricos, dada pelas Tabelas 14 e 15.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e = demanda de máquinas de solda e transformador,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                     - 70% da potência do segundo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- 40% da potência do terceiro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- 30% da potência dos demais aparelhos.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caso de máquina de solda a transformador com ligação V-v invertida, a potência deve ser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considerada em dobro.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f = demanda dos aparelhos de raios-X, determinada por: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- 100% da potência do maior aparelho;</a:t>
          </a:r>
        </a:p>
        <a:p>
          <a:r>
            <a:rPr lang="pt-BR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- 10% da potência dos demais aparelhos.</a:t>
          </a:r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228600</xdr:colOff>
      <xdr:row>0</xdr:row>
      <xdr:rowOff>133350</xdr:rowOff>
    </xdr:from>
    <xdr:to>
      <xdr:col>47</xdr:col>
      <xdr:colOff>323850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133350"/>
          <a:ext cx="49720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265</xdr:row>
      <xdr:rowOff>0</xdr:rowOff>
    </xdr:from>
    <xdr:to>
      <xdr:col>16384</xdr:col>
      <xdr:colOff>48178</xdr:colOff>
      <xdr:row>267</xdr:row>
      <xdr:rowOff>3921</xdr:rowOff>
    </xdr:to>
    <xdr:sp macro="" textlink="">
      <xdr:nvSpPr>
        <xdr:cNvPr id="4" name="AutoShape 8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3239750" y="46815375"/>
          <a:ext cx="608468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30</xdr:col>
      <xdr:colOff>0</xdr:colOff>
      <xdr:row>265</xdr:row>
      <xdr:rowOff>0</xdr:rowOff>
    </xdr:from>
    <xdr:to>
      <xdr:col>16384</xdr:col>
      <xdr:colOff>304800</xdr:colOff>
      <xdr:row>267</xdr:row>
      <xdr:rowOff>3921</xdr:rowOff>
    </xdr:to>
    <xdr:sp macro="" textlink="">
      <xdr:nvSpPr>
        <xdr:cNvPr id="5" name="AutoShape 11" descr="Boiler icons. Vector symbol of heating equipment. Stock Vector by ©Klava  304572426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3868400" y="46815375"/>
          <a:ext cx="609600" cy="3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352985</xdr:colOff>
      <xdr:row>2</xdr:row>
      <xdr:rowOff>107365</xdr:rowOff>
    </xdr:from>
    <xdr:to>
      <xdr:col>2</xdr:col>
      <xdr:colOff>733985</xdr:colOff>
      <xdr:row>5</xdr:row>
      <xdr:rowOff>38659</xdr:rowOff>
    </xdr:to>
    <xdr:pic>
      <xdr:nvPicPr>
        <xdr:cNvPr id="6" name="Imagem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176" y="376306"/>
          <a:ext cx="762000" cy="446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34813</xdr:colOff>
      <xdr:row>137</xdr:row>
      <xdr:rowOff>98994</xdr:rowOff>
    </xdr:from>
    <xdr:to>
      <xdr:col>9</xdr:col>
      <xdr:colOff>204350</xdr:colOff>
      <xdr:row>150</xdr:row>
      <xdr:rowOff>156883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832" y="28752435"/>
          <a:ext cx="5717897" cy="3789448"/>
        </a:xfrm>
        <a:prstGeom prst="rect">
          <a:avLst/>
        </a:prstGeom>
      </xdr:spPr>
    </xdr:pic>
    <xdr:clientData/>
  </xdr:twoCellAnchor>
  <xdr:twoCellAnchor editAs="oneCell">
    <xdr:from>
      <xdr:col>11</xdr:col>
      <xdr:colOff>69738</xdr:colOff>
      <xdr:row>137</xdr:row>
      <xdr:rowOff>54350</xdr:rowOff>
    </xdr:from>
    <xdr:to>
      <xdr:col>23</xdr:col>
      <xdr:colOff>186509</xdr:colOff>
      <xdr:row>150</xdr:row>
      <xdr:rowOff>156882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623" y="28707791"/>
          <a:ext cx="5993366" cy="3834091"/>
        </a:xfrm>
        <a:prstGeom prst="rect">
          <a:avLst/>
        </a:prstGeom>
      </xdr:spPr>
    </xdr:pic>
    <xdr:clientData/>
  </xdr:twoCellAnchor>
  <xdr:twoCellAnchor editAs="oneCell">
    <xdr:from>
      <xdr:col>15</xdr:col>
      <xdr:colOff>698059</xdr:colOff>
      <xdr:row>125</xdr:row>
      <xdr:rowOff>112061</xdr:rowOff>
    </xdr:from>
    <xdr:to>
      <xdr:col>23</xdr:col>
      <xdr:colOff>70950</xdr:colOff>
      <xdr:row>133</xdr:row>
      <xdr:rowOff>324973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8472" y="25325296"/>
          <a:ext cx="2970399" cy="2263589"/>
        </a:xfrm>
        <a:prstGeom prst="rect">
          <a:avLst/>
        </a:prstGeom>
      </xdr:spPr>
    </xdr:pic>
    <xdr:clientData/>
  </xdr:twoCellAnchor>
  <xdr:twoCellAnchor editAs="oneCell">
    <xdr:from>
      <xdr:col>7</xdr:col>
      <xdr:colOff>143790</xdr:colOff>
      <xdr:row>121</xdr:row>
      <xdr:rowOff>73343</xdr:rowOff>
    </xdr:from>
    <xdr:to>
      <xdr:col>15</xdr:col>
      <xdr:colOff>653656</xdr:colOff>
      <xdr:row>135</xdr:row>
      <xdr:rowOff>41575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0081" y="24065137"/>
          <a:ext cx="4549585" cy="3935114"/>
        </a:xfrm>
        <a:prstGeom prst="rect">
          <a:avLst/>
        </a:prstGeom>
      </xdr:spPr>
    </xdr:pic>
    <xdr:clientData/>
  </xdr:twoCellAnchor>
  <xdr:twoCellAnchor editAs="oneCell">
    <xdr:from>
      <xdr:col>2</xdr:col>
      <xdr:colOff>140073</xdr:colOff>
      <xdr:row>121</xdr:row>
      <xdr:rowOff>44824</xdr:rowOff>
    </xdr:from>
    <xdr:to>
      <xdr:col>7</xdr:col>
      <xdr:colOff>171805</xdr:colOff>
      <xdr:row>134</xdr:row>
      <xdr:rowOff>259264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3353" y="24036618"/>
          <a:ext cx="4052758" cy="3833940"/>
        </a:xfrm>
        <a:prstGeom prst="rect">
          <a:avLst/>
        </a:prstGeom>
      </xdr:spPr>
    </xdr:pic>
    <xdr:clientData/>
  </xdr:twoCellAnchor>
  <xdr:twoCellAnchor>
    <xdr:from>
      <xdr:col>2</xdr:col>
      <xdr:colOff>537882</xdr:colOff>
      <xdr:row>135</xdr:row>
      <xdr:rowOff>136711</xdr:rowOff>
    </xdr:from>
    <xdr:to>
      <xdr:col>4</xdr:col>
      <xdr:colOff>170329</xdr:colOff>
      <xdr:row>136</xdr:row>
      <xdr:rowOff>284068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1848970" y="28095387"/>
          <a:ext cx="2156012" cy="4947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1- Distâncias do padrão de entrada à rede CEMIG</a:t>
          </a:r>
        </a:p>
      </xdr:txBody>
    </xdr:sp>
    <xdr:clientData/>
  </xdr:twoCellAnchor>
  <xdr:twoCellAnchor>
    <xdr:from>
      <xdr:col>15</xdr:col>
      <xdr:colOff>349062</xdr:colOff>
      <xdr:row>150</xdr:row>
      <xdr:rowOff>244287</xdr:rowOff>
    </xdr:from>
    <xdr:to>
      <xdr:col>19</xdr:col>
      <xdr:colOff>128027</xdr:colOff>
      <xdr:row>151</xdr:row>
      <xdr:rowOff>160244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8990478" y="32629287"/>
          <a:ext cx="2370605" cy="2633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5- Exemplo de rede trifásica</a:t>
          </a:r>
        </a:p>
      </xdr:txBody>
    </xdr:sp>
    <xdr:clientData/>
  </xdr:twoCellAnchor>
  <xdr:twoCellAnchor>
    <xdr:from>
      <xdr:col>2</xdr:col>
      <xdr:colOff>842961</xdr:colOff>
      <xdr:row>150</xdr:row>
      <xdr:rowOff>136149</xdr:rowOff>
    </xdr:from>
    <xdr:to>
      <xdr:col>7</xdr:col>
      <xdr:colOff>142033</xdr:colOff>
      <xdr:row>151</xdr:row>
      <xdr:rowOff>69474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2459128" y="32521149"/>
          <a:ext cx="2587438" cy="2807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4 - Exemplo de rede</a:t>
          </a:r>
          <a:r>
            <a:rPr lang="pt-BR" sz="1100" baseline="0"/>
            <a:t> monofásica</a:t>
          </a:r>
          <a:endParaRPr lang="pt-BR" sz="1100"/>
        </a:p>
      </xdr:txBody>
    </xdr:sp>
    <xdr:clientData/>
  </xdr:twoCellAnchor>
  <xdr:twoCellAnchor>
    <xdr:from>
      <xdr:col>16</xdr:col>
      <xdr:colOff>26333</xdr:colOff>
      <xdr:row>134</xdr:row>
      <xdr:rowOff>246530</xdr:rowOff>
    </xdr:from>
    <xdr:to>
      <xdr:col>22</xdr:col>
      <xdr:colOff>60510</xdr:colOff>
      <xdr:row>135</xdr:row>
      <xdr:rowOff>340097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10037108" y="27857824"/>
          <a:ext cx="2309531" cy="440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3 - Código de descrição do transformador</a:t>
          </a:r>
        </a:p>
      </xdr:txBody>
    </xdr:sp>
    <xdr:clientData/>
  </xdr:twoCellAnchor>
  <xdr:twoCellAnchor>
    <xdr:from>
      <xdr:col>9</xdr:col>
      <xdr:colOff>280</xdr:colOff>
      <xdr:row>135</xdr:row>
      <xdr:rowOff>191620</xdr:rowOff>
    </xdr:from>
    <xdr:to>
      <xdr:col>15</xdr:col>
      <xdr:colOff>60512</xdr:colOff>
      <xdr:row>136</xdr:row>
      <xdr:rowOff>317686</xdr:rowOff>
    </xdr:to>
    <xdr:sp macro="" textlink="">
      <xdr:nvSpPr>
        <xdr:cNvPr id="31" name="CaixaDeTexto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6152589" y="28150296"/>
          <a:ext cx="2260788" cy="4734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2 - Distância do padrão de entrada à rede CEMIG</a:t>
          </a:r>
        </a:p>
      </xdr:txBody>
    </xdr:sp>
    <xdr:clientData/>
  </xdr:twoCellAnchor>
  <xdr:twoCellAnchor>
    <xdr:from>
      <xdr:col>4</xdr:col>
      <xdr:colOff>145957</xdr:colOff>
      <xdr:row>155</xdr:row>
      <xdr:rowOff>216836</xdr:rowOff>
    </xdr:from>
    <xdr:to>
      <xdr:col>15</xdr:col>
      <xdr:colOff>403692</xdr:colOff>
      <xdr:row>156</xdr:row>
      <xdr:rowOff>138395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3956239" y="34338748"/>
          <a:ext cx="5143499" cy="2689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Figura 6 - Tipos de rede Baixa</a:t>
          </a:r>
          <a:r>
            <a:rPr lang="pt-BR" sz="1100" baseline="0"/>
            <a:t> tensão</a:t>
          </a:r>
          <a:endParaRPr lang="pt-BR" sz="1100"/>
        </a:p>
      </xdr:txBody>
    </xdr:sp>
    <xdr:clientData/>
  </xdr:twoCellAnchor>
  <xdr:twoCellAnchor editAs="oneCell">
    <xdr:from>
      <xdr:col>4</xdr:col>
      <xdr:colOff>140073</xdr:colOff>
      <xdr:row>152</xdr:row>
      <xdr:rowOff>67235</xdr:rowOff>
    </xdr:from>
    <xdr:to>
      <xdr:col>7</xdr:col>
      <xdr:colOff>157801</xdr:colOff>
      <xdr:row>155</xdr:row>
      <xdr:rowOff>92037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4471" y="33147000"/>
          <a:ext cx="1133632" cy="1066949"/>
        </a:xfrm>
        <a:prstGeom prst="rect">
          <a:avLst/>
        </a:prstGeom>
      </xdr:spPr>
    </xdr:pic>
    <xdr:clientData/>
  </xdr:twoCellAnchor>
  <xdr:twoCellAnchor editAs="oneCell">
    <xdr:from>
      <xdr:col>8</xdr:col>
      <xdr:colOff>78442</xdr:colOff>
      <xdr:row>152</xdr:row>
      <xdr:rowOff>33618</xdr:rowOff>
    </xdr:from>
    <xdr:to>
      <xdr:col>12</xdr:col>
      <xdr:colOff>34249</xdr:colOff>
      <xdr:row>155</xdr:row>
      <xdr:rowOff>77473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40825" y="33113383"/>
          <a:ext cx="1009791" cy="1086002"/>
        </a:xfrm>
        <a:prstGeom prst="rect">
          <a:avLst/>
        </a:prstGeom>
      </xdr:spPr>
    </xdr:pic>
    <xdr:clientData/>
  </xdr:twoCellAnchor>
  <xdr:twoCellAnchor editAs="oneCell">
    <xdr:from>
      <xdr:col>14</xdr:col>
      <xdr:colOff>140354</xdr:colOff>
      <xdr:row>152</xdr:row>
      <xdr:rowOff>93570</xdr:rowOff>
    </xdr:from>
    <xdr:to>
      <xdr:col>15</xdr:col>
      <xdr:colOff>393393</xdr:colOff>
      <xdr:row>155</xdr:row>
      <xdr:rowOff>89793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36033" y="33173335"/>
          <a:ext cx="943107" cy="10383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11</xdr:row>
          <xdr:rowOff>0</xdr:rowOff>
        </xdr:from>
        <xdr:to>
          <xdr:col>4</xdr:col>
          <xdr:colOff>228600</xdr:colOff>
          <xdr:row>12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10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EM GAIOLA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11</xdr:row>
          <xdr:rowOff>0</xdr:rowOff>
        </xdr:from>
        <xdr:to>
          <xdr:col>7</xdr:col>
          <xdr:colOff>676275</xdr:colOff>
          <xdr:row>12</xdr:row>
          <xdr:rowOff>28575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10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INDUÇÃO C/ ROTOR BOBINADO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12</xdr:row>
          <xdr:rowOff>38100</xdr:rowOff>
        </xdr:from>
        <xdr:to>
          <xdr:col>4</xdr:col>
          <xdr:colOff>228600</xdr:colOff>
          <xdr:row>13</xdr:row>
          <xdr:rowOff>66675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10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SÍNCRONO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12</xdr:row>
          <xdr:rowOff>38100</xdr:rowOff>
        </xdr:from>
        <xdr:to>
          <xdr:col>7</xdr:col>
          <xdr:colOff>676275</xdr:colOff>
          <xdr:row>13</xdr:row>
          <xdr:rowOff>66675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10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CORRENTE CONTÍNUA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0</xdr:rowOff>
        </xdr:from>
        <xdr:to>
          <xdr:col>2</xdr:col>
          <xdr:colOff>476250</xdr:colOff>
          <xdr:row>17</xdr:row>
          <xdr:rowOff>28575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10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 FASE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16</xdr:row>
          <xdr:rowOff>0</xdr:rowOff>
        </xdr:from>
        <xdr:to>
          <xdr:col>4</xdr:col>
          <xdr:colOff>266700</xdr:colOff>
          <xdr:row>17</xdr:row>
          <xdr:rowOff>28575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10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16</xdr:row>
          <xdr:rowOff>0</xdr:rowOff>
        </xdr:from>
        <xdr:to>
          <xdr:col>6</xdr:col>
          <xdr:colOff>180975</xdr:colOff>
          <xdr:row>17</xdr:row>
          <xdr:rowOff>28575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10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 FASES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219075</xdr:colOff>
          <xdr:row>29</xdr:row>
          <xdr:rowOff>161925</xdr:rowOff>
        </xdr:from>
        <xdr:to>
          <xdr:col>3</xdr:col>
          <xdr:colOff>28575</xdr:colOff>
          <xdr:row>31</xdr:row>
          <xdr:rowOff>47625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10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HORA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161925</xdr:rowOff>
        </xdr:from>
        <xdr:to>
          <xdr:col>3</xdr:col>
          <xdr:colOff>38100</xdr:colOff>
          <xdr:row>33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10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POR 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33</xdr:row>
          <xdr:rowOff>152400</xdr:rowOff>
        </xdr:from>
        <xdr:to>
          <xdr:col>3</xdr:col>
          <xdr:colOff>47625</xdr:colOff>
          <xdr:row>35</xdr:row>
          <xdr:rowOff>38100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10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OUTRAS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39</xdr:row>
          <xdr:rowOff>0</xdr:rowOff>
        </xdr:from>
        <xdr:to>
          <xdr:col>3</xdr:col>
          <xdr:colOff>438150</xdr:colOff>
          <xdr:row>40</xdr:row>
          <xdr:rowOff>28575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10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SERIE-PARALELO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40</xdr:row>
          <xdr:rowOff>9525</xdr:rowOff>
        </xdr:from>
        <xdr:to>
          <xdr:col>3</xdr:col>
          <xdr:colOff>571500</xdr:colOff>
          <xdr:row>41</xdr:row>
          <xdr:rowOff>38100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10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ESTRELA-TRIÂNGULO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</xdr:row>
          <xdr:rowOff>9525</xdr:rowOff>
        </xdr:from>
        <xdr:to>
          <xdr:col>3</xdr:col>
          <xdr:colOff>685800</xdr:colOff>
          <xdr:row>42</xdr:row>
          <xdr:rowOff>38100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10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CHAVE COMPENSADORA - TAP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</xdr:row>
          <xdr:rowOff>9525</xdr:rowOff>
        </xdr:from>
        <xdr:to>
          <xdr:col>4</xdr:col>
          <xdr:colOff>666750</xdr:colOff>
          <xdr:row>43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10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RESISTÊNCIA/REATÂNCIA PRIMÁRIA - AJUSTE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</xdr:row>
          <xdr:rowOff>9525</xdr:rowOff>
        </xdr:from>
        <xdr:to>
          <xdr:col>3</xdr:col>
          <xdr:colOff>428625</xdr:colOff>
          <xdr:row>44</xdr:row>
          <xdr:rowOff>38100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10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RESISTÊNCIA  ROTÓRICA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</xdr:row>
          <xdr:rowOff>9525</xdr:rowOff>
        </xdr:from>
        <xdr:to>
          <xdr:col>6</xdr:col>
          <xdr:colOff>581025</xdr:colOff>
          <xdr:row>46</xdr:row>
          <xdr:rowOff>66675</xdr:rowOff>
        </xdr:to>
        <xdr:sp macro="" textlink="">
          <xdr:nvSpPr>
            <xdr:cNvPr id="4130" name="Check Box 34" descr="INVERSOR DE FREQUÊNCIA - CORRENTE DE PARTIDA COM O DISPOSITIVO: 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10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INVERSOR DE FREQUÊNCIA - CORRENTE DE PARTIDA COM O DISPOSITIVO: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44</xdr:row>
          <xdr:rowOff>9525</xdr:rowOff>
        </xdr:from>
        <xdr:to>
          <xdr:col>5</xdr:col>
          <xdr:colOff>676275</xdr:colOff>
          <xdr:row>45</xdr:row>
          <xdr:rowOff>38100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10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SOFT STARTER - CORRENTE DE PARTIDA COM O DISPOSITIVO: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46</xdr:row>
          <xdr:rowOff>38100</xdr:rowOff>
        </xdr:from>
        <xdr:to>
          <xdr:col>3</xdr:col>
          <xdr:colOff>419100</xdr:colOff>
          <xdr:row>47</xdr:row>
          <xdr:rowOff>66675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10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OUTROS: INDICAR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47625</xdr:rowOff>
    </xdr:from>
    <xdr:to>
      <xdr:col>15</xdr:col>
      <xdr:colOff>1783121</xdr:colOff>
      <xdr:row>106</xdr:row>
      <xdr:rowOff>162579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69275"/>
          <a:ext cx="13946546" cy="46869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15</xdr:col>
      <xdr:colOff>1564016</xdr:colOff>
      <xdr:row>124</xdr:row>
      <xdr:rowOff>152873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584150"/>
          <a:ext cx="13727441" cy="3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15</xdr:col>
      <xdr:colOff>1649753</xdr:colOff>
      <xdr:row>167</xdr:row>
      <xdr:rowOff>77301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9203650"/>
          <a:ext cx="13813178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15</xdr:col>
      <xdr:colOff>906699</xdr:colOff>
      <xdr:row>206</xdr:row>
      <xdr:rowOff>115326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204650"/>
          <a:ext cx="13070124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cemig.com.br/mini-e-microgeracao-distribuida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cemig.com.br/mini-e-microgeracao-distribuid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emig.com.br/wp-content/uploads/2020/12/Passo-a-passo-obter-coordenadas.pdf" TargetMode="External"/><Relationship Id="rId2" Type="http://schemas.openxmlformats.org/officeDocument/2006/relationships/hyperlink" Target="https://www.cemig.com.br/wp-content/uploads/2021/06/Formulario_Partida_Motores.xls" TargetMode="External"/><Relationship Id="rId1" Type="http://schemas.openxmlformats.org/officeDocument/2006/relationships/hyperlink" Target="https://www.cemig.com.br/wp-content/uploads/2025/01/formaliza_solic_desconto_irrigante_aquicultor_versao_D_portal_Cemig.docx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B050"/>
  </sheetPr>
  <dimension ref="A1:XFC428"/>
  <sheetViews>
    <sheetView showGridLines="0" tabSelected="1" topLeftCell="B1" zoomScale="85" zoomScaleNormal="85" zoomScaleSheetLayoutView="70" workbookViewId="0">
      <pane ySplit="9" topLeftCell="A77" activePane="bottomLeft" state="frozen"/>
      <selection activeCell="G285" sqref="G285:J285"/>
      <selection pane="bottomLeft" activeCell="G52" sqref="G52:H52"/>
    </sheetView>
  </sheetViews>
  <sheetFormatPr defaultColWidth="0" defaultRowHeight="15" zeroHeight="1"/>
  <cols>
    <col min="1" max="2" width="4.140625" customWidth="1"/>
    <col min="3" max="3" width="21.28515625" customWidth="1"/>
    <col min="4" max="4" width="7.7109375" customWidth="1"/>
    <col min="5" max="5" width="2.7109375" customWidth="1"/>
    <col min="6" max="6" width="16.42578125" customWidth="1"/>
    <col min="7" max="7" width="11.140625" customWidth="1"/>
    <col min="8" max="8" width="13.28515625" customWidth="1"/>
    <col min="9" max="9" width="8.5703125" customWidth="1"/>
    <col min="10" max="10" width="16.85546875" customWidth="1"/>
    <col min="11" max="11" width="7.7109375" customWidth="1"/>
    <col min="12" max="12" width="12.140625" customWidth="1"/>
    <col min="13" max="13" width="7.7109375" customWidth="1"/>
    <col min="14" max="14" width="11" customWidth="1"/>
    <col min="15" max="15" width="12.5703125" customWidth="1"/>
    <col min="16" max="16" width="11.42578125" customWidth="1"/>
    <col min="17" max="17" width="9.7109375" customWidth="1"/>
    <col min="18" max="18" width="9.85546875" customWidth="1"/>
    <col min="19" max="19" width="3.42578125" customWidth="1"/>
    <col min="20" max="20" width="6.7109375" customWidth="1"/>
    <col min="21" max="21" width="14.85546875" customWidth="1"/>
    <col min="22" max="22" width="27.5703125" customWidth="1"/>
    <col min="23" max="35" width="12.140625" customWidth="1"/>
    <col min="36" max="16381" width="12.7109375" customWidth="1"/>
    <col min="16382" max="16382" width="1.85546875" customWidth="1"/>
    <col min="16383" max="16383" width="4.140625" customWidth="1"/>
    <col min="16384" max="16384" width="2.28515625" customWidth="1"/>
  </cols>
  <sheetData>
    <row r="1" spans="1:35" ht="15.75" customHeight="1">
      <c r="C1" s="228"/>
      <c r="D1" s="228"/>
      <c r="F1" s="228"/>
      <c r="G1" s="228"/>
      <c r="H1" s="228"/>
      <c r="I1" s="228"/>
      <c r="J1" s="228"/>
      <c r="K1" s="228"/>
      <c r="L1" s="228"/>
    </row>
    <row r="2" spans="1:35" ht="6" customHeight="1">
      <c r="C2" s="228"/>
      <c r="D2" s="228"/>
    </row>
    <row r="3" spans="1:35" ht="22.5" customHeight="1">
      <c r="C3" s="439"/>
      <c r="D3" s="824" t="s">
        <v>725</v>
      </c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580"/>
    </row>
    <row r="4" spans="1:35" ht="9.75" customHeight="1">
      <c r="C4" s="218"/>
      <c r="D4" s="228"/>
      <c r="F4" s="795" t="s">
        <v>2479</v>
      </c>
      <c r="G4" s="795"/>
      <c r="H4" s="795"/>
      <c r="I4" s="797">
        <v>45891</v>
      </c>
      <c r="J4" s="798"/>
      <c r="K4" s="739"/>
      <c r="L4" s="739"/>
      <c r="M4" s="739"/>
      <c r="N4" s="796" t="s">
        <v>2534</v>
      </c>
      <c r="O4" s="796"/>
      <c r="P4" s="796"/>
      <c r="Q4" s="796"/>
      <c r="R4" s="579"/>
    </row>
    <row r="5" spans="1:35" ht="8.25" customHeight="1">
      <c r="A5" s="1"/>
      <c r="B5" s="1"/>
      <c r="C5" s="221"/>
      <c r="D5" s="230"/>
      <c r="F5" s="795"/>
      <c r="G5" s="795"/>
      <c r="H5" s="795"/>
      <c r="I5" s="798"/>
      <c r="J5" s="798"/>
      <c r="K5" s="739"/>
      <c r="L5" s="739"/>
      <c r="M5" s="739"/>
      <c r="N5" s="796"/>
      <c r="O5" s="796"/>
      <c r="P5" s="796"/>
      <c r="Q5" s="796"/>
      <c r="R5" s="579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0.5" customHeight="1">
      <c r="A6" s="1"/>
      <c r="B6" s="1"/>
      <c r="C6" s="219"/>
      <c r="D6" s="220"/>
      <c r="E6" s="239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2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6" customHeight="1"/>
    <row r="8" spans="1:35" ht="15.75" customHeight="1">
      <c r="C8" s="802" t="str">
        <f>IF('Validação formulário'!E115,"Tudo pronto! Por favor, salve e envie o formulário como anexo de planilha eletrônica.","Opa! Parece que falta preencher o campo "&amp;'Validação formulário'!D115&amp;"")</f>
        <v>Opa! Parece que falta preencher o campo Zona de localização:*</v>
      </c>
      <c r="D8" s="802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802"/>
      <c r="P8" s="802"/>
      <c r="Q8" s="802"/>
      <c r="R8" s="802"/>
    </row>
    <row r="9" spans="1:35" ht="8.25" customHeight="1"/>
    <row r="10" spans="1:35" ht="3.75" customHeight="1">
      <c r="C10" s="231"/>
      <c r="D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</row>
    <row r="11" spans="1:35" ht="18" customHeight="1">
      <c r="C11" s="1" t="s">
        <v>10</v>
      </c>
      <c r="D11" s="1"/>
    </row>
    <row r="12" spans="1:35" ht="4.5" customHeight="1"/>
    <row r="13" spans="1:35" ht="14.25" customHeight="1">
      <c r="C13" s="774" t="s">
        <v>721</v>
      </c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6"/>
    </row>
    <row r="14" spans="1:35" ht="4.5" customHeight="1"/>
    <row r="15" spans="1:35" ht="21" customHeight="1">
      <c r="C15" s="788" t="s">
        <v>722</v>
      </c>
      <c r="D15" s="789"/>
      <c r="E15" s="789"/>
      <c r="F15" s="789"/>
      <c r="G15" s="789"/>
      <c r="H15" s="789"/>
      <c r="I15" s="789"/>
      <c r="J15" s="789"/>
      <c r="K15" s="789"/>
      <c r="L15" s="789"/>
      <c r="M15" s="789"/>
      <c r="N15" s="789"/>
      <c r="O15" s="789"/>
      <c r="P15" s="789"/>
      <c r="Q15" s="789"/>
      <c r="R15" s="790"/>
      <c r="S15" s="647"/>
      <c r="T15" s="647"/>
      <c r="U15" s="647"/>
      <c r="V15" s="647"/>
      <c r="W15" s="647"/>
      <c r="X15" s="647"/>
      <c r="Y15" s="647"/>
    </row>
    <row r="16" spans="1:35" ht="30" customHeight="1">
      <c r="C16" s="791" t="s">
        <v>2473</v>
      </c>
      <c r="D16" s="792"/>
      <c r="E16" s="792"/>
      <c r="F16" s="792"/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3"/>
      <c r="S16" s="648"/>
      <c r="T16" s="648"/>
      <c r="U16" s="648"/>
      <c r="V16" s="648"/>
      <c r="W16" s="648"/>
      <c r="X16" s="648"/>
      <c r="Y16" s="648"/>
    </row>
    <row r="17" spans="3:25" ht="31.5" customHeight="1">
      <c r="C17" s="791" t="s">
        <v>2457</v>
      </c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O17" s="792"/>
      <c r="P17" s="792"/>
      <c r="Q17" s="792"/>
      <c r="R17" s="793"/>
      <c r="S17" s="648"/>
      <c r="T17" s="648"/>
      <c r="U17" s="648"/>
      <c r="V17" s="648"/>
      <c r="W17" s="648"/>
      <c r="X17" s="648"/>
      <c r="Y17" s="648"/>
    </row>
    <row r="18" spans="3:25" ht="18.75" customHeight="1">
      <c r="C18" s="803" t="s">
        <v>2456</v>
      </c>
      <c r="D18" s="804"/>
      <c r="E18" s="804"/>
      <c r="F18" s="804"/>
      <c r="G18" s="804"/>
      <c r="H18" s="804"/>
      <c r="I18" s="804"/>
      <c r="J18" s="804"/>
      <c r="K18" s="804"/>
      <c r="L18" s="804"/>
      <c r="M18" s="804"/>
      <c r="N18" s="804"/>
      <c r="O18" s="804"/>
      <c r="P18" s="804"/>
      <c r="Q18" s="804"/>
      <c r="R18" s="805"/>
      <c r="S18" s="648"/>
      <c r="T18" s="648"/>
      <c r="U18" s="648"/>
      <c r="V18" s="648"/>
      <c r="W18" s="648"/>
      <c r="X18" s="648"/>
      <c r="Y18" s="648"/>
    </row>
    <row r="19" spans="3:25" ht="29.25" customHeight="1">
      <c r="C19" s="779" t="s">
        <v>2389</v>
      </c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0"/>
      <c r="P19" s="780"/>
      <c r="Q19" s="780"/>
      <c r="R19" s="781"/>
      <c r="S19" s="648"/>
      <c r="T19" s="648"/>
      <c r="U19" s="648"/>
      <c r="V19" s="648"/>
      <c r="W19" s="648"/>
      <c r="X19" s="648"/>
      <c r="Y19" s="648"/>
    </row>
    <row r="20" spans="3:25" ht="18.75" customHeight="1">
      <c r="C20" s="779" t="s">
        <v>2435</v>
      </c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0"/>
      <c r="P20" s="780"/>
      <c r="Q20" s="780"/>
      <c r="R20" s="781"/>
      <c r="S20" s="794"/>
      <c r="T20" s="794"/>
      <c r="U20" s="794"/>
      <c r="V20" s="794"/>
      <c r="W20" s="794"/>
      <c r="X20" s="794"/>
      <c r="Y20" s="794"/>
    </row>
    <row r="21" spans="3:25" ht="31.5" customHeight="1">
      <c r="C21" s="779" t="s">
        <v>2368</v>
      </c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1"/>
      <c r="S21" s="794"/>
      <c r="T21" s="794"/>
      <c r="U21" s="794"/>
      <c r="V21" s="794"/>
      <c r="W21" s="794"/>
      <c r="X21" s="794"/>
      <c r="Y21" s="794"/>
    </row>
    <row r="22" spans="3:25" ht="48.75" customHeight="1">
      <c r="C22" s="779" t="s">
        <v>2379</v>
      </c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1"/>
      <c r="S22" s="794"/>
      <c r="T22" s="794"/>
      <c r="U22" s="794"/>
      <c r="V22" s="794"/>
      <c r="W22" s="794"/>
      <c r="X22" s="794"/>
      <c r="Y22" s="794"/>
    </row>
    <row r="23" spans="3:25" ht="30" customHeight="1">
      <c r="C23" s="779" t="s">
        <v>2378</v>
      </c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1"/>
      <c r="S23" s="794"/>
      <c r="T23" s="794"/>
      <c r="U23" s="794"/>
      <c r="V23" s="794"/>
      <c r="W23" s="794"/>
      <c r="X23" s="794"/>
      <c r="Y23" s="794"/>
    </row>
    <row r="24" spans="3:25" ht="16.5" customHeight="1">
      <c r="C24" s="818" t="s">
        <v>3</v>
      </c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800"/>
      <c r="P24" s="800"/>
      <c r="Q24" s="800"/>
      <c r="R24" s="801"/>
      <c r="S24" s="794"/>
      <c r="T24" s="794"/>
      <c r="U24" s="794"/>
      <c r="V24" s="794"/>
      <c r="W24" s="794"/>
      <c r="X24" s="794"/>
      <c r="Y24" s="794"/>
    </row>
    <row r="25" spans="3:25" ht="15.75" customHeight="1">
      <c r="C25" s="779" t="s">
        <v>4</v>
      </c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1"/>
      <c r="S25" s="794"/>
      <c r="T25" s="794"/>
      <c r="U25" s="794"/>
      <c r="V25" s="794"/>
      <c r="W25" s="794"/>
      <c r="X25" s="794"/>
      <c r="Y25" s="794"/>
    </row>
    <row r="26" spans="3:25" ht="15.75" customHeight="1">
      <c r="C26" s="779" t="s">
        <v>5</v>
      </c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1"/>
      <c r="S26" s="794"/>
      <c r="T26" s="794"/>
      <c r="U26" s="794"/>
      <c r="V26" s="794"/>
      <c r="W26" s="794"/>
      <c r="X26" s="794"/>
      <c r="Y26" s="794"/>
    </row>
    <row r="27" spans="3:25" ht="15.75" customHeight="1">
      <c r="C27" s="779" t="s">
        <v>6</v>
      </c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1"/>
      <c r="S27" s="794"/>
      <c r="T27" s="794"/>
      <c r="U27" s="794"/>
      <c r="V27" s="794"/>
      <c r="W27" s="794"/>
      <c r="X27" s="794"/>
      <c r="Y27" s="794"/>
    </row>
    <row r="28" spans="3:25" ht="16.5" customHeight="1">
      <c r="C28" s="779" t="s">
        <v>7</v>
      </c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1"/>
      <c r="S28" s="794"/>
      <c r="T28" s="794"/>
      <c r="U28" s="794"/>
      <c r="V28" s="794"/>
      <c r="W28" s="794"/>
      <c r="X28" s="794"/>
      <c r="Y28" s="794"/>
    </row>
    <row r="29" spans="3:25" ht="15.75" customHeight="1">
      <c r="C29" s="779" t="s">
        <v>2381</v>
      </c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1"/>
      <c r="S29" s="794"/>
      <c r="T29" s="794"/>
      <c r="U29" s="794"/>
      <c r="V29" s="794"/>
      <c r="W29" s="794"/>
      <c r="X29" s="794"/>
      <c r="Y29" s="794"/>
    </row>
    <row r="30" spans="3:25" ht="17.25" customHeight="1">
      <c r="C30" s="779" t="s">
        <v>2382</v>
      </c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1"/>
      <c r="S30" s="794"/>
      <c r="T30" s="794"/>
      <c r="U30" s="794"/>
      <c r="V30" s="794"/>
      <c r="W30" s="794"/>
      <c r="X30" s="794"/>
      <c r="Y30" s="794"/>
    </row>
    <row r="31" spans="3:25" ht="18.75" customHeight="1">
      <c r="C31" s="779" t="s">
        <v>2387</v>
      </c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1"/>
      <c r="S31" s="780"/>
      <c r="T31" s="780"/>
      <c r="U31" s="780"/>
      <c r="V31" s="780"/>
      <c r="W31" s="780"/>
      <c r="X31" s="780"/>
      <c r="Y31" s="780"/>
    </row>
    <row r="32" spans="3:25" ht="15" customHeight="1">
      <c r="C32" s="779" t="s">
        <v>838</v>
      </c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1"/>
      <c r="S32" s="780"/>
      <c r="T32" s="780"/>
      <c r="U32" s="780"/>
      <c r="V32" s="780"/>
      <c r="W32" s="780"/>
      <c r="X32" s="780"/>
      <c r="Y32" s="780"/>
    </row>
    <row r="33" spans="3:25" ht="18" customHeight="1">
      <c r="C33" s="799" t="s">
        <v>837</v>
      </c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801"/>
      <c r="S33" s="780"/>
      <c r="T33" s="780"/>
      <c r="U33" s="780"/>
      <c r="V33" s="780"/>
      <c r="W33" s="780"/>
      <c r="X33" s="780"/>
      <c r="Y33" s="780"/>
    </row>
    <row r="34" spans="3:25" ht="18.75" customHeight="1">
      <c r="C34" s="779" t="s">
        <v>857</v>
      </c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781"/>
      <c r="S34" s="780"/>
      <c r="T34" s="780"/>
      <c r="U34" s="780"/>
      <c r="V34" s="780"/>
      <c r="W34" s="780"/>
      <c r="X34" s="780"/>
      <c r="Y34" s="780"/>
    </row>
    <row r="35" spans="3:25" ht="15.75" customHeight="1">
      <c r="C35" s="1038" t="s">
        <v>858</v>
      </c>
      <c r="D35" s="1039"/>
      <c r="E35" s="1039"/>
      <c r="F35" s="1039"/>
      <c r="G35" s="1039"/>
      <c r="H35" s="1039"/>
      <c r="I35" s="1039"/>
      <c r="J35" s="1039"/>
      <c r="K35" s="1039"/>
      <c r="L35" s="1039"/>
      <c r="M35" s="1039"/>
      <c r="N35" s="1039"/>
      <c r="O35" s="1039"/>
      <c r="P35" s="1039"/>
      <c r="Q35" s="1039"/>
      <c r="R35" s="1040"/>
      <c r="S35" s="780"/>
      <c r="T35" s="780"/>
      <c r="U35" s="780"/>
      <c r="V35" s="780"/>
      <c r="W35" s="780"/>
      <c r="X35" s="780"/>
      <c r="Y35" s="780"/>
    </row>
    <row r="36" spans="3:25" ht="32.25" customHeight="1">
      <c r="C36" s="819" t="s">
        <v>2450</v>
      </c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1"/>
      <c r="S36" s="780"/>
      <c r="T36" s="780"/>
      <c r="U36" s="780"/>
      <c r="V36" s="780"/>
      <c r="W36" s="780"/>
      <c r="X36" s="780"/>
      <c r="Y36" s="780"/>
    </row>
    <row r="37" spans="3:25" ht="3.75" customHeight="1"/>
    <row r="38" spans="3:25" ht="32.25" customHeight="1">
      <c r="C38" s="782" t="s">
        <v>2392</v>
      </c>
      <c r="D38" s="783"/>
      <c r="E38" s="783"/>
      <c r="F38" s="783"/>
      <c r="G38" s="783"/>
      <c r="H38" s="783"/>
      <c r="I38" s="783"/>
      <c r="J38" s="783"/>
      <c r="K38" s="783"/>
      <c r="L38" s="783"/>
      <c r="M38" s="783"/>
      <c r="N38" s="783"/>
      <c r="O38" s="783"/>
      <c r="P38" s="783"/>
      <c r="Q38" s="783"/>
      <c r="R38" s="784"/>
      <c r="S38" s="649"/>
      <c r="T38" s="649"/>
      <c r="U38" s="649"/>
      <c r="V38" s="649"/>
      <c r="W38" s="649"/>
      <c r="X38" s="649"/>
      <c r="Y38" s="649"/>
    </row>
    <row r="39" spans="3:25" ht="33.75" customHeight="1">
      <c r="C39" s="785" t="s">
        <v>2371</v>
      </c>
      <c r="D39" s="786"/>
      <c r="E39" s="786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7"/>
      <c r="S39" s="650"/>
      <c r="T39" s="650"/>
      <c r="U39" s="650"/>
      <c r="V39" s="650"/>
      <c r="W39" s="650"/>
      <c r="X39" s="650"/>
      <c r="Y39" s="650"/>
    </row>
    <row r="40" spans="3:25" ht="30.75" customHeight="1">
      <c r="C40" s="779" t="s">
        <v>2385</v>
      </c>
      <c r="D40" s="780"/>
      <c r="E40" s="780"/>
      <c r="F40" s="780"/>
      <c r="G40" s="780"/>
      <c r="H40" s="780"/>
      <c r="I40" s="780"/>
      <c r="J40" s="780"/>
      <c r="K40" s="780"/>
      <c r="L40" s="780"/>
      <c r="M40" s="780"/>
      <c r="N40" s="780"/>
      <c r="O40" s="780"/>
      <c r="P40" s="780"/>
      <c r="Q40" s="780"/>
      <c r="R40" s="781"/>
      <c r="S40" s="650"/>
      <c r="T40" s="650"/>
      <c r="U40" s="650"/>
      <c r="V40" s="650"/>
      <c r="W40" s="650"/>
      <c r="X40" s="650"/>
      <c r="Y40" s="650"/>
    </row>
    <row r="41" spans="3:25" ht="19.5" customHeight="1">
      <c r="C41" s="779" t="s">
        <v>2452</v>
      </c>
      <c r="D41" s="780"/>
      <c r="E41" s="780"/>
      <c r="F41" s="780"/>
      <c r="G41" s="780"/>
      <c r="H41" s="780"/>
      <c r="I41" s="780"/>
      <c r="J41" s="780"/>
      <c r="K41" s="780"/>
      <c r="L41" s="780"/>
      <c r="M41" s="780"/>
      <c r="N41" s="780"/>
      <c r="O41" s="780"/>
      <c r="P41" s="780"/>
      <c r="Q41" s="780"/>
      <c r="R41" s="781"/>
      <c r="S41" s="651"/>
      <c r="T41" s="651"/>
      <c r="U41" s="651"/>
      <c r="V41" s="651"/>
      <c r="W41" s="651"/>
      <c r="X41" s="651"/>
      <c r="Y41" s="651"/>
    </row>
    <row r="42" spans="3:25" ht="32.25" customHeight="1">
      <c r="C42" s="779" t="s">
        <v>2393</v>
      </c>
      <c r="D42" s="780"/>
      <c r="E42" s="780"/>
      <c r="F42" s="780"/>
      <c r="G42" s="780"/>
      <c r="H42" s="780"/>
      <c r="I42" s="780"/>
      <c r="J42" s="780"/>
      <c r="K42" s="780"/>
      <c r="L42" s="780"/>
      <c r="M42" s="780"/>
      <c r="N42" s="780"/>
      <c r="O42" s="780"/>
      <c r="P42" s="780"/>
      <c r="Q42" s="780"/>
      <c r="R42" s="781"/>
      <c r="S42" s="650"/>
      <c r="T42" s="650"/>
      <c r="U42" s="650"/>
      <c r="V42" s="650"/>
      <c r="W42" s="650"/>
      <c r="X42" s="650"/>
      <c r="Y42" s="650"/>
    </row>
    <row r="43" spans="3:25" ht="15.75" customHeight="1">
      <c r="C43" s="779" t="s">
        <v>723</v>
      </c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0"/>
      <c r="Q43" s="780"/>
      <c r="R43" s="781"/>
      <c r="S43" s="773"/>
      <c r="T43" s="773"/>
      <c r="U43" s="773"/>
      <c r="V43" s="773"/>
      <c r="W43" s="773"/>
      <c r="X43" s="773"/>
      <c r="Y43" s="773"/>
    </row>
    <row r="44" spans="3:25" ht="18.75" customHeight="1">
      <c r="C44" s="779" t="s">
        <v>2453</v>
      </c>
      <c r="D44" s="780"/>
      <c r="E44" s="780"/>
      <c r="F44" s="780"/>
      <c r="G44" s="780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1"/>
      <c r="S44" s="651"/>
      <c r="T44" s="651"/>
      <c r="U44" s="651"/>
      <c r="V44" s="651"/>
      <c r="W44" s="651"/>
      <c r="X44" s="651"/>
      <c r="Y44" s="651"/>
    </row>
    <row r="45" spans="3:25" ht="18" customHeight="1">
      <c r="C45" s="779" t="s">
        <v>724</v>
      </c>
      <c r="D45" s="780"/>
      <c r="E45" s="780"/>
      <c r="F45" s="780"/>
      <c r="G45" s="780"/>
      <c r="H45" s="780"/>
      <c r="I45" s="780"/>
      <c r="J45" s="780"/>
      <c r="K45" s="780"/>
      <c r="L45" s="780"/>
      <c r="M45" s="780"/>
      <c r="N45" s="780"/>
      <c r="O45" s="780"/>
      <c r="P45" s="780"/>
      <c r="Q45" s="780"/>
      <c r="R45" s="781"/>
      <c r="S45" s="650"/>
      <c r="T45" s="650"/>
      <c r="U45" s="650"/>
      <c r="V45" s="650"/>
      <c r="W45" s="650"/>
      <c r="X45" s="650"/>
      <c r="Y45" s="650"/>
    </row>
    <row r="46" spans="3:25" ht="18.75" customHeight="1">
      <c r="C46" s="779" t="s">
        <v>2454</v>
      </c>
      <c r="D46" s="780"/>
      <c r="E46" s="780"/>
      <c r="F46" s="780"/>
      <c r="G46" s="780"/>
      <c r="H46" s="780"/>
      <c r="I46" s="780"/>
      <c r="J46" s="780"/>
      <c r="K46" s="780"/>
      <c r="L46" s="780"/>
      <c r="M46" s="780"/>
      <c r="N46" s="780"/>
      <c r="O46" s="780"/>
      <c r="P46" s="780"/>
      <c r="Q46" s="780"/>
      <c r="R46" s="781"/>
      <c r="S46" s="773"/>
      <c r="T46" s="773"/>
      <c r="U46" s="773"/>
      <c r="V46" s="773"/>
      <c r="W46" s="773"/>
      <c r="X46" s="773"/>
      <c r="Y46" s="773"/>
    </row>
    <row r="47" spans="3:25" ht="18.75" customHeight="1">
      <c r="C47" s="779" t="s">
        <v>2455</v>
      </c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1"/>
      <c r="S47" s="773"/>
      <c r="T47" s="773"/>
      <c r="U47" s="773"/>
      <c r="V47" s="773"/>
      <c r="W47" s="773"/>
      <c r="X47" s="773"/>
      <c r="Y47" s="773"/>
    </row>
    <row r="48" spans="3:25" ht="33" customHeight="1">
      <c r="C48" s="779" t="s">
        <v>2394</v>
      </c>
      <c r="D48" s="780"/>
      <c r="E48" s="780"/>
      <c r="F48" s="780"/>
      <c r="G48" s="780"/>
      <c r="H48" s="780"/>
      <c r="I48" s="780"/>
      <c r="J48" s="780"/>
      <c r="K48" s="780"/>
      <c r="L48" s="780"/>
      <c r="M48" s="780"/>
      <c r="N48" s="780"/>
      <c r="O48" s="780"/>
      <c r="P48" s="780"/>
      <c r="Q48" s="780"/>
      <c r="R48" s="781"/>
      <c r="S48" s="773"/>
      <c r="T48" s="773"/>
      <c r="U48" s="773"/>
      <c r="V48" s="773"/>
      <c r="W48" s="773"/>
      <c r="X48" s="773"/>
      <c r="Y48" s="773"/>
    </row>
    <row r="49" spans="1:16383" ht="34.5" customHeight="1">
      <c r="C49" s="819" t="s">
        <v>2449</v>
      </c>
      <c r="D49" s="820"/>
      <c r="E49" s="820"/>
      <c r="F49" s="820"/>
      <c r="G49" s="820"/>
      <c r="H49" s="820"/>
      <c r="I49" s="820"/>
      <c r="J49" s="820"/>
      <c r="K49" s="820"/>
      <c r="L49" s="820"/>
      <c r="M49" s="820"/>
      <c r="N49" s="820"/>
      <c r="O49" s="820"/>
      <c r="P49" s="820"/>
      <c r="Q49" s="820"/>
      <c r="R49" s="821"/>
      <c r="S49" s="773"/>
      <c r="T49" s="773"/>
      <c r="U49" s="773"/>
      <c r="V49" s="773"/>
      <c r="W49" s="773"/>
      <c r="X49" s="773"/>
      <c r="Y49" s="773"/>
    </row>
    <row r="50" spans="1:16383" ht="11.25" customHeight="1"/>
    <row r="51" spans="1:16383" s="434" customFormat="1" ht="20.100000000000001" customHeight="1">
      <c r="C51" s="822" t="s">
        <v>859</v>
      </c>
      <c r="D51" s="822"/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</row>
    <row r="52" spans="1:16383" ht="20.100000000000001" customHeight="1">
      <c r="C52" s="1076" t="s">
        <v>2475</v>
      </c>
      <c r="D52" s="1077"/>
      <c r="E52" s="1077"/>
      <c r="F52" s="1078"/>
      <c r="G52" s="1095"/>
      <c r="H52" s="1096"/>
      <c r="I52" s="963" t="s">
        <v>12</v>
      </c>
      <c r="J52" s="964"/>
      <c r="K52" s="964"/>
      <c r="L52" s="964"/>
      <c r="M52" s="964"/>
      <c r="N52" s="964"/>
      <c r="O52" s="964"/>
      <c r="P52" s="964"/>
      <c r="Q52" s="964"/>
      <c r="R52" s="965"/>
      <c r="S52" s="170"/>
    </row>
    <row r="53" spans="1:16383" ht="20.100000000000001" customHeight="1">
      <c r="C53" s="1003" t="s">
        <v>639</v>
      </c>
      <c r="D53" s="1004"/>
      <c r="E53" s="1004"/>
      <c r="F53" s="1005"/>
      <c r="G53" s="1050"/>
      <c r="H53" s="1051"/>
      <c r="I53" s="355"/>
      <c r="J53" s="414" t="b">
        <f>IF(OR(G53="1 CAIXA",G53=""),FALSE,TRUE)</f>
        <v>0</v>
      </c>
      <c r="K53" s="355"/>
      <c r="L53" s="355"/>
      <c r="M53" s="355"/>
      <c r="N53" s="355"/>
      <c r="O53" s="355"/>
      <c r="P53" s="355"/>
      <c r="Q53" s="355"/>
      <c r="R53" s="342"/>
      <c r="S53" s="170"/>
    </row>
    <row r="54" spans="1:16383" ht="6.75" customHeight="1">
      <c r="C54" s="411"/>
      <c r="D54" s="411"/>
      <c r="E54" s="411"/>
      <c r="F54" s="411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</row>
    <row r="55" spans="1:16383" ht="20.100000000000001" customHeight="1">
      <c r="C55" s="822" t="s">
        <v>2517</v>
      </c>
      <c r="D55" s="822"/>
      <c r="E55" s="822"/>
      <c r="F55" s="822"/>
      <c r="G55" s="822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</row>
    <row r="56" spans="1:16383" ht="20.100000000000001" customHeight="1">
      <c r="C56" s="868" t="s">
        <v>13</v>
      </c>
      <c r="D56" s="916"/>
      <c r="E56" s="916"/>
      <c r="F56" s="870"/>
      <c r="G56" s="1012"/>
      <c r="H56" s="1013"/>
      <c r="I56" s="1013"/>
      <c r="J56" s="1013"/>
      <c r="K56" s="1013"/>
      <c r="L56" s="1013"/>
      <c r="M56" s="1013"/>
      <c r="N56" s="1013"/>
      <c r="O56" s="1013"/>
      <c r="P56" s="1013"/>
      <c r="Q56" s="1013"/>
      <c r="R56" s="1014"/>
    </row>
    <row r="57" spans="1:16383" s="659" customFormat="1" ht="20.100000000000001" customHeight="1">
      <c r="A57"/>
      <c r="B57"/>
      <c r="C57" s="343" t="s">
        <v>14</v>
      </c>
      <c r="D57" s="982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4"/>
      <c r="S57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  <c r="AL57" s="778"/>
      <c r="AM57" s="778"/>
      <c r="AN57" s="778"/>
      <c r="AO57" s="778"/>
      <c r="AP57" s="778"/>
      <c r="AQ57" s="778"/>
      <c r="AR57" s="778"/>
      <c r="AS57" s="778"/>
      <c r="AT57" s="778"/>
      <c r="AU57" s="778"/>
      <c r="AV57" s="778"/>
      <c r="AW57" s="778"/>
      <c r="AX57" s="778"/>
      <c r="AY57" s="778"/>
      <c r="AZ57" s="778"/>
      <c r="BA57" s="778"/>
      <c r="BB57" s="778"/>
      <c r="BC57" s="778"/>
      <c r="BD57" s="778"/>
      <c r="BE57" s="778"/>
      <c r="BF57" s="778"/>
      <c r="BG57" s="778"/>
      <c r="BH57" s="778"/>
      <c r="BI57" s="778"/>
      <c r="BJ57" s="778"/>
      <c r="BK57" s="778"/>
      <c r="BL57" s="778"/>
      <c r="BM57" s="778"/>
      <c r="BN57" s="778"/>
      <c r="BO57" s="778"/>
      <c r="BP57" s="778"/>
      <c r="BQ57" s="778"/>
      <c r="BR57" s="778"/>
      <c r="BS57" s="778"/>
      <c r="BT57" s="778"/>
      <c r="BU57" s="778"/>
      <c r="BV57" s="778"/>
      <c r="BW57" s="778"/>
      <c r="BX57" s="778"/>
      <c r="BY57" s="778"/>
      <c r="BZ57" s="778"/>
      <c r="CA57" s="778"/>
      <c r="CB57" s="778"/>
      <c r="CC57" s="778"/>
      <c r="CD57" s="778"/>
      <c r="CE57" s="778"/>
      <c r="CF57" s="778"/>
      <c r="CG57" s="778"/>
      <c r="CH57" s="778"/>
      <c r="CI57" s="778"/>
      <c r="CJ57" s="778"/>
      <c r="CK57" s="778"/>
      <c r="CL57" s="778"/>
      <c r="CM57" s="778"/>
      <c r="CN57" s="778"/>
      <c r="CO57" s="778"/>
      <c r="CP57" s="778"/>
      <c r="CQ57" s="778"/>
      <c r="CR57" s="778"/>
      <c r="CS57" s="778"/>
      <c r="CT57" s="778"/>
      <c r="CU57" s="778"/>
      <c r="CV57" s="778"/>
      <c r="CW57" s="778"/>
      <c r="CX57" s="778"/>
      <c r="CY57" s="778"/>
      <c r="CZ57" s="778"/>
      <c r="DA57" s="778"/>
      <c r="DB57" s="778"/>
      <c r="DC57" s="778"/>
      <c r="DD57" s="778"/>
      <c r="DE57" s="778"/>
      <c r="DF57" s="778"/>
      <c r="DG57" s="778"/>
      <c r="DH57" s="778"/>
      <c r="DI57" s="778"/>
      <c r="DJ57" s="778"/>
      <c r="DK57" s="778"/>
      <c r="DL57" s="778"/>
      <c r="DM57" s="778"/>
      <c r="DN57" s="778"/>
      <c r="DO57" s="778"/>
      <c r="DP57" s="778"/>
      <c r="DQ57" s="778"/>
      <c r="DR57" s="778"/>
      <c r="DS57" s="778"/>
      <c r="DT57" s="778"/>
      <c r="DU57" s="778"/>
      <c r="DV57" s="778"/>
      <c r="DW57" s="778"/>
      <c r="DX57" s="778"/>
      <c r="DY57" s="778"/>
      <c r="DZ57" s="778"/>
      <c r="EA57" s="778"/>
      <c r="EB57" s="778"/>
      <c r="EC57" s="778"/>
      <c r="ED57" s="778"/>
      <c r="EE57" s="778"/>
      <c r="EF57" s="778"/>
      <c r="EG57" s="778"/>
      <c r="EH57" s="778"/>
      <c r="EI57" s="778"/>
      <c r="EJ57" s="778"/>
      <c r="EK57" s="778"/>
      <c r="EL57" s="778"/>
      <c r="EM57" s="778"/>
      <c r="EN57" s="778"/>
      <c r="EO57" s="778"/>
      <c r="EP57" s="778"/>
      <c r="EQ57" s="778"/>
      <c r="ER57" s="778"/>
      <c r="ES57" s="778"/>
      <c r="ET57" s="778"/>
      <c r="EU57" s="778"/>
      <c r="EV57" s="778"/>
      <c r="EW57" s="778"/>
      <c r="EX57" s="778"/>
      <c r="EY57" s="778"/>
      <c r="EZ57" s="778"/>
      <c r="FA57" s="778"/>
      <c r="FB57" s="778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  <c r="FS57" s="778"/>
      <c r="FT57" s="778"/>
      <c r="FU57" s="778"/>
      <c r="FV57" s="778"/>
      <c r="FW57" s="778"/>
      <c r="FX57" s="778"/>
      <c r="FY57" s="778"/>
      <c r="FZ57" s="778"/>
      <c r="GA57" s="778"/>
      <c r="GB57" s="778"/>
      <c r="GC57" s="778"/>
      <c r="GD57" s="778"/>
      <c r="GE57" s="778"/>
      <c r="GF57" s="778"/>
      <c r="GG57" s="778"/>
      <c r="GH57" s="778"/>
      <c r="GI57" s="778"/>
      <c r="GJ57" s="778"/>
      <c r="GK57" s="778"/>
      <c r="GL57" s="778"/>
      <c r="GM57" s="778"/>
      <c r="GN57" s="778"/>
      <c r="GO57" s="778"/>
      <c r="GP57" s="778"/>
      <c r="GQ57" s="778"/>
      <c r="GR57" s="778"/>
      <c r="GS57" s="778"/>
      <c r="GT57" s="778"/>
      <c r="GU57" s="778"/>
      <c r="GV57" s="778"/>
      <c r="GW57" s="778"/>
      <c r="GX57" s="778"/>
      <c r="GY57" s="778"/>
      <c r="GZ57" s="778"/>
      <c r="HA57" s="778"/>
      <c r="HB57" s="778"/>
      <c r="HC57" s="778"/>
      <c r="HD57" s="778"/>
      <c r="HE57" s="778"/>
      <c r="HF57" s="778"/>
      <c r="HG57" s="778"/>
      <c r="HH57" s="778"/>
      <c r="HI57" s="778"/>
      <c r="HJ57" s="778"/>
      <c r="HK57" s="778"/>
      <c r="HL57" s="778"/>
      <c r="HM57" s="778"/>
      <c r="HN57" s="778"/>
      <c r="HO57" s="778"/>
      <c r="HP57" s="778"/>
      <c r="HQ57" s="778"/>
      <c r="HR57" s="778"/>
      <c r="HS57" s="778"/>
      <c r="HT57" s="778"/>
      <c r="HU57" s="778"/>
      <c r="HV57" s="778"/>
      <c r="HW57" s="778"/>
      <c r="HX57" s="778"/>
      <c r="HY57" s="778"/>
      <c r="HZ57" s="778"/>
      <c r="IA57" s="778"/>
      <c r="IB57" s="778"/>
      <c r="IC57" s="778"/>
      <c r="ID57" s="778"/>
      <c r="IE57" s="778"/>
      <c r="IF57" s="778"/>
      <c r="IG57" s="778"/>
      <c r="IH57" s="778"/>
      <c r="II57" s="778"/>
      <c r="IJ57" s="778"/>
      <c r="IK57" s="778"/>
      <c r="IL57" s="778"/>
      <c r="IM57" s="778"/>
      <c r="IN57" s="778"/>
      <c r="IO57" s="778"/>
      <c r="IP57" s="778"/>
      <c r="IQ57" s="778"/>
      <c r="IR57" s="778"/>
      <c r="IS57" s="778"/>
      <c r="IT57" s="778"/>
      <c r="IU57" s="778"/>
      <c r="IV57" s="778"/>
      <c r="IW57" s="778"/>
      <c r="IX57" s="778"/>
      <c r="IY57" s="778"/>
      <c r="IZ57" s="778"/>
      <c r="JA57" s="778"/>
      <c r="JB57" s="778"/>
      <c r="JC57" s="778"/>
      <c r="JD57" s="778"/>
      <c r="JE57" s="778"/>
      <c r="JF57" s="778"/>
      <c r="JG57" s="778"/>
      <c r="JH57" s="778"/>
      <c r="JI57" s="778"/>
      <c r="JJ57" s="778"/>
      <c r="JK57" s="778"/>
      <c r="JL57" s="778"/>
      <c r="JM57" s="778"/>
      <c r="JN57" s="778"/>
      <c r="JO57" s="778"/>
      <c r="JP57" s="778"/>
      <c r="JQ57" s="778"/>
      <c r="JR57" s="778"/>
      <c r="JS57" s="778"/>
      <c r="JT57" s="778"/>
      <c r="JU57" s="778"/>
      <c r="JV57" s="778"/>
      <c r="JW57" s="778"/>
      <c r="JX57" s="778"/>
      <c r="JY57" s="778"/>
      <c r="JZ57" s="778"/>
      <c r="KA57" s="778"/>
      <c r="KB57" s="778"/>
      <c r="KC57" s="778"/>
      <c r="KD57" s="778"/>
      <c r="KE57" s="778"/>
      <c r="KF57" s="778"/>
      <c r="KG57" s="778"/>
      <c r="KH57" s="778"/>
      <c r="KI57" s="778"/>
      <c r="KJ57" s="778"/>
      <c r="KK57" s="778"/>
      <c r="KL57" s="778"/>
      <c r="KM57" s="778"/>
      <c r="KN57" s="778"/>
      <c r="KO57" s="778"/>
      <c r="KP57" s="778"/>
      <c r="KQ57" s="778"/>
      <c r="KR57" s="778"/>
      <c r="KS57" s="778"/>
      <c r="KT57" s="778"/>
      <c r="KU57" s="778"/>
      <c r="KV57" s="778"/>
      <c r="KW57" s="778"/>
      <c r="KX57" s="778"/>
      <c r="KY57" s="778"/>
      <c r="KZ57" s="778"/>
      <c r="LA57" s="778"/>
      <c r="LB57" s="778"/>
      <c r="LC57" s="778"/>
      <c r="LD57" s="778"/>
      <c r="LE57" s="778"/>
      <c r="LF57" s="778"/>
      <c r="LG57" s="778"/>
      <c r="LH57" s="778"/>
      <c r="LI57" s="778"/>
      <c r="LJ57" s="778"/>
      <c r="LK57" s="778"/>
      <c r="LL57" s="778"/>
      <c r="LM57" s="778"/>
      <c r="LN57" s="778"/>
      <c r="LO57" s="778"/>
      <c r="LP57" s="778"/>
      <c r="LQ57" s="778"/>
      <c r="LR57" s="778"/>
      <c r="LS57" s="778"/>
      <c r="LT57" s="778"/>
      <c r="LU57" s="778"/>
      <c r="LV57" s="778"/>
      <c r="LW57" s="778"/>
      <c r="LX57" s="778"/>
      <c r="LY57" s="778"/>
      <c r="LZ57" s="778"/>
      <c r="MA57" s="778"/>
      <c r="MB57" s="778"/>
      <c r="MC57" s="778"/>
      <c r="MD57" s="778"/>
      <c r="ME57" s="778"/>
      <c r="MF57" s="778"/>
      <c r="MG57" s="778"/>
      <c r="MH57" s="778"/>
      <c r="MI57" s="778"/>
      <c r="MJ57" s="778"/>
      <c r="MK57" s="778"/>
      <c r="ML57" s="778"/>
      <c r="MM57" s="778"/>
      <c r="MN57" s="778"/>
      <c r="MO57" s="778"/>
      <c r="MP57" s="778"/>
      <c r="MQ57" s="778"/>
      <c r="MR57" s="778"/>
      <c r="MS57" s="778"/>
      <c r="MT57" s="778"/>
      <c r="MU57" s="778"/>
      <c r="MV57" s="778"/>
      <c r="MW57" s="778"/>
      <c r="MX57" s="778"/>
      <c r="MY57" s="778"/>
      <c r="MZ57" s="778"/>
      <c r="NA57" s="778"/>
      <c r="NB57" s="778"/>
      <c r="NC57" s="778"/>
      <c r="ND57" s="778"/>
      <c r="NE57" s="778"/>
      <c r="NF57" s="778"/>
      <c r="NG57" s="778"/>
      <c r="NH57" s="778"/>
      <c r="NI57" s="778"/>
      <c r="NJ57" s="778"/>
      <c r="NK57" s="778"/>
      <c r="NL57" s="778"/>
      <c r="NM57" s="778"/>
      <c r="NN57" s="778"/>
      <c r="NO57" s="778"/>
      <c r="NP57" s="778"/>
      <c r="NQ57" s="778"/>
      <c r="NR57" s="778"/>
      <c r="NS57" s="778"/>
      <c r="NT57" s="778"/>
      <c r="NU57" s="778"/>
      <c r="NV57" s="778"/>
      <c r="NW57" s="778"/>
      <c r="NX57" s="778"/>
      <c r="NY57" s="778"/>
      <c r="NZ57" s="778"/>
      <c r="OA57" s="778"/>
      <c r="OB57" s="778"/>
      <c r="OC57" s="778"/>
      <c r="OD57" s="778"/>
      <c r="OE57" s="778"/>
      <c r="OF57" s="778"/>
      <c r="OG57" s="778"/>
      <c r="OH57" s="778"/>
      <c r="OI57" s="778"/>
      <c r="OJ57" s="778"/>
      <c r="OK57" s="778"/>
      <c r="OL57" s="778"/>
      <c r="OM57" s="778"/>
      <c r="ON57" s="778"/>
      <c r="OO57" s="778"/>
      <c r="OP57" s="778"/>
      <c r="OQ57" s="778"/>
      <c r="OR57" s="778"/>
      <c r="OS57" s="778"/>
      <c r="OT57" s="778"/>
      <c r="OU57" s="778"/>
      <c r="OV57" s="778"/>
      <c r="OW57" s="778"/>
      <c r="OX57" s="778"/>
      <c r="OY57" s="778"/>
      <c r="OZ57" s="778"/>
      <c r="PA57" s="778"/>
      <c r="PB57" s="778"/>
      <c r="PC57" s="778"/>
      <c r="PD57" s="778"/>
      <c r="PE57" s="778"/>
      <c r="PF57" s="778"/>
      <c r="PG57" s="778"/>
      <c r="PH57" s="778"/>
      <c r="PI57" s="778"/>
      <c r="PJ57" s="778"/>
      <c r="PK57" s="778"/>
      <c r="PL57" s="778"/>
      <c r="PM57" s="778"/>
      <c r="PN57" s="778"/>
      <c r="PO57" s="778"/>
      <c r="PP57" s="778"/>
      <c r="PQ57" s="778"/>
      <c r="PR57" s="778"/>
      <c r="PS57" s="778"/>
      <c r="PT57" s="778"/>
      <c r="PU57" s="778"/>
      <c r="PV57" s="778"/>
      <c r="PW57" s="778"/>
      <c r="PX57" s="778"/>
      <c r="PY57" s="778"/>
      <c r="PZ57" s="778"/>
      <c r="QA57" s="778"/>
      <c r="QB57" s="778"/>
      <c r="QC57" s="778"/>
      <c r="QD57" s="778"/>
      <c r="QE57" s="778"/>
      <c r="QF57" s="778"/>
      <c r="QG57" s="778"/>
      <c r="QH57" s="778"/>
      <c r="QI57" s="778"/>
      <c r="QJ57" s="778"/>
      <c r="QK57" s="778"/>
      <c r="QL57" s="778"/>
      <c r="QM57" s="778"/>
      <c r="QN57" s="778"/>
      <c r="QO57" s="778"/>
      <c r="QP57" s="778"/>
      <c r="QQ57" s="778"/>
      <c r="QR57" s="778"/>
      <c r="QS57" s="778"/>
      <c r="QT57" s="778"/>
      <c r="QU57" s="778"/>
      <c r="QV57" s="778"/>
      <c r="QW57" s="778"/>
      <c r="QX57" s="778"/>
      <c r="QY57" s="778"/>
      <c r="QZ57" s="778"/>
      <c r="RA57" s="778"/>
      <c r="RB57" s="778"/>
      <c r="RC57" s="778"/>
      <c r="RD57" s="778"/>
      <c r="RE57" s="778"/>
      <c r="RF57" s="778"/>
      <c r="RG57" s="778"/>
      <c r="RH57" s="778"/>
      <c r="RI57" s="778"/>
      <c r="RJ57" s="778"/>
      <c r="RK57" s="778"/>
      <c r="RL57" s="778"/>
      <c r="RM57" s="778"/>
      <c r="RN57" s="778"/>
      <c r="RO57" s="778"/>
      <c r="RP57" s="778"/>
      <c r="RQ57" s="778"/>
      <c r="RR57" s="778"/>
      <c r="RS57" s="778"/>
      <c r="RT57" s="778"/>
      <c r="RU57" s="778"/>
      <c r="RV57" s="778"/>
      <c r="RW57" s="778"/>
      <c r="RX57" s="778"/>
      <c r="RY57" s="778"/>
      <c r="RZ57" s="778"/>
      <c r="SA57" s="778"/>
      <c r="SB57" s="778"/>
      <c r="SC57" s="778"/>
      <c r="SD57" s="778"/>
      <c r="SE57" s="778"/>
      <c r="SF57" s="778"/>
      <c r="SG57" s="778"/>
      <c r="SH57" s="778"/>
      <c r="SI57" s="778"/>
      <c r="SJ57" s="778"/>
      <c r="SK57" s="778"/>
      <c r="SL57" s="778"/>
      <c r="SM57" s="778"/>
      <c r="SN57" s="778"/>
      <c r="SO57" s="778"/>
      <c r="SP57" s="778"/>
      <c r="SQ57" s="778"/>
      <c r="SR57" s="778"/>
      <c r="SS57" s="778"/>
      <c r="ST57" s="778"/>
      <c r="SU57" s="778"/>
      <c r="SV57" s="778"/>
      <c r="SW57" s="778"/>
      <c r="SX57" s="778"/>
      <c r="SY57" s="778"/>
      <c r="SZ57" s="778"/>
      <c r="TA57" s="778"/>
      <c r="TB57" s="778"/>
      <c r="TC57" s="778"/>
      <c r="TD57" s="778"/>
      <c r="TE57" s="778"/>
      <c r="TF57" s="778"/>
      <c r="TG57" s="778"/>
      <c r="TH57" s="778"/>
      <c r="TI57" s="778"/>
      <c r="TJ57" s="778"/>
      <c r="TK57" s="778"/>
      <c r="TL57" s="778"/>
      <c r="TM57" s="778"/>
      <c r="TN57" s="778"/>
      <c r="TO57" s="778"/>
      <c r="TP57" s="778"/>
      <c r="TQ57" s="778"/>
      <c r="TR57" s="778"/>
      <c r="TS57" s="778"/>
      <c r="TT57" s="778"/>
      <c r="TU57" s="778"/>
      <c r="TV57" s="778"/>
      <c r="TW57" s="778"/>
      <c r="TX57" s="778"/>
      <c r="TY57" s="778"/>
      <c r="TZ57" s="778"/>
      <c r="UA57" s="778"/>
      <c r="UB57" s="778"/>
      <c r="UC57" s="778"/>
      <c r="UD57" s="778"/>
      <c r="UE57" s="778"/>
      <c r="UF57" s="778"/>
      <c r="UG57" s="778"/>
      <c r="UH57" s="778"/>
      <c r="UI57" s="778"/>
      <c r="UJ57" s="778"/>
      <c r="UK57" s="778"/>
      <c r="UL57" s="778"/>
      <c r="UM57" s="778"/>
      <c r="UN57" s="778"/>
      <c r="UO57" s="778"/>
      <c r="UP57" s="778"/>
      <c r="UQ57" s="778"/>
      <c r="UR57" s="778"/>
      <c r="US57" s="778"/>
      <c r="UT57" s="778"/>
      <c r="UU57" s="778"/>
      <c r="UV57" s="778"/>
      <c r="UW57" s="778"/>
      <c r="UX57" s="778"/>
      <c r="UY57" s="778"/>
      <c r="UZ57" s="778"/>
      <c r="VA57" s="778"/>
      <c r="VB57" s="778"/>
      <c r="VC57" s="778"/>
      <c r="VD57" s="778"/>
      <c r="VE57" s="778"/>
      <c r="VF57" s="778"/>
      <c r="VG57" s="778"/>
      <c r="VH57" s="778"/>
      <c r="VI57" s="778"/>
      <c r="VJ57" s="778"/>
      <c r="VK57" s="778"/>
      <c r="VL57" s="778"/>
      <c r="VM57" s="778"/>
      <c r="VN57" s="778"/>
      <c r="VO57" s="778"/>
      <c r="VP57" s="778"/>
      <c r="VQ57" s="778"/>
      <c r="VR57" s="778"/>
      <c r="VS57" s="778"/>
      <c r="VT57" s="778"/>
      <c r="VU57" s="778"/>
      <c r="VV57" s="778"/>
      <c r="VW57" s="778"/>
      <c r="VX57" s="778"/>
      <c r="VY57" s="778"/>
      <c r="VZ57" s="778"/>
      <c r="WA57" s="778"/>
      <c r="WB57" s="778"/>
      <c r="WC57" s="778"/>
      <c r="WD57" s="778"/>
      <c r="WE57" s="778"/>
      <c r="WF57" s="778"/>
      <c r="WG57" s="778"/>
      <c r="WH57" s="778"/>
      <c r="WI57" s="778"/>
      <c r="WJ57" s="778"/>
      <c r="WK57" s="778"/>
      <c r="WL57" s="778"/>
      <c r="WM57" s="778"/>
      <c r="WN57" s="778"/>
      <c r="WO57" s="778"/>
      <c r="WP57" s="778"/>
      <c r="WQ57" s="778"/>
      <c r="WR57" s="778"/>
      <c r="WS57" s="778"/>
      <c r="WT57" s="778"/>
      <c r="WU57" s="778"/>
      <c r="WV57" s="778"/>
      <c r="WW57" s="778"/>
      <c r="WX57" s="778"/>
      <c r="WY57" s="778"/>
      <c r="WZ57" s="778"/>
      <c r="XA57" s="778"/>
      <c r="XB57" s="778"/>
      <c r="XC57" s="778"/>
      <c r="XD57" s="778"/>
      <c r="XE57" s="778"/>
      <c r="XF57" s="778"/>
      <c r="XG57" s="778"/>
      <c r="XH57" s="778"/>
      <c r="XI57" s="778"/>
      <c r="XJ57" s="778"/>
      <c r="XK57" s="778"/>
      <c r="XL57" s="778"/>
      <c r="XM57" s="778"/>
      <c r="XN57" s="778"/>
      <c r="XO57" s="778"/>
      <c r="XP57" s="778"/>
      <c r="XQ57" s="778"/>
      <c r="XR57" s="778"/>
      <c r="XS57" s="778"/>
      <c r="XT57" s="778"/>
      <c r="XU57" s="778"/>
      <c r="XV57" s="778"/>
      <c r="XW57" s="778"/>
      <c r="XX57" s="778"/>
      <c r="XY57" s="778"/>
      <c r="XZ57" s="778"/>
      <c r="YA57" s="778"/>
      <c r="YB57" s="778"/>
      <c r="YC57" s="778"/>
      <c r="YD57" s="778"/>
      <c r="YE57" s="778"/>
      <c r="YF57" s="778"/>
      <c r="YG57" s="778"/>
      <c r="YH57" s="778"/>
      <c r="YI57" s="778"/>
      <c r="YJ57" s="778"/>
      <c r="YK57" s="778"/>
      <c r="YL57" s="778"/>
      <c r="YM57" s="778"/>
      <c r="YN57" s="778"/>
      <c r="YO57" s="778"/>
      <c r="YP57" s="778"/>
      <c r="YQ57" s="778"/>
      <c r="YR57" s="778"/>
      <c r="YS57" s="778"/>
      <c r="YT57" s="778"/>
      <c r="YU57" s="778"/>
      <c r="YV57" s="778"/>
      <c r="YW57" s="778"/>
      <c r="YX57" s="778"/>
      <c r="YY57" s="778"/>
      <c r="YZ57" s="778"/>
      <c r="ZA57" s="778"/>
      <c r="ZB57" s="778"/>
      <c r="ZC57" s="778"/>
      <c r="ZD57" s="778"/>
      <c r="ZE57" s="778"/>
      <c r="ZF57" s="778"/>
      <c r="ZG57" s="778"/>
      <c r="ZH57" s="778"/>
      <c r="ZI57" s="778"/>
      <c r="ZJ57" s="778"/>
      <c r="ZK57" s="778"/>
      <c r="ZL57" s="778"/>
      <c r="ZM57" s="778"/>
      <c r="ZN57" s="778"/>
      <c r="ZO57" s="778"/>
      <c r="ZP57" s="778"/>
      <c r="ZQ57" s="778"/>
      <c r="ZR57" s="778"/>
      <c r="ZS57" s="778"/>
      <c r="ZT57" s="778"/>
      <c r="ZU57" s="778"/>
      <c r="ZV57" s="778"/>
      <c r="ZW57" s="778"/>
      <c r="ZX57" s="778"/>
      <c r="ZY57" s="778"/>
      <c r="ZZ57" s="778"/>
      <c r="AAA57" s="778"/>
      <c r="AAB57" s="778"/>
      <c r="AAC57" s="778"/>
      <c r="AAD57" s="778"/>
      <c r="AAE57" s="778"/>
      <c r="AAF57" s="778"/>
      <c r="AAG57" s="778"/>
      <c r="AAH57" s="778"/>
      <c r="AAI57" s="778"/>
      <c r="AAJ57" s="778"/>
      <c r="AAK57" s="778"/>
      <c r="AAL57" s="778"/>
      <c r="AAM57" s="778"/>
      <c r="AAN57" s="778"/>
      <c r="AAO57" s="778"/>
      <c r="AAP57" s="778"/>
      <c r="AAQ57" s="778"/>
      <c r="AAR57" s="778"/>
      <c r="AAS57" s="778"/>
      <c r="AAT57" s="778"/>
      <c r="AAU57" s="778"/>
      <c r="AAV57" s="778"/>
      <c r="AAW57" s="778"/>
      <c r="AAX57" s="778"/>
      <c r="AAY57" s="778"/>
      <c r="AAZ57" s="778"/>
      <c r="ABA57" s="778"/>
      <c r="ABB57" s="778"/>
      <c r="ABC57" s="778"/>
      <c r="ABD57" s="778"/>
      <c r="ABE57" s="778"/>
      <c r="ABF57" s="778"/>
      <c r="ABG57" s="778"/>
      <c r="ABH57" s="778"/>
      <c r="ABI57" s="778"/>
      <c r="ABJ57" s="778"/>
      <c r="ABK57" s="778"/>
      <c r="ABL57" s="778"/>
      <c r="ABM57" s="778"/>
      <c r="ABN57" s="778"/>
      <c r="ABO57" s="778"/>
      <c r="ABP57" s="778"/>
      <c r="ABQ57" s="778"/>
      <c r="ABR57" s="778"/>
      <c r="ABS57" s="778"/>
      <c r="ABT57" s="778"/>
      <c r="ABU57" s="778"/>
      <c r="ABV57" s="778"/>
      <c r="ABW57" s="778"/>
      <c r="ABX57" s="778"/>
      <c r="ABY57" s="778"/>
      <c r="ABZ57" s="778"/>
      <c r="ACA57" s="778"/>
      <c r="ACB57" s="778"/>
      <c r="ACC57" s="778"/>
      <c r="ACD57" s="778"/>
      <c r="ACE57" s="778"/>
      <c r="ACF57" s="778"/>
      <c r="ACG57" s="778"/>
      <c r="ACH57" s="778"/>
      <c r="ACI57" s="778"/>
      <c r="ACJ57" s="778"/>
      <c r="ACK57" s="778"/>
      <c r="ACL57" s="778"/>
      <c r="ACM57" s="778"/>
      <c r="ACN57" s="778"/>
      <c r="ACO57" s="778"/>
      <c r="ACP57" s="778"/>
      <c r="ACQ57" s="778"/>
      <c r="ACR57" s="778"/>
      <c r="ACS57" s="778"/>
      <c r="ACT57" s="778"/>
      <c r="ACU57" s="778"/>
      <c r="ACV57" s="778"/>
      <c r="ACW57" s="778"/>
      <c r="ACX57" s="778"/>
      <c r="ACY57" s="778"/>
      <c r="ACZ57" s="778"/>
      <c r="ADA57" s="778"/>
      <c r="ADB57" s="778"/>
      <c r="ADC57" s="778"/>
      <c r="ADD57" s="778"/>
      <c r="ADE57" s="778"/>
      <c r="ADF57" s="778"/>
      <c r="ADG57" s="778"/>
      <c r="ADH57" s="778"/>
      <c r="ADI57" s="778"/>
      <c r="ADJ57" s="778"/>
      <c r="ADK57" s="778"/>
      <c r="ADL57" s="778"/>
      <c r="ADM57" s="778"/>
      <c r="ADN57" s="778"/>
      <c r="ADO57" s="778"/>
      <c r="ADP57" s="778"/>
      <c r="ADQ57" s="778"/>
      <c r="ADR57" s="778"/>
      <c r="ADS57" s="778"/>
      <c r="ADT57" s="778"/>
      <c r="ADU57" s="778"/>
      <c r="ADV57" s="778"/>
      <c r="ADW57" s="778"/>
      <c r="ADX57" s="778"/>
      <c r="ADY57" s="778"/>
      <c r="ADZ57" s="778"/>
      <c r="AEA57" s="778"/>
      <c r="AEB57" s="778"/>
      <c r="AEC57" s="778"/>
      <c r="AED57" s="778"/>
      <c r="AEE57" s="778"/>
      <c r="AEF57" s="778"/>
      <c r="AEG57" s="778"/>
      <c r="AEH57" s="778"/>
      <c r="AEI57" s="778"/>
      <c r="AEJ57" s="778"/>
      <c r="AEK57" s="778"/>
      <c r="AEL57" s="778"/>
      <c r="AEM57" s="778"/>
      <c r="AEN57" s="778"/>
      <c r="AEO57" s="778"/>
      <c r="AEP57" s="778"/>
      <c r="AEQ57" s="778"/>
      <c r="AER57" s="778"/>
      <c r="AES57" s="778"/>
      <c r="AET57" s="778"/>
      <c r="AEU57" s="778"/>
      <c r="AEV57" s="778"/>
      <c r="AEW57" s="778"/>
      <c r="AEX57" s="778"/>
      <c r="AEY57" s="778"/>
      <c r="AEZ57" s="778"/>
      <c r="AFA57" s="778"/>
      <c r="AFB57" s="778"/>
      <c r="AFC57" s="778"/>
      <c r="AFD57" s="778"/>
      <c r="AFE57" s="778"/>
      <c r="AFF57" s="778"/>
      <c r="AFG57" s="778"/>
      <c r="AFH57" s="778"/>
      <c r="AFI57" s="778"/>
      <c r="AFJ57" s="778"/>
      <c r="AFK57" s="778"/>
      <c r="AFL57" s="778"/>
      <c r="AFM57" s="778"/>
      <c r="AFN57" s="778"/>
      <c r="AFO57" s="778"/>
      <c r="AFP57" s="778"/>
      <c r="AFQ57" s="778"/>
      <c r="AFR57" s="778"/>
      <c r="AFS57" s="778"/>
      <c r="AFT57" s="778"/>
      <c r="AFU57" s="778"/>
      <c r="AFV57" s="778"/>
      <c r="AFW57" s="778"/>
      <c r="AFX57" s="778"/>
      <c r="AFY57" s="778"/>
      <c r="AFZ57" s="778"/>
      <c r="AGA57" s="778"/>
      <c r="AGB57" s="778"/>
      <c r="AGC57" s="778"/>
      <c r="AGD57" s="778"/>
      <c r="AGE57" s="778"/>
      <c r="AGF57" s="778"/>
      <c r="AGG57" s="778"/>
      <c r="AGH57" s="778"/>
      <c r="AGI57" s="778"/>
      <c r="AGJ57" s="778"/>
      <c r="AGK57" s="778"/>
      <c r="AGL57" s="778"/>
      <c r="AGM57" s="778"/>
      <c r="AGN57" s="778"/>
      <c r="AGO57" s="778"/>
      <c r="AGP57" s="778"/>
      <c r="AGQ57" s="778"/>
      <c r="AGR57" s="778"/>
      <c r="AGS57" s="778"/>
      <c r="AGT57" s="778"/>
      <c r="AGU57" s="778"/>
      <c r="AGV57" s="778"/>
      <c r="AGW57" s="778"/>
      <c r="AGX57" s="778"/>
      <c r="AGY57" s="778"/>
      <c r="AGZ57" s="778"/>
      <c r="AHA57" s="778"/>
      <c r="AHB57" s="778"/>
      <c r="AHC57" s="778"/>
      <c r="AHD57" s="778"/>
      <c r="AHE57" s="778"/>
      <c r="AHF57" s="778"/>
      <c r="AHG57" s="778"/>
      <c r="AHH57" s="778"/>
      <c r="AHI57" s="778"/>
      <c r="AHJ57" s="778"/>
      <c r="AHK57" s="778"/>
      <c r="AHL57" s="778"/>
      <c r="AHM57" s="778"/>
      <c r="AHN57" s="778"/>
      <c r="AHO57" s="778"/>
      <c r="AHP57" s="778"/>
      <c r="AHQ57" s="778"/>
      <c r="AHR57" s="778"/>
      <c r="AHS57" s="778"/>
      <c r="AHT57" s="778"/>
      <c r="AHU57" s="778"/>
      <c r="AHV57" s="778"/>
      <c r="AHW57" s="778"/>
      <c r="AHX57" s="778"/>
      <c r="AHY57" s="778"/>
      <c r="AHZ57" s="778"/>
      <c r="AIA57" s="778"/>
      <c r="AIB57" s="778"/>
      <c r="AIC57" s="778"/>
      <c r="AID57" s="778"/>
      <c r="AIE57" s="778"/>
      <c r="AIF57" s="778"/>
      <c r="AIG57" s="778"/>
      <c r="AIH57" s="778"/>
      <c r="AII57" s="778"/>
      <c r="AIJ57" s="778"/>
      <c r="AIK57" s="778"/>
      <c r="AIL57" s="778"/>
      <c r="AIM57" s="778"/>
      <c r="AIN57" s="778"/>
      <c r="AIO57" s="778"/>
      <c r="AIP57" s="778"/>
      <c r="AIQ57" s="778"/>
      <c r="AIR57" s="778"/>
      <c r="AIS57" s="778"/>
      <c r="AIT57" s="778"/>
      <c r="AIU57" s="778"/>
      <c r="AIV57" s="778"/>
      <c r="AIW57" s="778"/>
      <c r="AIX57" s="778"/>
      <c r="AIY57" s="778"/>
      <c r="AIZ57" s="778"/>
      <c r="AJA57" s="778"/>
      <c r="AJB57" s="778"/>
      <c r="AJC57" s="778"/>
      <c r="AJD57" s="778"/>
      <c r="AJE57" s="778"/>
      <c r="AJF57" s="778"/>
      <c r="AJG57" s="778"/>
      <c r="AJH57" s="778"/>
      <c r="AJI57" s="778"/>
      <c r="AJJ57" s="778"/>
      <c r="AJK57" s="778"/>
      <c r="AJL57" s="778"/>
      <c r="AJM57" s="778"/>
      <c r="AJN57" s="778"/>
      <c r="AJO57" s="778"/>
      <c r="AJP57" s="778"/>
      <c r="AJQ57" s="778"/>
      <c r="AJR57" s="778"/>
      <c r="AJS57" s="778"/>
      <c r="AJT57" s="778"/>
      <c r="AJU57" s="778"/>
      <c r="AJV57" s="778"/>
      <c r="AJW57" s="778"/>
      <c r="AJX57" s="778"/>
      <c r="AJY57" s="778"/>
      <c r="AJZ57" s="778"/>
      <c r="AKA57" s="778"/>
      <c r="AKB57" s="778"/>
      <c r="AKC57" s="778"/>
      <c r="AKD57" s="778"/>
      <c r="AKE57" s="778"/>
      <c r="AKF57" s="778"/>
      <c r="AKG57" s="778"/>
      <c r="AKH57" s="778"/>
      <c r="AKI57" s="778"/>
      <c r="AKJ57" s="778"/>
      <c r="AKK57" s="778"/>
      <c r="AKL57" s="778"/>
      <c r="AKM57" s="778"/>
      <c r="AKN57" s="778"/>
      <c r="AKO57" s="778"/>
      <c r="AKP57" s="778"/>
      <c r="AKQ57" s="778"/>
      <c r="AKR57" s="778"/>
      <c r="AKS57" s="778"/>
      <c r="AKT57" s="778"/>
      <c r="AKU57" s="778"/>
      <c r="AKV57" s="778"/>
      <c r="AKW57" s="778"/>
      <c r="AKX57" s="778"/>
      <c r="AKY57" s="778"/>
      <c r="AKZ57" s="778"/>
      <c r="ALA57" s="778"/>
      <c r="ALB57" s="778"/>
      <c r="ALC57" s="778"/>
      <c r="ALD57" s="778"/>
      <c r="ALE57" s="778"/>
      <c r="ALF57" s="778"/>
      <c r="ALG57" s="778"/>
      <c r="ALH57" s="778"/>
      <c r="ALI57" s="778"/>
      <c r="ALJ57" s="778"/>
      <c r="ALK57" s="778"/>
      <c r="ALL57" s="778"/>
      <c r="ALM57" s="778"/>
      <c r="ALN57" s="778"/>
      <c r="ALO57" s="778"/>
      <c r="ALP57" s="778"/>
      <c r="ALQ57" s="778"/>
      <c r="ALR57" s="778"/>
      <c r="ALS57" s="778"/>
      <c r="ALT57" s="778"/>
      <c r="ALU57" s="778"/>
      <c r="ALV57" s="778"/>
      <c r="ALW57" s="778"/>
      <c r="ALX57" s="778"/>
      <c r="ALY57" s="778"/>
      <c r="ALZ57" s="778"/>
      <c r="AMA57" s="778"/>
      <c r="AMB57" s="778"/>
      <c r="AMC57" s="778"/>
      <c r="AMD57" s="778"/>
      <c r="AME57" s="778"/>
      <c r="AMF57" s="778"/>
      <c r="AMG57" s="778"/>
      <c r="AMH57" s="778"/>
      <c r="AMI57" s="778"/>
      <c r="AMJ57" s="778"/>
      <c r="AMK57" s="778"/>
      <c r="AML57" s="778"/>
      <c r="AMM57" s="778"/>
      <c r="AMN57" s="778"/>
      <c r="AMO57" s="778"/>
      <c r="AMP57" s="778"/>
      <c r="AMQ57" s="778"/>
      <c r="AMR57" s="778"/>
      <c r="AMS57" s="778"/>
      <c r="AMT57" s="778"/>
      <c r="AMU57" s="778"/>
      <c r="AMV57" s="778"/>
      <c r="AMW57" s="778"/>
      <c r="AMX57" s="778"/>
      <c r="AMY57" s="778"/>
      <c r="AMZ57" s="778"/>
      <c r="ANA57" s="778"/>
      <c r="ANB57" s="778"/>
      <c r="ANC57" s="778"/>
      <c r="AND57" s="778"/>
      <c r="ANE57" s="778"/>
      <c r="ANF57" s="778"/>
      <c r="ANG57" s="778"/>
      <c r="ANH57" s="778"/>
      <c r="ANI57" s="778"/>
      <c r="ANJ57" s="778"/>
      <c r="ANK57" s="778"/>
      <c r="ANL57" s="778"/>
      <c r="ANM57" s="778"/>
      <c r="ANN57" s="778"/>
      <c r="ANO57" s="778"/>
      <c r="ANP57" s="778"/>
      <c r="ANQ57" s="778"/>
      <c r="ANR57" s="778"/>
      <c r="ANS57" s="778"/>
      <c r="ANT57" s="778"/>
      <c r="ANU57" s="778"/>
      <c r="ANV57" s="778"/>
      <c r="ANW57" s="778"/>
      <c r="ANX57" s="778"/>
      <c r="ANY57" s="778"/>
      <c r="ANZ57" s="778"/>
      <c r="AOA57" s="778"/>
      <c r="AOB57" s="778"/>
      <c r="AOC57" s="778"/>
      <c r="AOD57" s="778"/>
      <c r="AOE57" s="778"/>
      <c r="AOF57" s="778"/>
      <c r="AOG57" s="778"/>
      <c r="AOH57" s="778"/>
      <c r="AOI57" s="778"/>
      <c r="AOJ57" s="778"/>
      <c r="AOK57" s="778"/>
      <c r="AOL57" s="778"/>
      <c r="AOM57" s="778"/>
      <c r="AON57" s="778"/>
      <c r="AOO57" s="778"/>
      <c r="AOP57" s="778"/>
      <c r="AOQ57" s="778"/>
      <c r="AOR57" s="778"/>
      <c r="AOS57" s="778"/>
      <c r="AOT57" s="778"/>
      <c r="AOU57" s="778"/>
      <c r="AOV57" s="778"/>
      <c r="AOW57" s="778"/>
      <c r="AOX57" s="778"/>
      <c r="AOY57" s="778"/>
      <c r="AOZ57" s="778"/>
      <c r="APA57" s="778"/>
      <c r="APB57" s="778"/>
      <c r="APC57" s="778"/>
      <c r="APD57" s="778"/>
      <c r="APE57" s="778"/>
      <c r="APF57" s="778"/>
      <c r="APG57" s="778"/>
      <c r="APH57" s="778"/>
      <c r="API57" s="778"/>
      <c r="APJ57" s="778"/>
      <c r="APK57" s="778"/>
      <c r="APL57" s="778"/>
      <c r="APM57" s="778"/>
      <c r="APN57" s="778"/>
      <c r="APO57" s="778"/>
      <c r="APP57" s="778"/>
      <c r="APQ57" s="778"/>
      <c r="APR57" s="778"/>
      <c r="APS57" s="778"/>
      <c r="APT57" s="778"/>
      <c r="APU57" s="778"/>
      <c r="APV57" s="778"/>
      <c r="APW57" s="778"/>
      <c r="APX57" s="778"/>
      <c r="APY57" s="778"/>
      <c r="APZ57" s="778"/>
      <c r="AQA57" s="778"/>
      <c r="AQB57" s="778"/>
      <c r="AQC57" s="778"/>
      <c r="AQD57" s="778"/>
      <c r="AQE57" s="778"/>
      <c r="AQF57" s="778"/>
      <c r="AQG57" s="778"/>
      <c r="AQH57" s="778"/>
      <c r="AQI57" s="778"/>
      <c r="AQJ57" s="778"/>
      <c r="AQK57" s="778"/>
      <c r="AQL57" s="778"/>
      <c r="AQM57" s="778"/>
      <c r="AQN57" s="778"/>
      <c r="AQO57" s="778"/>
      <c r="AQP57" s="778"/>
      <c r="AQQ57" s="778"/>
      <c r="AQR57" s="778"/>
      <c r="AQS57" s="778"/>
      <c r="AQT57" s="778"/>
      <c r="AQU57" s="778"/>
      <c r="AQV57" s="778"/>
      <c r="AQW57" s="778"/>
      <c r="AQX57" s="778"/>
      <c r="AQY57" s="778"/>
      <c r="AQZ57" s="778"/>
      <c r="ARA57" s="778"/>
      <c r="ARB57" s="778"/>
      <c r="ARC57" s="778"/>
      <c r="ARD57" s="778"/>
      <c r="ARE57" s="778"/>
      <c r="ARF57" s="778"/>
      <c r="ARG57" s="778"/>
      <c r="ARH57" s="778"/>
      <c r="ARI57" s="778"/>
      <c r="ARJ57" s="778"/>
      <c r="ARK57" s="778"/>
      <c r="ARL57" s="778"/>
      <c r="ARM57" s="778"/>
      <c r="ARN57" s="778"/>
      <c r="ARO57" s="778"/>
      <c r="ARP57" s="778"/>
      <c r="ARQ57" s="778"/>
      <c r="ARR57" s="778"/>
      <c r="ARS57" s="778"/>
      <c r="ART57" s="778"/>
      <c r="ARU57" s="778"/>
      <c r="ARV57" s="778"/>
      <c r="ARW57" s="778"/>
      <c r="ARX57" s="778"/>
      <c r="ARY57" s="778"/>
      <c r="ARZ57" s="778"/>
      <c r="ASA57" s="778"/>
      <c r="ASB57" s="778"/>
      <c r="ASC57" s="778"/>
      <c r="ASD57" s="778"/>
      <c r="ASE57" s="778"/>
      <c r="ASF57" s="778"/>
      <c r="ASG57" s="778"/>
      <c r="ASH57" s="778"/>
      <c r="ASI57" s="778"/>
      <c r="ASJ57" s="778"/>
      <c r="ASK57" s="778"/>
      <c r="ASL57" s="778"/>
      <c r="ASM57" s="778"/>
      <c r="ASN57" s="778"/>
      <c r="ASO57" s="778"/>
      <c r="ASP57" s="778"/>
      <c r="ASQ57" s="778"/>
      <c r="ASR57" s="778"/>
      <c r="ASS57" s="778"/>
      <c r="AST57" s="778"/>
      <c r="ASU57" s="778"/>
      <c r="ASV57" s="778"/>
      <c r="ASW57" s="778"/>
      <c r="ASX57" s="778"/>
      <c r="ASY57" s="778"/>
      <c r="ASZ57" s="778"/>
      <c r="ATA57" s="778"/>
      <c r="ATB57" s="778"/>
      <c r="ATC57" s="778"/>
      <c r="ATD57" s="778"/>
      <c r="ATE57" s="778"/>
      <c r="ATF57" s="778"/>
      <c r="ATG57" s="778"/>
      <c r="ATH57" s="778"/>
      <c r="ATI57" s="778"/>
      <c r="ATJ57" s="778"/>
      <c r="ATK57" s="778"/>
      <c r="ATL57" s="778"/>
      <c r="ATM57" s="778"/>
      <c r="ATN57" s="778"/>
      <c r="ATO57" s="778"/>
      <c r="ATP57" s="778"/>
      <c r="ATQ57" s="778"/>
      <c r="ATR57" s="778"/>
      <c r="ATS57" s="778"/>
      <c r="ATT57" s="778"/>
      <c r="ATU57" s="778"/>
      <c r="ATV57" s="778"/>
      <c r="ATW57" s="778"/>
      <c r="ATX57" s="778"/>
      <c r="ATY57" s="778"/>
      <c r="ATZ57" s="778"/>
      <c r="AUA57" s="778"/>
      <c r="AUB57" s="778"/>
      <c r="AUC57" s="778"/>
      <c r="AUD57" s="778"/>
      <c r="AUE57" s="778"/>
      <c r="AUF57" s="778"/>
      <c r="AUG57" s="778"/>
      <c r="AUH57" s="778"/>
      <c r="AUI57" s="778"/>
      <c r="AUJ57" s="778"/>
      <c r="AUK57" s="778"/>
      <c r="AUL57" s="778"/>
      <c r="AUM57" s="778"/>
      <c r="AUN57" s="778"/>
      <c r="AUO57" s="778"/>
      <c r="AUP57" s="778"/>
      <c r="AUQ57" s="778"/>
      <c r="AUR57" s="778"/>
      <c r="AUS57" s="778"/>
      <c r="AUT57" s="778"/>
      <c r="AUU57" s="778"/>
      <c r="AUV57" s="778"/>
      <c r="AUW57" s="778"/>
      <c r="AUX57" s="778"/>
      <c r="AUY57" s="778"/>
      <c r="AUZ57" s="778"/>
      <c r="AVA57" s="778"/>
      <c r="AVB57" s="778"/>
      <c r="AVC57" s="778"/>
      <c r="AVD57" s="778"/>
      <c r="AVE57" s="778"/>
      <c r="AVF57" s="778"/>
      <c r="AVG57" s="778"/>
      <c r="AVH57" s="778"/>
      <c r="AVI57" s="778"/>
      <c r="AVJ57" s="778"/>
      <c r="AVK57" s="778"/>
      <c r="AVL57" s="778"/>
      <c r="AVM57" s="778"/>
      <c r="AVN57" s="778"/>
      <c r="AVO57" s="778"/>
      <c r="AVP57" s="778"/>
      <c r="AVQ57" s="778"/>
      <c r="AVR57" s="778"/>
      <c r="AVS57" s="778"/>
      <c r="AVT57" s="778"/>
      <c r="AVU57" s="778"/>
      <c r="AVV57" s="778"/>
      <c r="AVW57" s="778"/>
      <c r="AVX57" s="778"/>
      <c r="AVY57" s="778"/>
      <c r="AVZ57" s="778"/>
      <c r="AWA57" s="778"/>
      <c r="AWB57" s="778"/>
      <c r="AWC57" s="778"/>
      <c r="AWD57" s="778"/>
      <c r="AWE57" s="778"/>
      <c r="AWF57" s="778"/>
      <c r="AWG57" s="778"/>
      <c r="AWH57" s="778"/>
      <c r="AWI57" s="778"/>
      <c r="AWJ57" s="778"/>
      <c r="AWK57" s="778"/>
      <c r="AWL57" s="778"/>
      <c r="AWM57" s="778"/>
      <c r="AWN57" s="778"/>
      <c r="AWO57" s="778"/>
      <c r="AWP57" s="778"/>
      <c r="AWQ57" s="778"/>
      <c r="AWR57" s="778"/>
      <c r="AWS57" s="778"/>
      <c r="AWT57" s="778"/>
      <c r="AWU57" s="778"/>
      <c r="AWV57" s="778"/>
      <c r="AWW57" s="778"/>
      <c r="AWX57" s="778"/>
      <c r="AWY57" s="778"/>
      <c r="AWZ57" s="778"/>
      <c r="AXA57" s="778"/>
      <c r="AXB57" s="778"/>
      <c r="AXC57" s="778"/>
      <c r="AXD57" s="778"/>
      <c r="AXE57" s="778"/>
      <c r="AXF57" s="778"/>
      <c r="AXG57" s="778"/>
      <c r="AXH57" s="778"/>
      <c r="AXI57" s="778"/>
      <c r="AXJ57" s="778"/>
      <c r="AXK57" s="778"/>
      <c r="AXL57" s="778"/>
      <c r="AXM57" s="778"/>
      <c r="AXN57" s="778"/>
      <c r="AXO57" s="778"/>
      <c r="AXP57" s="778"/>
      <c r="AXQ57" s="778"/>
      <c r="AXR57" s="778"/>
      <c r="AXS57" s="778"/>
      <c r="AXT57" s="778"/>
      <c r="AXU57" s="778"/>
      <c r="AXV57" s="778"/>
      <c r="AXW57" s="778"/>
      <c r="AXX57" s="778"/>
      <c r="AXY57" s="778"/>
      <c r="AXZ57" s="778"/>
      <c r="AYA57" s="778"/>
      <c r="AYB57" s="778"/>
      <c r="AYC57" s="778"/>
      <c r="AYD57" s="778"/>
      <c r="AYE57" s="778"/>
      <c r="AYF57" s="778"/>
      <c r="AYG57" s="778"/>
      <c r="AYH57" s="778"/>
      <c r="AYI57" s="778"/>
      <c r="AYJ57" s="778"/>
      <c r="AYK57" s="778"/>
      <c r="AYL57" s="778"/>
      <c r="AYM57" s="778"/>
      <c r="AYN57" s="778"/>
      <c r="AYO57" s="778"/>
      <c r="AYP57" s="778"/>
      <c r="AYQ57" s="778"/>
      <c r="AYR57" s="778"/>
      <c r="AYS57" s="778"/>
      <c r="AYT57" s="778"/>
      <c r="AYU57" s="778"/>
      <c r="AYV57" s="778"/>
      <c r="AYW57" s="778"/>
      <c r="AYX57" s="778"/>
      <c r="AYY57" s="778"/>
      <c r="AYZ57" s="778"/>
      <c r="AZA57" s="778"/>
      <c r="AZB57" s="778"/>
      <c r="AZC57" s="778"/>
      <c r="AZD57" s="778"/>
      <c r="AZE57" s="778"/>
      <c r="AZF57" s="778"/>
      <c r="AZG57" s="778"/>
      <c r="AZH57" s="778"/>
      <c r="AZI57" s="778"/>
      <c r="AZJ57" s="778"/>
      <c r="AZK57" s="778"/>
      <c r="AZL57" s="778"/>
      <c r="AZM57" s="778"/>
      <c r="AZN57" s="778"/>
      <c r="AZO57" s="778"/>
      <c r="AZP57" s="778"/>
      <c r="AZQ57" s="778"/>
      <c r="AZR57" s="778"/>
      <c r="AZS57" s="778"/>
      <c r="AZT57" s="778"/>
      <c r="AZU57" s="778"/>
      <c r="AZV57" s="778"/>
      <c r="AZW57" s="778"/>
      <c r="AZX57" s="778"/>
      <c r="AZY57" s="778"/>
      <c r="AZZ57" s="778"/>
      <c r="BAA57" s="778"/>
      <c r="BAB57" s="778"/>
      <c r="BAC57" s="778"/>
      <c r="BAD57" s="778"/>
      <c r="BAE57" s="778"/>
      <c r="BAF57" s="778"/>
      <c r="BAG57" s="778"/>
      <c r="BAH57" s="778"/>
      <c r="BAI57" s="778"/>
      <c r="BAJ57" s="778"/>
      <c r="BAK57" s="778"/>
      <c r="BAL57" s="778"/>
      <c r="BAM57" s="778"/>
      <c r="BAN57" s="778"/>
      <c r="BAO57" s="778"/>
      <c r="BAP57" s="778"/>
      <c r="BAQ57" s="778"/>
      <c r="BAR57" s="778"/>
      <c r="BAS57" s="778"/>
      <c r="BAT57" s="778"/>
      <c r="BAU57" s="778"/>
      <c r="BAV57" s="778"/>
      <c r="BAW57" s="778"/>
      <c r="BAX57" s="778"/>
      <c r="BAY57" s="778"/>
      <c r="BAZ57" s="778"/>
      <c r="BBA57" s="778"/>
      <c r="BBB57" s="778"/>
      <c r="BBC57" s="778"/>
      <c r="BBD57" s="778"/>
      <c r="BBE57" s="778"/>
      <c r="BBF57" s="778"/>
      <c r="BBG57" s="778"/>
      <c r="BBH57" s="778"/>
      <c r="BBI57" s="778"/>
      <c r="BBJ57" s="778"/>
      <c r="BBK57" s="778"/>
      <c r="BBL57" s="778"/>
      <c r="BBM57" s="778"/>
      <c r="BBN57" s="778"/>
      <c r="BBO57" s="778"/>
      <c r="BBP57" s="778"/>
      <c r="BBQ57" s="778"/>
      <c r="BBR57" s="778"/>
      <c r="BBS57" s="778"/>
      <c r="BBT57" s="778"/>
      <c r="BBU57" s="778"/>
      <c r="BBV57" s="778"/>
      <c r="BBW57" s="778"/>
      <c r="BBX57" s="778"/>
      <c r="BBY57" s="778"/>
      <c r="BBZ57" s="778"/>
      <c r="BCA57" s="778"/>
      <c r="BCB57" s="778"/>
      <c r="BCC57" s="778"/>
      <c r="BCD57" s="778"/>
      <c r="BCE57" s="778"/>
      <c r="BCF57" s="778"/>
      <c r="BCG57" s="778"/>
      <c r="BCH57" s="778"/>
      <c r="BCI57" s="778"/>
      <c r="BCJ57" s="778"/>
      <c r="BCK57" s="778"/>
      <c r="BCL57" s="778"/>
      <c r="BCM57" s="778"/>
      <c r="BCN57" s="778"/>
      <c r="BCO57" s="778"/>
      <c r="BCP57" s="778"/>
      <c r="BCQ57" s="778"/>
      <c r="BCR57" s="778"/>
      <c r="BCS57" s="778"/>
      <c r="BCT57" s="778"/>
      <c r="BCU57" s="778"/>
      <c r="BCV57" s="778"/>
      <c r="BCW57" s="778"/>
      <c r="BCX57" s="778"/>
      <c r="BCY57" s="778"/>
      <c r="BCZ57" s="778"/>
      <c r="BDA57" s="778"/>
      <c r="BDB57" s="778"/>
      <c r="BDC57" s="778"/>
      <c r="BDD57" s="778"/>
      <c r="BDE57" s="778"/>
      <c r="BDF57" s="778"/>
      <c r="BDG57" s="778"/>
      <c r="BDH57" s="778"/>
      <c r="BDI57" s="778"/>
      <c r="BDJ57" s="778"/>
      <c r="BDK57" s="778"/>
      <c r="BDL57" s="778"/>
      <c r="BDM57" s="778"/>
      <c r="BDN57" s="778"/>
      <c r="BDO57" s="778"/>
      <c r="BDP57" s="778"/>
      <c r="BDQ57" s="778"/>
      <c r="BDR57" s="778"/>
      <c r="BDS57" s="778"/>
      <c r="BDT57" s="778"/>
      <c r="BDU57" s="778"/>
      <c r="BDV57" s="778"/>
      <c r="BDW57" s="778"/>
      <c r="BDX57" s="778"/>
      <c r="BDY57" s="778"/>
      <c r="BDZ57" s="778"/>
      <c r="BEA57" s="778"/>
      <c r="BEB57" s="778"/>
      <c r="BEC57" s="778"/>
      <c r="BED57" s="778"/>
      <c r="BEE57" s="778"/>
      <c r="BEF57" s="778"/>
      <c r="BEG57" s="778"/>
      <c r="BEH57" s="778"/>
      <c r="BEI57" s="778"/>
      <c r="BEJ57" s="778"/>
      <c r="BEK57" s="778"/>
      <c r="BEL57" s="778"/>
      <c r="BEM57" s="778"/>
      <c r="BEN57" s="778"/>
      <c r="BEO57" s="778"/>
      <c r="BEP57" s="778"/>
      <c r="BEQ57" s="778"/>
      <c r="BER57" s="778"/>
      <c r="BES57" s="778"/>
      <c r="BET57" s="778"/>
      <c r="BEU57" s="778"/>
      <c r="BEV57" s="778"/>
      <c r="BEW57" s="778"/>
      <c r="BEX57" s="778"/>
      <c r="BEY57" s="778"/>
      <c r="BEZ57" s="778"/>
      <c r="BFA57" s="778"/>
      <c r="BFB57" s="778"/>
      <c r="BFC57" s="778"/>
      <c r="BFD57" s="778"/>
      <c r="BFE57" s="778"/>
      <c r="BFF57" s="778"/>
      <c r="BFG57" s="778"/>
      <c r="BFH57" s="778"/>
      <c r="BFI57" s="778"/>
      <c r="BFJ57" s="778"/>
      <c r="BFK57" s="778"/>
      <c r="BFL57" s="778"/>
      <c r="BFM57" s="778"/>
      <c r="BFN57" s="778"/>
      <c r="BFO57" s="778"/>
      <c r="BFP57" s="778"/>
      <c r="BFQ57" s="778"/>
      <c r="BFR57" s="778"/>
      <c r="BFS57" s="778"/>
      <c r="BFT57" s="778"/>
      <c r="BFU57" s="778"/>
      <c r="BFV57" s="778"/>
      <c r="BFW57" s="778"/>
      <c r="BFX57" s="778"/>
      <c r="BFY57" s="778"/>
      <c r="BFZ57" s="778"/>
      <c r="BGA57" s="778"/>
      <c r="BGB57" s="778"/>
      <c r="BGC57" s="778"/>
      <c r="BGD57" s="778"/>
      <c r="BGE57" s="778"/>
      <c r="BGF57" s="778"/>
      <c r="BGG57" s="778"/>
      <c r="BGH57" s="778"/>
      <c r="BGI57" s="778"/>
      <c r="BGJ57" s="778"/>
      <c r="BGK57" s="778"/>
      <c r="BGL57" s="778"/>
      <c r="BGM57" s="778"/>
      <c r="BGN57" s="778"/>
      <c r="BGO57" s="778"/>
      <c r="BGP57" s="778"/>
      <c r="BGQ57" s="778"/>
      <c r="BGR57" s="778"/>
      <c r="BGS57" s="778"/>
      <c r="BGT57" s="778"/>
      <c r="BGU57" s="778"/>
      <c r="BGV57" s="778"/>
      <c r="BGW57" s="778"/>
      <c r="BGX57" s="778"/>
      <c r="BGY57" s="778"/>
      <c r="BGZ57" s="778"/>
      <c r="BHA57" s="778"/>
      <c r="BHB57" s="778"/>
      <c r="BHC57" s="778"/>
      <c r="BHD57" s="778"/>
      <c r="BHE57" s="778"/>
      <c r="BHF57" s="778"/>
      <c r="BHG57" s="778"/>
      <c r="BHH57" s="778"/>
      <c r="BHI57" s="778"/>
      <c r="BHJ57" s="778"/>
      <c r="BHK57" s="778"/>
      <c r="BHL57" s="778"/>
      <c r="BHM57" s="778"/>
      <c r="BHN57" s="778"/>
      <c r="BHO57" s="778"/>
      <c r="BHP57" s="778"/>
      <c r="BHQ57" s="778"/>
      <c r="BHR57" s="778"/>
      <c r="BHS57" s="778"/>
      <c r="BHT57" s="778"/>
      <c r="BHU57" s="778"/>
      <c r="BHV57" s="778"/>
      <c r="BHW57" s="778"/>
      <c r="BHX57" s="778"/>
      <c r="BHY57" s="778"/>
      <c r="BHZ57" s="778"/>
      <c r="BIA57" s="778"/>
      <c r="BIB57" s="778"/>
      <c r="BIC57" s="778"/>
      <c r="BID57" s="778"/>
      <c r="BIE57" s="778"/>
      <c r="BIF57" s="778"/>
      <c r="BIG57" s="778"/>
      <c r="BIH57" s="778"/>
      <c r="BII57" s="778"/>
      <c r="BIJ57" s="778"/>
      <c r="BIK57" s="778"/>
      <c r="BIL57" s="778"/>
      <c r="BIM57" s="778"/>
      <c r="BIN57" s="778"/>
      <c r="BIO57" s="778"/>
      <c r="BIP57" s="778"/>
      <c r="BIQ57" s="778"/>
      <c r="BIR57" s="778"/>
      <c r="BIS57" s="778"/>
      <c r="BIT57" s="778"/>
      <c r="BIU57" s="778"/>
      <c r="BIV57" s="778"/>
      <c r="BIW57" s="778"/>
      <c r="BIX57" s="778"/>
      <c r="BIY57" s="778"/>
      <c r="BIZ57" s="778"/>
      <c r="BJA57" s="778"/>
      <c r="BJB57" s="778"/>
      <c r="BJC57" s="778"/>
      <c r="BJD57" s="778"/>
      <c r="BJE57" s="778"/>
      <c r="BJF57" s="778"/>
      <c r="BJG57" s="778"/>
      <c r="BJH57" s="778"/>
      <c r="BJI57" s="778"/>
      <c r="BJJ57" s="778"/>
      <c r="BJK57" s="778"/>
      <c r="BJL57" s="778"/>
      <c r="BJM57" s="778"/>
      <c r="BJN57" s="778"/>
      <c r="BJO57" s="778"/>
      <c r="BJP57" s="778"/>
      <c r="BJQ57" s="778"/>
      <c r="BJR57" s="778"/>
      <c r="BJS57" s="778"/>
      <c r="BJT57" s="778"/>
      <c r="BJU57" s="778"/>
      <c r="BJV57" s="778"/>
      <c r="BJW57" s="778"/>
      <c r="BJX57" s="778"/>
      <c r="BJY57" s="778"/>
      <c r="BJZ57" s="778"/>
      <c r="BKA57" s="778"/>
      <c r="BKB57" s="778"/>
      <c r="BKC57" s="778"/>
      <c r="BKD57" s="778"/>
      <c r="BKE57" s="778"/>
      <c r="BKF57" s="778"/>
      <c r="BKG57" s="778"/>
      <c r="BKH57" s="778"/>
      <c r="BKI57" s="778"/>
      <c r="BKJ57" s="778"/>
      <c r="BKK57" s="778"/>
      <c r="BKL57" s="778"/>
      <c r="BKM57" s="778"/>
      <c r="BKN57" s="778"/>
      <c r="BKO57" s="778"/>
      <c r="BKP57" s="778"/>
      <c r="BKQ57" s="778"/>
      <c r="BKR57" s="778"/>
      <c r="BKS57" s="778"/>
      <c r="BKT57" s="778"/>
      <c r="BKU57" s="778"/>
      <c r="BKV57" s="778"/>
      <c r="BKW57" s="778"/>
      <c r="BKX57" s="778"/>
      <c r="BKY57" s="778"/>
      <c r="BKZ57" s="778"/>
      <c r="BLA57" s="778"/>
      <c r="BLB57" s="778"/>
      <c r="BLC57" s="778"/>
      <c r="BLD57" s="778"/>
      <c r="BLE57" s="778"/>
      <c r="BLF57" s="778"/>
      <c r="BLG57" s="778"/>
      <c r="BLH57" s="778"/>
      <c r="BLI57" s="778"/>
      <c r="BLJ57" s="778"/>
      <c r="BLK57" s="778"/>
      <c r="BLL57" s="778"/>
      <c r="BLM57" s="778"/>
      <c r="BLN57" s="778"/>
      <c r="BLO57" s="778"/>
      <c r="BLP57" s="778"/>
      <c r="BLQ57" s="778"/>
      <c r="BLR57" s="778"/>
      <c r="BLS57" s="778"/>
      <c r="BLT57" s="778"/>
      <c r="BLU57" s="778"/>
      <c r="BLV57" s="778"/>
      <c r="BLW57" s="778"/>
      <c r="BLX57" s="778"/>
      <c r="BLY57" s="778"/>
      <c r="BLZ57" s="778"/>
      <c r="BMA57" s="778"/>
      <c r="BMB57" s="778"/>
      <c r="BMC57" s="778"/>
      <c r="BMD57" s="778"/>
      <c r="BME57" s="778"/>
      <c r="BMF57" s="778"/>
      <c r="BMG57" s="778"/>
      <c r="BMH57" s="778"/>
      <c r="BMI57" s="778"/>
      <c r="BMJ57" s="778"/>
      <c r="BMK57" s="778"/>
      <c r="BML57" s="778"/>
      <c r="BMM57" s="778"/>
      <c r="BMN57" s="778"/>
      <c r="BMO57" s="778"/>
      <c r="BMP57" s="778"/>
      <c r="BMQ57" s="778"/>
      <c r="BMR57" s="778"/>
      <c r="BMS57" s="778"/>
      <c r="BMT57" s="778"/>
      <c r="BMU57" s="778"/>
      <c r="BMV57" s="778"/>
      <c r="BMW57" s="778"/>
      <c r="BMX57" s="778"/>
      <c r="BMY57" s="778"/>
      <c r="BMZ57" s="778"/>
      <c r="BNA57" s="778"/>
      <c r="BNB57" s="778"/>
      <c r="BNC57" s="778"/>
      <c r="BND57" s="778"/>
      <c r="BNE57" s="778"/>
      <c r="BNF57" s="778"/>
      <c r="BNG57" s="778"/>
      <c r="BNH57" s="778"/>
      <c r="BNI57" s="778"/>
      <c r="BNJ57" s="778"/>
      <c r="BNK57" s="778"/>
      <c r="BNL57" s="778"/>
      <c r="BNM57" s="778"/>
      <c r="BNN57" s="778"/>
      <c r="BNO57" s="778"/>
      <c r="BNP57" s="778"/>
      <c r="BNQ57" s="778"/>
      <c r="BNR57" s="778"/>
      <c r="BNS57" s="778"/>
      <c r="BNT57" s="778"/>
      <c r="BNU57" s="778"/>
      <c r="BNV57" s="778"/>
      <c r="BNW57" s="778"/>
      <c r="BNX57" s="778"/>
      <c r="BNY57" s="778"/>
      <c r="BNZ57" s="778"/>
      <c r="BOA57" s="778"/>
      <c r="BOB57" s="778"/>
      <c r="BOC57" s="778"/>
      <c r="BOD57" s="778"/>
      <c r="BOE57" s="778"/>
      <c r="BOF57" s="778"/>
      <c r="BOG57" s="778"/>
      <c r="BOH57" s="778"/>
      <c r="BOI57" s="778"/>
      <c r="BOJ57" s="778"/>
      <c r="BOK57" s="778"/>
      <c r="BOL57" s="778"/>
      <c r="BOM57" s="778"/>
      <c r="BON57" s="778"/>
      <c r="BOO57" s="778"/>
      <c r="BOP57" s="778"/>
      <c r="BOQ57" s="778"/>
      <c r="BOR57" s="778"/>
      <c r="BOS57" s="778"/>
      <c r="BOT57" s="778"/>
      <c r="BOU57" s="778"/>
      <c r="BOV57" s="778"/>
      <c r="BOW57" s="778"/>
      <c r="BOX57" s="778"/>
      <c r="BOY57" s="778"/>
      <c r="BOZ57" s="778"/>
      <c r="BPA57" s="778"/>
      <c r="BPB57" s="778"/>
      <c r="BPC57" s="778"/>
      <c r="BPD57" s="778"/>
      <c r="BPE57" s="778"/>
      <c r="BPF57" s="778"/>
      <c r="BPG57" s="778"/>
      <c r="BPH57" s="778"/>
      <c r="BPI57" s="778"/>
      <c r="BPJ57" s="778"/>
      <c r="BPK57" s="778"/>
      <c r="BPL57" s="778"/>
      <c r="BPM57" s="778"/>
      <c r="BPN57" s="778"/>
      <c r="BPO57" s="778"/>
      <c r="BPP57" s="778"/>
      <c r="BPQ57" s="778"/>
      <c r="BPR57" s="778"/>
      <c r="BPS57" s="778"/>
      <c r="BPT57" s="778"/>
      <c r="BPU57" s="778"/>
      <c r="BPV57" s="778"/>
      <c r="BPW57" s="778"/>
      <c r="BPX57" s="778"/>
      <c r="BPY57" s="778"/>
      <c r="BPZ57" s="778"/>
      <c r="BQA57" s="778"/>
      <c r="BQB57" s="778"/>
      <c r="BQC57" s="778"/>
      <c r="BQD57" s="778"/>
      <c r="BQE57" s="778"/>
      <c r="BQF57" s="778"/>
      <c r="BQG57" s="778"/>
      <c r="BQH57" s="778"/>
      <c r="BQI57" s="778"/>
      <c r="BQJ57" s="778"/>
      <c r="BQK57" s="778"/>
      <c r="BQL57" s="778"/>
      <c r="BQM57" s="778"/>
      <c r="BQN57" s="778"/>
      <c r="BQO57" s="778"/>
      <c r="BQP57" s="778"/>
      <c r="BQQ57" s="778"/>
      <c r="BQR57" s="778"/>
      <c r="BQS57" s="778"/>
      <c r="BQT57" s="778"/>
      <c r="BQU57" s="778"/>
      <c r="BQV57" s="778"/>
      <c r="BQW57" s="778"/>
      <c r="BQX57" s="778"/>
      <c r="BQY57" s="778"/>
      <c r="BQZ57" s="778"/>
      <c r="BRA57" s="778"/>
      <c r="BRB57" s="778"/>
      <c r="BRC57" s="778"/>
      <c r="BRD57" s="778"/>
      <c r="BRE57" s="778"/>
      <c r="BRF57" s="778"/>
      <c r="BRG57" s="778"/>
      <c r="BRH57" s="778"/>
      <c r="BRI57" s="778"/>
      <c r="BRJ57" s="778"/>
      <c r="BRK57" s="778"/>
      <c r="BRL57" s="778"/>
      <c r="BRM57" s="778"/>
      <c r="BRN57" s="778"/>
      <c r="BRO57" s="778"/>
      <c r="BRP57" s="778"/>
      <c r="BRQ57" s="778"/>
      <c r="BRR57" s="778"/>
      <c r="BRS57" s="778"/>
      <c r="BRT57" s="778"/>
      <c r="BRU57" s="778"/>
      <c r="BRV57" s="778"/>
      <c r="BRW57" s="778"/>
      <c r="BRX57" s="778"/>
      <c r="BRY57" s="778"/>
      <c r="BRZ57" s="778"/>
      <c r="BSA57" s="778"/>
      <c r="BSB57" s="778"/>
      <c r="BSC57" s="778"/>
      <c r="BSD57" s="778"/>
      <c r="BSE57" s="778"/>
      <c r="BSF57" s="778"/>
      <c r="BSG57" s="778"/>
      <c r="BSH57" s="778"/>
      <c r="BSI57" s="778"/>
      <c r="BSJ57" s="778"/>
      <c r="BSK57" s="778"/>
      <c r="BSL57" s="778"/>
      <c r="BSM57" s="778"/>
      <c r="BSN57" s="778"/>
      <c r="BSO57" s="778"/>
      <c r="BSP57" s="778"/>
      <c r="BSQ57" s="778"/>
      <c r="BSR57" s="778"/>
      <c r="BSS57" s="778"/>
      <c r="BST57" s="778"/>
      <c r="BSU57" s="778"/>
      <c r="BSV57" s="778"/>
      <c r="BSW57" s="778"/>
      <c r="BSX57" s="778"/>
      <c r="BSY57" s="778"/>
      <c r="BSZ57" s="778"/>
      <c r="BTA57" s="778"/>
      <c r="BTB57" s="778"/>
      <c r="BTC57" s="778"/>
      <c r="BTD57" s="778"/>
      <c r="BTE57" s="778"/>
      <c r="BTF57" s="778"/>
      <c r="BTG57" s="778"/>
      <c r="BTH57" s="778"/>
      <c r="BTI57" s="778"/>
      <c r="BTJ57" s="778"/>
      <c r="BTK57" s="778"/>
      <c r="BTL57" s="778"/>
      <c r="BTM57" s="778"/>
      <c r="BTN57" s="778"/>
      <c r="BTO57" s="778"/>
      <c r="BTP57" s="778"/>
      <c r="BTQ57" s="778"/>
      <c r="BTR57" s="778"/>
      <c r="BTS57" s="778"/>
      <c r="BTT57" s="778"/>
      <c r="BTU57" s="778"/>
      <c r="BTV57" s="778"/>
      <c r="BTW57" s="778"/>
      <c r="BTX57" s="778"/>
      <c r="BTY57" s="778"/>
      <c r="BTZ57" s="778"/>
      <c r="BUA57" s="778"/>
      <c r="BUB57" s="778"/>
      <c r="BUC57" s="778"/>
      <c r="BUD57" s="778"/>
      <c r="BUE57" s="778"/>
      <c r="BUF57" s="778"/>
      <c r="BUG57" s="778"/>
      <c r="BUH57" s="778"/>
      <c r="BUI57" s="778"/>
      <c r="BUJ57" s="778"/>
      <c r="BUK57" s="778"/>
      <c r="BUL57" s="778"/>
      <c r="BUM57" s="778"/>
      <c r="BUN57" s="778"/>
      <c r="BUO57" s="778"/>
      <c r="BUP57" s="778"/>
      <c r="BUQ57" s="778"/>
      <c r="BUR57" s="778"/>
      <c r="BUS57" s="778"/>
      <c r="BUT57" s="778"/>
      <c r="BUU57" s="778"/>
      <c r="BUV57" s="778"/>
      <c r="BUW57" s="778"/>
      <c r="BUX57" s="778"/>
      <c r="BUY57" s="778"/>
      <c r="BUZ57" s="778"/>
      <c r="BVA57" s="778"/>
      <c r="BVB57" s="778"/>
      <c r="BVC57" s="778"/>
      <c r="BVD57" s="778"/>
      <c r="BVE57" s="778"/>
      <c r="BVF57" s="778"/>
      <c r="BVG57" s="778"/>
      <c r="BVH57" s="778"/>
      <c r="BVI57" s="778"/>
      <c r="BVJ57" s="778"/>
      <c r="BVK57" s="778"/>
      <c r="BVL57" s="778"/>
      <c r="BVM57" s="778"/>
      <c r="BVN57" s="778"/>
      <c r="BVO57" s="778"/>
      <c r="BVP57" s="778"/>
      <c r="BVQ57" s="778"/>
      <c r="BVR57" s="778"/>
      <c r="BVS57" s="778"/>
      <c r="BVT57" s="778"/>
      <c r="BVU57" s="778"/>
      <c r="BVV57" s="778"/>
      <c r="BVW57" s="778"/>
      <c r="BVX57" s="778"/>
      <c r="BVY57" s="778"/>
      <c r="BVZ57" s="778"/>
      <c r="BWA57" s="778"/>
      <c r="BWB57" s="778"/>
      <c r="BWC57" s="778"/>
      <c r="BWD57" s="778"/>
      <c r="BWE57" s="778"/>
      <c r="BWF57" s="778"/>
      <c r="BWG57" s="778"/>
      <c r="BWH57" s="778"/>
      <c r="BWI57" s="778"/>
      <c r="BWJ57" s="778"/>
      <c r="BWK57" s="778"/>
      <c r="BWL57" s="778"/>
      <c r="BWM57" s="778"/>
      <c r="BWN57" s="778"/>
      <c r="BWO57" s="778"/>
      <c r="BWP57" s="778"/>
      <c r="BWQ57" s="778"/>
      <c r="BWR57" s="778"/>
      <c r="BWS57" s="778"/>
      <c r="BWT57" s="778"/>
      <c r="BWU57" s="778"/>
      <c r="BWV57" s="778"/>
      <c r="BWW57" s="778"/>
      <c r="BWX57" s="778"/>
      <c r="BWY57" s="778"/>
      <c r="BWZ57" s="778"/>
      <c r="BXA57" s="778"/>
      <c r="BXB57" s="778"/>
      <c r="BXC57" s="778"/>
      <c r="BXD57" s="778"/>
      <c r="BXE57" s="778"/>
      <c r="BXF57" s="778"/>
      <c r="BXG57" s="778"/>
      <c r="BXH57" s="778"/>
      <c r="BXI57" s="778"/>
      <c r="BXJ57" s="778"/>
      <c r="BXK57" s="778"/>
      <c r="BXL57" s="778"/>
      <c r="BXM57" s="778"/>
      <c r="BXN57" s="778"/>
      <c r="BXO57" s="778"/>
      <c r="BXP57" s="778"/>
      <c r="BXQ57" s="778"/>
      <c r="BXR57" s="778"/>
      <c r="BXS57" s="778"/>
      <c r="BXT57" s="778"/>
      <c r="BXU57" s="778"/>
      <c r="BXV57" s="778"/>
      <c r="BXW57" s="778"/>
      <c r="BXX57" s="778"/>
      <c r="BXY57" s="778"/>
      <c r="BXZ57" s="778"/>
      <c r="BYA57" s="778"/>
      <c r="BYB57" s="778"/>
      <c r="BYC57" s="778"/>
      <c r="BYD57" s="778"/>
      <c r="BYE57" s="778"/>
      <c r="BYF57" s="778"/>
      <c r="BYG57" s="778"/>
      <c r="BYH57" s="778"/>
      <c r="BYI57" s="778"/>
      <c r="BYJ57" s="778"/>
      <c r="BYK57" s="778"/>
      <c r="BYL57" s="778"/>
      <c r="BYM57" s="778"/>
      <c r="BYN57" s="778"/>
      <c r="BYO57" s="778"/>
      <c r="BYP57" s="778"/>
      <c r="BYQ57" s="778"/>
      <c r="BYR57" s="778"/>
      <c r="BYS57" s="778"/>
      <c r="BYT57" s="778"/>
      <c r="BYU57" s="778"/>
      <c r="BYV57" s="778"/>
      <c r="BYW57" s="778"/>
      <c r="BYX57" s="778"/>
      <c r="BYY57" s="778"/>
      <c r="BYZ57" s="778"/>
      <c r="BZA57" s="778"/>
      <c r="BZB57" s="778"/>
      <c r="BZC57" s="778"/>
      <c r="BZD57" s="778"/>
      <c r="BZE57" s="778"/>
      <c r="BZF57" s="778"/>
      <c r="BZG57" s="778"/>
      <c r="BZH57" s="778"/>
      <c r="BZI57" s="778"/>
      <c r="BZJ57" s="778"/>
      <c r="BZK57" s="778"/>
      <c r="BZL57" s="778"/>
      <c r="BZM57" s="778"/>
      <c r="BZN57" s="778"/>
      <c r="BZO57" s="778"/>
      <c r="BZP57" s="778"/>
      <c r="BZQ57" s="778"/>
      <c r="BZR57" s="778"/>
      <c r="BZS57" s="778"/>
      <c r="BZT57" s="778"/>
      <c r="BZU57" s="778"/>
      <c r="BZV57" s="778"/>
      <c r="BZW57" s="778"/>
      <c r="BZX57" s="778"/>
      <c r="BZY57" s="778"/>
      <c r="BZZ57" s="778"/>
      <c r="CAA57" s="778"/>
      <c r="CAB57" s="778"/>
      <c r="CAC57" s="778"/>
      <c r="CAD57" s="778"/>
      <c r="CAE57" s="778"/>
      <c r="CAF57" s="778"/>
      <c r="CAG57" s="778"/>
      <c r="CAH57" s="778"/>
      <c r="CAI57" s="778"/>
      <c r="CAJ57" s="778"/>
      <c r="CAK57" s="778"/>
      <c r="CAL57" s="778"/>
      <c r="CAM57" s="778"/>
      <c r="CAN57" s="778"/>
      <c r="CAO57" s="778"/>
      <c r="CAP57" s="778"/>
      <c r="CAQ57" s="778"/>
      <c r="CAR57" s="778"/>
      <c r="CAS57" s="778"/>
      <c r="CAT57" s="778"/>
      <c r="CAU57" s="778"/>
      <c r="CAV57" s="778"/>
      <c r="CAW57" s="778"/>
      <c r="CAX57" s="778"/>
      <c r="CAY57" s="778"/>
      <c r="CAZ57" s="778"/>
      <c r="CBA57" s="778"/>
      <c r="CBB57" s="778"/>
      <c r="CBC57" s="778"/>
      <c r="CBD57" s="778"/>
      <c r="CBE57" s="778"/>
      <c r="CBF57" s="778"/>
      <c r="CBG57" s="778"/>
      <c r="CBH57" s="778"/>
      <c r="CBI57" s="778"/>
      <c r="CBJ57" s="778"/>
      <c r="CBK57" s="778"/>
      <c r="CBL57" s="778"/>
      <c r="CBM57" s="778"/>
      <c r="CBN57" s="778"/>
      <c r="CBO57" s="778"/>
      <c r="CBP57" s="778"/>
      <c r="CBQ57" s="778"/>
      <c r="CBR57" s="778"/>
      <c r="CBS57" s="778"/>
      <c r="CBT57" s="778"/>
      <c r="CBU57" s="778"/>
      <c r="CBV57" s="778"/>
      <c r="CBW57" s="778"/>
      <c r="CBX57" s="778"/>
      <c r="CBY57" s="778"/>
      <c r="CBZ57" s="778"/>
      <c r="CCA57" s="778"/>
      <c r="CCB57" s="778"/>
      <c r="CCC57" s="778"/>
      <c r="CCD57" s="778"/>
      <c r="CCE57" s="778"/>
      <c r="CCF57" s="778"/>
      <c r="CCG57" s="778"/>
      <c r="CCH57" s="778"/>
      <c r="CCI57" s="778"/>
      <c r="CCJ57" s="778"/>
      <c r="CCK57" s="778"/>
      <c r="CCL57" s="778"/>
      <c r="CCM57" s="778"/>
      <c r="CCN57" s="778"/>
      <c r="CCO57" s="778"/>
      <c r="CCP57" s="778"/>
      <c r="CCQ57" s="778"/>
      <c r="CCR57" s="778"/>
      <c r="CCS57" s="778"/>
      <c r="CCT57" s="778"/>
      <c r="CCU57" s="778"/>
      <c r="CCV57" s="778"/>
      <c r="CCW57" s="778"/>
      <c r="CCX57" s="778"/>
      <c r="CCY57" s="778"/>
      <c r="CCZ57" s="778"/>
      <c r="CDA57" s="778"/>
      <c r="CDB57" s="778"/>
      <c r="CDC57" s="778"/>
      <c r="CDD57" s="778"/>
      <c r="CDE57" s="778"/>
      <c r="CDF57" s="778"/>
      <c r="CDG57" s="778"/>
      <c r="CDH57" s="778"/>
      <c r="CDI57" s="778"/>
      <c r="CDJ57" s="778"/>
      <c r="CDK57" s="778"/>
      <c r="CDL57" s="778"/>
      <c r="CDM57" s="778"/>
      <c r="CDN57" s="778"/>
      <c r="CDO57" s="778"/>
      <c r="CDP57" s="778"/>
      <c r="CDQ57" s="778"/>
      <c r="CDR57" s="778"/>
      <c r="CDS57" s="778"/>
      <c r="CDT57" s="778"/>
      <c r="CDU57" s="778"/>
      <c r="CDV57" s="778"/>
      <c r="CDW57" s="778"/>
      <c r="CDX57" s="778"/>
      <c r="CDY57" s="778"/>
      <c r="CDZ57" s="778"/>
      <c r="CEA57" s="778"/>
      <c r="CEB57" s="778"/>
      <c r="CEC57" s="778"/>
      <c r="CED57" s="778"/>
      <c r="CEE57" s="778"/>
      <c r="CEF57" s="778"/>
      <c r="CEG57" s="778"/>
      <c r="CEH57" s="778"/>
      <c r="CEI57" s="778"/>
      <c r="CEJ57" s="778"/>
      <c r="CEK57" s="778"/>
      <c r="CEL57" s="778"/>
      <c r="CEM57" s="778"/>
      <c r="CEN57" s="778"/>
      <c r="CEO57" s="778"/>
      <c r="CEP57" s="778"/>
      <c r="CEQ57" s="778"/>
      <c r="CER57" s="778"/>
      <c r="CES57" s="778"/>
      <c r="CET57" s="778"/>
      <c r="CEU57" s="778"/>
      <c r="CEV57" s="778"/>
      <c r="CEW57" s="778"/>
      <c r="CEX57" s="778"/>
      <c r="CEY57" s="778"/>
      <c r="CEZ57" s="778"/>
      <c r="CFA57" s="778"/>
      <c r="CFB57" s="778"/>
      <c r="CFC57" s="778"/>
      <c r="CFD57" s="778"/>
      <c r="CFE57" s="778"/>
      <c r="CFF57" s="778"/>
      <c r="CFG57" s="778"/>
      <c r="CFH57" s="778"/>
      <c r="CFI57" s="778"/>
      <c r="CFJ57" s="778"/>
      <c r="CFK57" s="778"/>
      <c r="CFL57" s="778"/>
      <c r="CFM57" s="778"/>
      <c r="CFN57" s="778"/>
      <c r="CFO57" s="778"/>
      <c r="CFP57" s="778"/>
      <c r="CFQ57" s="778"/>
      <c r="CFR57" s="778"/>
      <c r="CFS57" s="778"/>
      <c r="CFT57" s="778"/>
      <c r="CFU57" s="778"/>
      <c r="CFV57" s="778"/>
      <c r="CFW57" s="778"/>
      <c r="CFX57" s="778"/>
      <c r="CFY57" s="778"/>
      <c r="CFZ57" s="778"/>
      <c r="CGA57" s="778"/>
      <c r="CGB57" s="778"/>
      <c r="CGC57" s="778"/>
      <c r="CGD57" s="778"/>
      <c r="CGE57" s="778"/>
      <c r="CGF57" s="778"/>
      <c r="CGG57" s="778"/>
      <c r="CGH57" s="778"/>
      <c r="CGI57" s="778"/>
      <c r="CGJ57" s="778"/>
      <c r="CGK57" s="778"/>
      <c r="CGL57" s="778"/>
      <c r="CGM57" s="778"/>
      <c r="CGN57" s="778"/>
      <c r="CGO57" s="778"/>
      <c r="CGP57" s="778"/>
      <c r="CGQ57" s="778"/>
      <c r="CGR57" s="778"/>
      <c r="CGS57" s="778"/>
      <c r="CGT57" s="778"/>
      <c r="CGU57" s="778"/>
      <c r="CGV57" s="778"/>
      <c r="CGW57" s="778"/>
      <c r="CGX57" s="778"/>
      <c r="CGY57" s="778"/>
      <c r="CGZ57" s="778"/>
      <c r="CHA57" s="778"/>
      <c r="CHB57" s="778"/>
      <c r="CHC57" s="778"/>
      <c r="CHD57" s="778"/>
      <c r="CHE57" s="778"/>
      <c r="CHF57" s="778"/>
      <c r="CHG57" s="778"/>
      <c r="CHH57" s="778"/>
      <c r="CHI57" s="778"/>
      <c r="CHJ57" s="778"/>
      <c r="CHK57" s="778"/>
      <c r="CHL57" s="778"/>
      <c r="CHM57" s="778"/>
      <c r="CHN57" s="778"/>
      <c r="CHO57" s="778"/>
      <c r="CHP57" s="778"/>
      <c r="CHQ57" s="778"/>
      <c r="CHR57" s="778"/>
      <c r="CHS57" s="778"/>
      <c r="CHT57" s="778"/>
      <c r="CHU57" s="778"/>
      <c r="CHV57" s="778"/>
      <c r="CHW57" s="778"/>
      <c r="CHX57" s="778"/>
      <c r="CHY57" s="778"/>
      <c r="CHZ57" s="778"/>
      <c r="CIA57" s="778"/>
      <c r="CIB57" s="778"/>
      <c r="CIC57" s="778"/>
      <c r="CID57" s="778"/>
      <c r="CIE57" s="778"/>
      <c r="CIF57" s="778"/>
      <c r="CIG57" s="778"/>
      <c r="CIH57" s="778"/>
      <c r="CII57" s="778"/>
      <c r="CIJ57" s="778"/>
      <c r="CIK57" s="778"/>
      <c r="CIL57" s="778"/>
      <c r="CIM57" s="778"/>
      <c r="CIN57" s="778"/>
      <c r="CIO57" s="778"/>
      <c r="CIP57" s="778"/>
      <c r="CIQ57" s="778"/>
      <c r="CIR57" s="778"/>
      <c r="CIS57" s="778"/>
      <c r="CIT57" s="778"/>
      <c r="CIU57" s="778"/>
      <c r="CIV57" s="778"/>
      <c r="CIW57" s="778"/>
      <c r="CIX57" s="778"/>
      <c r="CIY57" s="778"/>
      <c r="CIZ57" s="778"/>
      <c r="CJA57" s="778"/>
      <c r="CJB57" s="778"/>
      <c r="CJC57" s="778"/>
      <c r="CJD57" s="778"/>
      <c r="CJE57" s="778"/>
      <c r="CJF57" s="778"/>
      <c r="CJG57" s="778"/>
      <c r="CJH57" s="778"/>
      <c r="CJI57" s="778"/>
      <c r="CJJ57" s="778"/>
      <c r="CJK57" s="778"/>
      <c r="CJL57" s="778"/>
      <c r="CJM57" s="778"/>
      <c r="CJN57" s="778"/>
      <c r="CJO57" s="778"/>
      <c r="CJP57" s="778"/>
      <c r="CJQ57" s="778"/>
      <c r="CJR57" s="778"/>
      <c r="CJS57" s="778"/>
      <c r="CJT57" s="778"/>
      <c r="CJU57" s="778"/>
      <c r="CJV57" s="778"/>
      <c r="CJW57" s="778"/>
      <c r="CJX57" s="778"/>
      <c r="CJY57" s="778"/>
      <c r="CJZ57" s="778"/>
      <c r="CKA57" s="778"/>
      <c r="CKB57" s="778"/>
      <c r="CKC57" s="778"/>
      <c r="CKD57" s="778"/>
      <c r="CKE57" s="778"/>
      <c r="CKF57" s="778"/>
      <c r="CKG57" s="778"/>
      <c r="CKH57" s="778"/>
      <c r="CKI57" s="778"/>
      <c r="CKJ57" s="778"/>
      <c r="CKK57" s="778"/>
      <c r="CKL57" s="778"/>
      <c r="CKM57" s="778"/>
      <c r="CKN57" s="778"/>
      <c r="CKO57" s="778"/>
      <c r="CKP57" s="778"/>
      <c r="CKQ57" s="778"/>
      <c r="CKR57" s="778"/>
      <c r="CKS57" s="778"/>
      <c r="CKT57" s="778"/>
      <c r="CKU57" s="778"/>
      <c r="CKV57" s="778"/>
      <c r="CKW57" s="778"/>
      <c r="CKX57" s="778"/>
      <c r="CKY57" s="778"/>
      <c r="CKZ57" s="778"/>
      <c r="CLA57" s="778"/>
      <c r="CLB57" s="778"/>
      <c r="CLC57" s="778"/>
      <c r="CLD57" s="778"/>
      <c r="CLE57" s="778"/>
      <c r="CLF57" s="778"/>
      <c r="CLG57" s="778"/>
      <c r="CLH57" s="778"/>
      <c r="CLI57" s="778"/>
      <c r="CLJ57" s="778"/>
      <c r="CLK57" s="778"/>
      <c r="CLL57" s="778"/>
      <c r="CLM57" s="778"/>
      <c r="CLN57" s="778"/>
      <c r="CLO57" s="778"/>
      <c r="CLP57" s="778"/>
      <c r="CLQ57" s="778"/>
      <c r="CLR57" s="778"/>
      <c r="CLS57" s="778"/>
      <c r="CLT57" s="778"/>
      <c r="CLU57" s="778"/>
      <c r="CLV57" s="778"/>
      <c r="CLW57" s="778"/>
      <c r="CLX57" s="778"/>
      <c r="CLY57" s="778"/>
      <c r="CLZ57" s="778"/>
      <c r="CMA57" s="778"/>
      <c r="CMB57" s="778"/>
      <c r="CMC57" s="778"/>
      <c r="CMD57" s="778"/>
      <c r="CME57" s="778"/>
      <c r="CMF57" s="778"/>
      <c r="CMG57" s="778"/>
      <c r="CMH57" s="778"/>
      <c r="CMI57" s="778"/>
      <c r="CMJ57" s="778"/>
      <c r="CMK57" s="778"/>
      <c r="CML57" s="778"/>
      <c r="CMM57" s="778"/>
      <c r="CMN57" s="778"/>
      <c r="CMO57" s="778"/>
      <c r="CMP57" s="778"/>
      <c r="CMQ57" s="778"/>
      <c r="CMR57" s="778"/>
      <c r="CMS57" s="778"/>
      <c r="CMT57" s="778"/>
      <c r="CMU57" s="778"/>
      <c r="CMV57" s="778"/>
      <c r="CMW57" s="778"/>
      <c r="CMX57" s="778"/>
      <c r="CMY57" s="778"/>
      <c r="CMZ57" s="778"/>
      <c r="CNA57" s="778"/>
      <c r="CNB57" s="778"/>
      <c r="CNC57" s="778"/>
      <c r="CND57" s="778"/>
      <c r="CNE57" s="778"/>
      <c r="CNF57" s="778"/>
      <c r="CNG57" s="778"/>
      <c r="CNH57" s="778"/>
      <c r="CNI57" s="778"/>
      <c r="CNJ57" s="778"/>
      <c r="CNK57" s="778"/>
      <c r="CNL57" s="778"/>
      <c r="CNM57" s="778"/>
      <c r="CNN57" s="778"/>
      <c r="CNO57" s="778"/>
      <c r="CNP57" s="778"/>
      <c r="CNQ57" s="778"/>
      <c r="CNR57" s="778"/>
      <c r="CNS57" s="778"/>
      <c r="CNT57" s="778"/>
      <c r="CNU57" s="778"/>
      <c r="CNV57" s="778"/>
      <c r="CNW57" s="778"/>
      <c r="CNX57" s="778"/>
      <c r="CNY57" s="778"/>
      <c r="CNZ57" s="778"/>
      <c r="COA57" s="778"/>
      <c r="COB57" s="778"/>
      <c r="COC57" s="778"/>
      <c r="COD57" s="778"/>
      <c r="COE57" s="778"/>
      <c r="COF57" s="778"/>
      <c r="COG57" s="778"/>
      <c r="COH57" s="778"/>
      <c r="COI57" s="778"/>
      <c r="COJ57" s="778"/>
      <c r="COK57" s="778"/>
      <c r="COL57" s="778"/>
      <c r="COM57" s="778"/>
      <c r="CON57" s="778"/>
      <c r="COO57" s="778"/>
      <c r="COP57" s="778"/>
      <c r="COQ57" s="778"/>
      <c r="COR57" s="778"/>
      <c r="COS57" s="778"/>
      <c r="COT57" s="778"/>
      <c r="COU57" s="778"/>
      <c r="COV57" s="778"/>
      <c r="COW57" s="778"/>
      <c r="COX57" s="778"/>
      <c r="COY57" s="778"/>
      <c r="COZ57" s="778"/>
      <c r="CPA57" s="778"/>
      <c r="CPB57" s="778"/>
      <c r="CPC57" s="778"/>
      <c r="CPD57" s="778"/>
      <c r="CPE57" s="778"/>
      <c r="CPF57" s="778"/>
      <c r="CPG57" s="778"/>
      <c r="CPH57" s="778"/>
      <c r="CPI57" s="778"/>
      <c r="CPJ57" s="778"/>
      <c r="CPK57" s="778"/>
      <c r="CPL57" s="778"/>
      <c r="CPM57" s="778"/>
      <c r="CPN57" s="778"/>
      <c r="CPO57" s="778"/>
      <c r="CPP57" s="778"/>
      <c r="CPQ57" s="778"/>
      <c r="CPR57" s="778"/>
      <c r="CPS57" s="778"/>
      <c r="CPT57" s="778"/>
      <c r="CPU57" s="778"/>
      <c r="CPV57" s="778"/>
      <c r="CPW57" s="778"/>
      <c r="CPX57" s="778"/>
      <c r="CPY57" s="778"/>
      <c r="CPZ57" s="778"/>
      <c r="CQA57" s="778"/>
      <c r="CQB57" s="778"/>
      <c r="CQC57" s="778"/>
      <c r="CQD57" s="778"/>
      <c r="CQE57" s="778"/>
      <c r="CQF57" s="778"/>
      <c r="CQG57" s="778"/>
      <c r="CQH57" s="778"/>
      <c r="CQI57" s="778"/>
      <c r="CQJ57" s="778"/>
      <c r="CQK57" s="778"/>
      <c r="CQL57" s="778"/>
      <c r="CQM57" s="778"/>
      <c r="CQN57" s="778"/>
      <c r="CQO57" s="778"/>
      <c r="CQP57" s="778"/>
      <c r="CQQ57" s="778"/>
      <c r="CQR57" s="778"/>
      <c r="CQS57" s="778"/>
      <c r="CQT57" s="778"/>
      <c r="CQU57" s="778"/>
      <c r="CQV57" s="778"/>
      <c r="CQW57" s="778"/>
      <c r="CQX57" s="778"/>
      <c r="CQY57" s="778"/>
      <c r="CQZ57" s="778"/>
      <c r="CRA57" s="778"/>
      <c r="CRB57" s="778"/>
      <c r="CRC57" s="778"/>
      <c r="CRD57" s="778"/>
      <c r="CRE57" s="778"/>
      <c r="CRF57" s="778"/>
      <c r="CRG57" s="778"/>
      <c r="CRH57" s="778"/>
      <c r="CRI57" s="778"/>
      <c r="CRJ57" s="778"/>
      <c r="CRK57" s="778"/>
      <c r="CRL57" s="778"/>
      <c r="CRM57" s="778"/>
      <c r="CRN57" s="778"/>
      <c r="CRO57" s="778"/>
      <c r="CRP57" s="778"/>
      <c r="CRQ57" s="778"/>
      <c r="CRR57" s="778"/>
      <c r="CRS57" s="778"/>
      <c r="CRT57" s="778"/>
      <c r="CRU57" s="778"/>
      <c r="CRV57" s="778"/>
      <c r="CRW57" s="778"/>
      <c r="CRX57" s="778"/>
      <c r="CRY57" s="778"/>
      <c r="CRZ57" s="778"/>
      <c r="CSA57" s="778"/>
      <c r="CSB57" s="778"/>
      <c r="CSC57" s="778"/>
      <c r="CSD57" s="778"/>
      <c r="CSE57" s="778"/>
      <c r="CSF57" s="778"/>
      <c r="CSG57" s="778"/>
      <c r="CSH57" s="778"/>
      <c r="CSI57" s="778"/>
      <c r="CSJ57" s="778"/>
      <c r="CSK57" s="778"/>
      <c r="CSL57" s="778"/>
      <c r="CSM57" s="778"/>
      <c r="CSN57" s="778"/>
      <c r="CSO57" s="778"/>
      <c r="CSP57" s="778"/>
      <c r="CSQ57" s="778"/>
      <c r="CSR57" s="778"/>
      <c r="CSS57" s="778"/>
      <c r="CST57" s="778"/>
      <c r="CSU57" s="778"/>
      <c r="CSV57" s="778"/>
      <c r="CSW57" s="778"/>
      <c r="CSX57" s="778"/>
      <c r="CSY57" s="778"/>
      <c r="CSZ57" s="778"/>
      <c r="CTA57" s="778"/>
      <c r="CTB57" s="778"/>
      <c r="CTC57" s="778"/>
      <c r="CTD57" s="778"/>
      <c r="CTE57" s="778"/>
      <c r="CTF57" s="778"/>
      <c r="CTG57" s="778"/>
      <c r="CTH57" s="778"/>
      <c r="CTI57" s="778"/>
      <c r="CTJ57" s="778"/>
      <c r="CTK57" s="778"/>
      <c r="CTL57" s="778"/>
      <c r="CTM57" s="778"/>
      <c r="CTN57" s="778"/>
      <c r="CTO57" s="778"/>
      <c r="CTP57" s="778"/>
      <c r="CTQ57" s="778"/>
      <c r="CTR57" s="778"/>
      <c r="CTS57" s="778"/>
      <c r="CTT57" s="778"/>
      <c r="CTU57" s="778"/>
      <c r="CTV57" s="778"/>
      <c r="CTW57" s="778"/>
      <c r="CTX57" s="778"/>
      <c r="CTY57" s="778"/>
      <c r="CTZ57" s="778"/>
      <c r="CUA57" s="778"/>
      <c r="CUB57" s="778"/>
      <c r="CUC57" s="778"/>
      <c r="CUD57" s="778"/>
      <c r="CUE57" s="778"/>
      <c r="CUF57" s="778"/>
      <c r="CUG57" s="778"/>
      <c r="CUH57" s="778"/>
      <c r="CUI57" s="778"/>
      <c r="CUJ57" s="778"/>
      <c r="CUK57" s="778"/>
      <c r="CUL57" s="778"/>
      <c r="CUM57" s="778"/>
      <c r="CUN57" s="778"/>
      <c r="CUO57" s="778"/>
      <c r="CUP57" s="778"/>
      <c r="CUQ57" s="778"/>
      <c r="CUR57" s="778"/>
      <c r="CUS57" s="778"/>
      <c r="CUT57" s="778"/>
      <c r="CUU57" s="778"/>
      <c r="CUV57" s="778"/>
      <c r="CUW57" s="778"/>
      <c r="CUX57" s="778"/>
      <c r="CUY57" s="778"/>
      <c r="CUZ57" s="778"/>
      <c r="CVA57" s="778"/>
      <c r="CVB57" s="778"/>
      <c r="CVC57" s="778"/>
      <c r="CVD57" s="778"/>
      <c r="CVE57" s="778"/>
      <c r="CVF57" s="778"/>
      <c r="CVG57" s="778"/>
      <c r="CVH57" s="778"/>
      <c r="CVI57" s="778"/>
      <c r="CVJ57" s="778"/>
      <c r="CVK57" s="778"/>
      <c r="CVL57" s="778"/>
      <c r="CVM57" s="778"/>
      <c r="CVN57" s="778"/>
      <c r="CVO57" s="778"/>
      <c r="CVP57" s="778"/>
      <c r="CVQ57" s="778"/>
      <c r="CVR57" s="778"/>
      <c r="CVS57" s="778"/>
      <c r="CVT57" s="778"/>
      <c r="CVU57" s="778"/>
      <c r="CVV57" s="778"/>
      <c r="CVW57" s="778"/>
      <c r="CVX57" s="778"/>
      <c r="CVY57" s="778"/>
      <c r="CVZ57" s="778"/>
      <c r="CWA57" s="778"/>
      <c r="CWB57" s="778"/>
      <c r="CWC57" s="778"/>
      <c r="CWD57" s="778"/>
      <c r="CWE57" s="778"/>
      <c r="CWF57" s="778"/>
      <c r="CWG57" s="778"/>
      <c r="CWH57" s="778"/>
      <c r="CWI57" s="778"/>
      <c r="CWJ57" s="778"/>
      <c r="CWK57" s="778"/>
      <c r="CWL57" s="778"/>
      <c r="CWM57" s="778"/>
      <c r="CWN57" s="778"/>
      <c r="CWO57" s="778"/>
      <c r="CWP57" s="778"/>
      <c r="CWQ57" s="778"/>
      <c r="CWR57" s="778"/>
      <c r="CWS57" s="778"/>
      <c r="CWT57" s="778"/>
      <c r="CWU57" s="778"/>
      <c r="CWV57" s="778"/>
      <c r="CWW57" s="778"/>
      <c r="CWX57" s="778"/>
      <c r="CWY57" s="778"/>
      <c r="CWZ57" s="778"/>
      <c r="CXA57" s="778"/>
      <c r="CXB57" s="778"/>
      <c r="CXC57" s="778"/>
      <c r="CXD57" s="778"/>
      <c r="CXE57" s="778"/>
      <c r="CXF57" s="778"/>
      <c r="CXG57" s="778"/>
      <c r="CXH57" s="778"/>
      <c r="CXI57" s="778"/>
      <c r="CXJ57" s="778"/>
      <c r="CXK57" s="778"/>
      <c r="CXL57" s="778"/>
      <c r="CXM57" s="778"/>
      <c r="CXN57" s="778"/>
      <c r="CXO57" s="778"/>
      <c r="CXP57" s="778"/>
      <c r="CXQ57" s="778"/>
      <c r="CXR57" s="778"/>
      <c r="CXS57" s="778"/>
      <c r="CXT57" s="778"/>
      <c r="CXU57" s="778"/>
      <c r="CXV57" s="778"/>
      <c r="CXW57" s="778"/>
      <c r="CXX57" s="778"/>
      <c r="CXY57" s="778"/>
      <c r="CXZ57" s="778"/>
      <c r="CYA57" s="778"/>
      <c r="CYB57" s="778"/>
      <c r="CYC57" s="778"/>
      <c r="CYD57" s="778"/>
      <c r="CYE57" s="778"/>
      <c r="CYF57" s="778"/>
      <c r="CYG57" s="778"/>
      <c r="CYH57" s="778"/>
      <c r="CYI57" s="778"/>
      <c r="CYJ57" s="778"/>
      <c r="CYK57" s="778"/>
      <c r="CYL57" s="778"/>
      <c r="CYM57" s="778"/>
      <c r="CYN57" s="778"/>
      <c r="CYO57" s="778"/>
      <c r="CYP57" s="778"/>
      <c r="CYQ57" s="778"/>
      <c r="CYR57" s="778"/>
      <c r="CYS57" s="778"/>
      <c r="CYT57" s="778"/>
      <c r="CYU57" s="778"/>
      <c r="CYV57" s="778"/>
      <c r="CYW57" s="778"/>
      <c r="CYX57" s="778"/>
      <c r="CYY57" s="778"/>
      <c r="CYZ57" s="778"/>
      <c r="CZA57" s="778"/>
      <c r="CZB57" s="778"/>
      <c r="CZC57" s="778"/>
      <c r="CZD57" s="778"/>
      <c r="CZE57" s="778"/>
      <c r="CZF57" s="778"/>
      <c r="CZG57" s="778"/>
      <c r="CZH57" s="778"/>
      <c r="CZI57" s="778"/>
      <c r="CZJ57" s="778"/>
      <c r="CZK57" s="778"/>
      <c r="CZL57" s="778"/>
      <c r="CZM57" s="778"/>
      <c r="CZN57" s="778"/>
      <c r="CZO57" s="778"/>
      <c r="CZP57" s="778"/>
      <c r="CZQ57" s="778"/>
      <c r="CZR57" s="778"/>
      <c r="CZS57" s="778"/>
      <c r="CZT57" s="778"/>
      <c r="CZU57" s="778"/>
      <c r="CZV57" s="778"/>
      <c r="CZW57" s="778"/>
      <c r="CZX57" s="778"/>
      <c r="CZY57" s="778"/>
      <c r="CZZ57" s="778"/>
      <c r="DAA57" s="778"/>
      <c r="DAB57" s="778"/>
      <c r="DAC57" s="778"/>
      <c r="DAD57" s="778"/>
      <c r="DAE57" s="778"/>
      <c r="DAF57" s="778"/>
      <c r="DAG57" s="778"/>
      <c r="DAH57" s="778"/>
      <c r="DAI57" s="778"/>
      <c r="DAJ57" s="778"/>
      <c r="DAK57" s="778"/>
      <c r="DAL57" s="778"/>
      <c r="DAM57" s="778"/>
      <c r="DAN57" s="778"/>
      <c r="DAO57" s="778"/>
      <c r="DAP57" s="778"/>
      <c r="DAQ57" s="778"/>
      <c r="DAR57" s="778"/>
      <c r="DAS57" s="778"/>
      <c r="DAT57" s="778"/>
      <c r="DAU57" s="778"/>
      <c r="DAV57" s="778"/>
      <c r="DAW57" s="778"/>
      <c r="DAX57" s="778"/>
      <c r="DAY57" s="778"/>
      <c r="DAZ57" s="778"/>
      <c r="DBA57" s="778"/>
      <c r="DBB57" s="778"/>
      <c r="DBC57" s="778"/>
      <c r="DBD57" s="778"/>
      <c r="DBE57" s="778"/>
      <c r="DBF57" s="778"/>
      <c r="DBG57" s="778"/>
      <c r="DBH57" s="778"/>
      <c r="DBI57" s="778"/>
      <c r="DBJ57" s="778"/>
      <c r="DBK57" s="778"/>
      <c r="DBL57" s="778"/>
      <c r="DBM57" s="778"/>
      <c r="DBN57" s="778"/>
      <c r="DBO57" s="778"/>
      <c r="DBP57" s="778"/>
      <c r="DBQ57" s="778"/>
      <c r="DBR57" s="778"/>
      <c r="DBS57" s="778"/>
      <c r="DBT57" s="778"/>
      <c r="DBU57" s="778"/>
      <c r="DBV57" s="778"/>
      <c r="DBW57" s="778"/>
      <c r="DBX57" s="778"/>
      <c r="DBY57" s="778"/>
      <c r="DBZ57" s="778"/>
      <c r="DCA57" s="778"/>
      <c r="DCB57" s="778"/>
      <c r="DCC57" s="778"/>
      <c r="DCD57" s="778"/>
      <c r="DCE57" s="778"/>
      <c r="DCF57" s="778"/>
      <c r="DCG57" s="778"/>
      <c r="DCH57" s="778"/>
      <c r="DCI57" s="778"/>
      <c r="DCJ57" s="778"/>
      <c r="DCK57" s="778"/>
      <c r="DCL57" s="778"/>
      <c r="DCM57" s="778"/>
      <c r="DCN57" s="778"/>
      <c r="DCO57" s="778"/>
      <c r="DCP57" s="778"/>
      <c r="DCQ57" s="778"/>
      <c r="DCR57" s="778"/>
      <c r="DCS57" s="778"/>
      <c r="DCT57" s="778"/>
      <c r="DCU57" s="778"/>
      <c r="DCV57" s="778"/>
      <c r="DCW57" s="778"/>
      <c r="DCX57" s="778"/>
      <c r="DCY57" s="778"/>
      <c r="DCZ57" s="778"/>
      <c r="DDA57" s="778"/>
      <c r="DDB57" s="778"/>
      <c r="DDC57" s="778"/>
      <c r="DDD57" s="778"/>
      <c r="DDE57" s="778"/>
      <c r="DDF57" s="778"/>
      <c r="DDG57" s="778"/>
      <c r="DDH57" s="778"/>
      <c r="DDI57" s="778"/>
      <c r="DDJ57" s="778"/>
      <c r="DDK57" s="778"/>
      <c r="DDL57" s="778"/>
      <c r="DDM57" s="778"/>
      <c r="DDN57" s="778"/>
      <c r="DDO57" s="778"/>
      <c r="DDP57" s="778"/>
      <c r="DDQ57" s="778"/>
      <c r="DDR57" s="778"/>
      <c r="DDS57" s="778"/>
      <c r="DDT57" s="778"/>
      <c r="DDU57" s="778"/>
      <c r="DDV57" s="778"/>
      <c r="DDW57" s="778"/>
      <c r="DDX57" s="778"/>
      <c r="DDY57" s="778"/>
      <c r="DDZ57" s="778"/>
      <c r="DEA57" s="778"/>
      <c r="DEB57" s="778"/>
      <c r="DEC57" s="778"/>
      <c r="DED57" s="778"/>
      <c r="DEE57" s="778"/>
      <c r="DEF57" s="778"/>
      <c r="DEG57" s="778"/>
      <c r="DEH57" s="778"/>
      <c r="DEI57" s="778"/>
      <c r="DEJ57" s="778"/>
      <c r="DEK57" s="778"/>
      <c r="DEL57" s="778"/>
      <c r="DEM57" s="778"/>
      <c r="DEN57" s="778"/>
      <c r="DEO57" s="778"/>
      <c r="DEP57" s="778"/>
      <c r="DEQ57" s="778"/>
      <c r="DER57" s="778"/>
      <c r="DES57" s="778"/>
      <c r="DET57" s="778"/>
      <c r="DEU57" s="778"/>
      <c r="DEV57" s="778"/>
      <c r="DEW57" s="778"/>
      <c r="DEX57" s="778"/>
      <c r="DEY57" s="778"/>
      <c r="DEZ57" s="778"/>
      <c r="DFA57" s="778"/>
      <c r="DFB57" s="778"/>
      <c r="DFC57" s="778"/>
      <c r="DFD57" s="778"/>
      <c r="DFE57" s="778"/>
      <c r="DFF57" s="778"/>
      <c r="DFG57" s="778"/>
      <c r="DFH57" s="778"/>
      <c r="DFI57" s="778"/>
      <c r="DFJ57" s="778"/>
      <c r="DFK57" s="778"/>
      <c r="DFL57" s="778"/>
      <c r="DFM57" s="778"/>
      <c r="DFN57" s="778"/>
      <c r="DFO57" s="778"/>
      <c r="DFP57" s="778"/>
      <c r="DFQ57" s="778"/>
      <c r="DFR57" s="778"/>
      <c r="DFS57" s="778"/>
      <c r="DFT57" s="778"/>
      <c r="DFU57" s="778"/>
      <c r="DFV57" s="778"/>
      <c r="DFW57" s="778"/>
      <c r="DFX57" s="778"/>
      <c r="DFY57" s="778"/>
      <c r="DFZ57" s="778"/>
      <c r="DGA57" s="778"/>
      <c r="DGB57" s="778"/>
      <c r="DGC57" s="778"/>
      <c r="DGD57" s="778"/>
      <c r="DGE57" s="778"/>
      <c r="DGF57" s="778"/>
      <c r="DGG57" s="778"/>
      <c r="DGH57" s="778"/>
      <c r="DGI57" s="778"/>
      <c r="DGJ57" s="778"/>
      <c r="DGK57" s="778"/>
      <c r="DGL57" s="778"/>
      <c r="DGM57" s="778"/>
      <c r="DGN57" s="778"/>
      <c r="DGO57" s="778"/>
      <c r="DGP57" s="778"/>
      <c r="DGQ57" s="778"/>
      <c r="DGR57" s="778"/>
      <c r="DGS57" s="778"/>
      <c r="DGT57" s="778"/>
      <c r="DGU57" s="778"/>
      <c r="DGV57" s="778"/>
      <c r="DGW57" s="778"/>
      <c r="DGX57" s="778"/>
      <c r="DGY57" s="778"/>
      <c r="DGZ57" s="778"/>
      <c r="DHA57" s="778"/>
      <c r="DHB57" s="778"/>
      <c r="DHC57" s="778"/>
      <c r="DHD57" s="778"/>
      <c r="DHE57" s="778"/>
      <c r="DHF57" s="778"/>
      <c r="DHG57" s="778"/>
      <c r="DHH57" s="778"/>
      <c r="DHI57" s="778"/>
      <c r="DHJ57" s="778"/>
      <c r="DHK57" s="778"/>
      <c r="DHL57" s="778"/>
      <c r="DHM57" s="778"/>
      <c r="DHN57" s="778"/>
      <c r="DHO57" s="778"/>
      <c r="DHP57" s="778"/>
      <c r="DHQ57" s="778"/>
      <c r="DHR57" s="778"/>
      <c r="DHS57" s="778"/>
      <c r="DHT57" s="778"/>
      <c r="DHU57" s="778"/>
      <c r="DHV57" s="778"/>
      <c r="DHW57" s="778"/>
      <c r="DHX57" s="778"/>
      <c r="DHY57" s="778"/>
      <c r="DHZ57" s="778"/>
      <c r="DIA57" s="778"/>
      <c r="DIB57" s="778"/>
      <c r="DIC57" s="778"/>
      <c r="DID57" s="778"/>
      <c r="DIE57" s="778"/>
      <c r="DIF57" s="778"/>
      <c r="DIG57" s="778"/>
      <c r="DIH57" s="778"/>
      <c r="DII57" s="778"/>
      <c r="DIJ57" s="778"/>
      <c r="DIK57" s="778"/>
      <c r="DIL57" s="778"/>
      <c r="DIM57" s="778"/>
      <c r="DIN57" s="778"/>
      <c r="DIO57" s="778"/>
      <c r="DIP57" s="778"/>
      <c r="DIQ57" s="778"/>
      <c r="DIR57" s="778"/>
      <c r="DIS57" s="778"/>
      <c r="DIT57" s="778"/>
      <c r="DIU57" s="778"/>
      <c r="DIV57" s="778"/>
      <c r="DIW57" s="778"/>
      <c r="DIX57" s="778"/>
      <c r="DIY57" s="778"/>
      <c r="DIZ57" s="778"/>
      <c r="DJA57" s="778"/>
      <c r="DJB57" s="778"/>
      <c r="DJC57" s="778"/>
      <c r="DJD57" s="778"/>
      <c r="DJE57" s="778"/>
      <c r="DJF57" s="778"/>
      <c r="DJG57" s="778"/>
      <c r="DJH57" s="778"/>
      <c r="DJI57" s="778"/>
      <c r="DJJ57" s="778"/>
      <c r="DJK57" s="778"/>
      <c r="DJL57" s="778"/>
      <c r="DJM57" s="778"/>
      <c r="DJN57" s="778"/>
      <c r="DJO57" s="778"/>
      <c r="DJP57" s="778"/>
      <c r="DJQ57" s="778"/>
      <c r="DJR57" s="778"/>
      <c r="DJS57" s="778"/>
      <c r="DJT57" s="778"/>
      <c r="DJU57" s="778"/>
      <c r="DJV57" s="778"/>
      <c r="DJW57" s="778"/>
      <c r="DJX57" s="778"/>
      <c r="DJY57" s="778"/>
      <c r="DJZ57" s="778"/>
      <c r="DKA57" s="778"/>
      <c r="DKB57" s="778"/>
      <c r="DKC57" s="778"/>
      <c r="DKD57" s="778"/>
      <c r="DKE57" s="778"/>
      <c r="DKF57" s="778"/>
      <c r="DKG57" s="778"/>
      <c r="DKH57" s="778"/>
      <c r="DKI57" s="778"/>
      <c r="DKJ57" s="778"/>
      <c r="DKK57" s="778"/>
      <c r="DKL57" s="778"/>
      <c r="DKM57" s="778"/>
      <c r="DKN57" s="778"/>
      <c r="DKO57" s="778"/>
      <c r="DKP57" s="778"/>
      <c r="DKQ57" s="778"/>
      <c r="DKR57" s="778"/>
      <c r="DKS57" s="778"/>
      <c r="DKT57" s="778"/>
      <c r="DKU57" s="778"/>
      <c r="DKV57" s="778"/>
      <c r="DKW57" s="778"/>
      <c r="DKX57" s="778"/>
      <c r="DKY57" s="778"/>
      <c r="DKZ57" s="778"/>
      <c r="DLA57" s="778"/>
      <c r="DLB57" s="778"/>
      <c r="DLC57" s="778"/>
      <c r="DLD57" s="778"/>
      <c r="DLE57" s="778"/>
      <c r="DLF57" s="778"/>
      <c r="DLG57" s="778"/>
      <c r="DLH57" s="778"/>
      <c r="DLI57" s="778"/>
      <c r="DLJ57" s="778"/>
      <c r="DLK57" s="778"/>
      <c r="DLL57" s="778"/>
      <c r="DLM57" s="778"/>
      <c r="DLN57" s="778"/>
      <c r="DLO57" s="778"/>
      <c r="DLP57" s="778"/>
      <c r="DLQ57" s="778"/>
      <c r="DLR57" s="778"/>
      <c r="DLS57" s="778"/>
      <c r="DLT57" s="778"/>
      <c r="DLU57" s="778"/>
      <c r="DLV57" s="778"/>
      <c r="DLW57" s="778"/>
      <c r="DLX57" s="778"/>
      <c r="DLY57" s="778"/>
      <c r="DLZ57" s="778"/>
      <c r="DMA57" s="778"/>
      <c r="DMB57" s="778"/>
      <c r="DMC57" s="778"/>
      <c r="DMD57" s="778"/>
      <c r="DME57" s="778"/>
      <c r="DMF57" s="778"/>
      <c r="DMG57" s="778"/>
      <c r="DMH57" s="778"/>
      <c r="DMI57" s="778"/>
      <c r="DMJ57" s="778"/>
      <c r="DMK57" s="778"/>
      <c r="DML57" s="778"/>
      <c r="DMM57" s="778"/>
      <c r="DMN57" s="778"/>
      <c r="DMO57" s="778"/>
      <c r="DMP57" s="778"/>
      <c r="DMQ57" s="778"/>
      <c r="DMR57" s="778"/>
      <c r="DMS57" s="778"/>
      <c r="DMT57" s="778"/>
      <c r="DMU57" s="778"/>
      <c r="DMV57" s="778"/>
      <c r="DMW57" s="778"/>
      <c r="DMX57" s="778"/>
      <c r="DMY57" s="778"/>
      <c r="DMZ57" s="778"/>
      <c r="DNA57" s="778"/>
      <c r="DNB57" s="778"/>
      <c r="DNC57" s="778"/>
      <c r="DND57" s="778"/>
      <c r="DNE57" s="778"/>
      <c r="DNF57" s="778"/>
      <c r="DNG57" s="778"/>
      <c r="DNH57" s="778"/>
      <c r="DNI57" s="778"/>
      <c r="DNJ57" s="778"/>
      <c r="DNK57" s="778"/>
      <c r="DNL57" s="778"/>
      <c r="DNM57" s="778"/>
      <c r="DNN57" s="778"/>
      <c r="DNO57" s="778"/>
      <c r="DNP57" s="778"/>
      <c r="DNQ57" s="778"/>
      <c r="DNR57" s="778"/>
      <c r="DNS57" s="778"/>
      <c r="DNT57" s="778"/>
      <c r="DNU57" s="778"/>
      <c r="DNV57" s="778"/>
      <c r="DNW57" s="778"/>
      <c r="DNX57" s="778"/>
      <c r="DNY57" s="778"/>
      <c r="DNZ57" s="778"/>
      <c r="DOA57" s="778"/>
      <c r="DOB57" s="778"/>
      <c r="DOC57" s="778"/>
      <c r="DOD57" s="778"/>
      <c r="DOE57" s="778"/>
      <c r="DOF57" s="778"/>
      <c r="DOG57" s="778"/>
      <c r="DOH57" s="778"/>
      <c r="DOI57" s="778"/>
      <c r="DOJ57" s="778"/>
      <c r="DOK57" s="778"/>
      <c r="DOL57" s="778"/>
      <c r="DOM57" s="778"/>
      <c r="DON57" s="778"/>
      <c r="DOO57" s="778"/>
      <c r="DOP57" s="778"/>
      <c r="DOQ57" s="778"/>
      <c r="DOR57" s="778"/>
      <c r="DOS57" s="778"/>
      <c r="DOT57" s="778"/>
      <c r="DOU57" s="778"/>
      <c r="DOV57" s="778"/>
      <c r="DOW57" s="778"/>
      <c r="DOX57" s="778"/>
      <c r="DOY57" s="778"/>
      <c r="DOZ57" s="778"/>
      <c r="DPA57" s="778"/>
      <c r="DPB57" s="778"/>
      <c r="DPC57" s="778"/>
      <c r="DPD57" s="778"/>
      <c r="DPE57" s="778"/>
      <c r="DPF57" s="778"/>
      <c r="DPG57" s="778"/>
      <c r="DPH57" s="778"/>
      <c r="DPI57" s="778"/>
      <c r="DPJ57" s="778"/>
      <c r="DPK57" s="778"/>
      <c r="DPL57" s="778"/>
      <c r="DPM57" s="778"/>
      <c r="DPN57" s="778"/>
      <c r="DPO57" s="778"/>
      <c r="DPP57" s="778"/>
      <c r="DPQ57" s="778"/>
      <c r="DPR57" s="778"/>
      <c r="DPS57" s="778"/>
      <c r="DPT57" s="778"/>
      <c r="DPU57" s="778"/>
      <c r="DPV57" s="778"/>
      <c r="DPW57" s="778"/>
      <c r="DPX57" s="778"/>
      <c r="DPY57" s="778"/>
      <c r="DPZ57" s="778"/>
      <c r="DQA57" s="778"/>
      <c r="DQB57" s="778"/>
      <c r="DQC57" s="778"/>
      <c r="DQD57" s="778"/>
      <c r="DQE57" s="778"/>
      <c r="DQF57" s="778"/>
      <c r="DQG57" s="778"/>
      <c r="DQH57" s="778"/>
      <c r="DQI57" s="778"/>
      <c r="DQJ57" s="778"/>
      <c r="DQK57" s="778"/>
      <c r="DQL57" s="778"/>
      <c r="DQM57" s="778"/>
      <c r="DQN57" s="778"/>
      <c r="DQO57" s="778"/>
      <c r="DQP57" s="778"/>
      <c r="DQQ57" s="778"/>
      <c r="DQR57" s="778"/>
      <c r="DQS57" s="778"/>
      <c r="DQT57" s="778"/>
      <c r="DQU57" s="778"/>
      <c r="DQV57" s="778"/>
      <c r="DQW57" s="778"/>
      <c r="DQX57" s="778"/>
      <c r="DQY57" s="778"/>
      <c r="DQZ57" s="778"/>
      <c r="DRA57" s="778"/>
      <c r="DRB57" s="778"/>
      <c r="DRC57" s="778"/>
      <c r="DRD57" s="778"/>
      <c r="DRE57" s="778"/>
      <c r="DRF57" s="778"/>
      <c r="DRG57" s="778"/>
      <c r="DRH57" s="778"/>
      <c r="DRI57" s="778"/>
      <c r="DRJ57" s="778"/>
      <c r="DRK57" s="778"/>
      <c r="DRL57" s="778"/>
      <c r="DRM57" s="778"/>
      <c r="DRN57" s="778"/>
      <c r="DRO57" s="778"/>
      <c r="DRP57" s="778"/>
      <c r="DRQ57" s="778"/>
      <c r="DRR57" s="778"/>
      <c r="DRS57" s="778"/>
      <c r="DRT57" s="778"/>
      <c r="DRU57" s="778"/>
      <c r="DRV57" s="778"/>
      <c r="DRW57" s="778"/>
      <c r="DRX57" s="778"/>
      <c r="DRY57" s="778"/>
      <c r="DRZ57" s="778"/>
      <c r="DSA57" s="778"/>
      <c r="DSB57" s="778"/>
      <c r="DSC57" s="778"/>
      <c r="DSD57" s="778"/>
      <c r="DSE57" s="778"/>
      <c r="DSF57" s="778"/>
      <c r="DSG57" s="778"/>
      <c r="DSH57" s="778"/>
      <c r="DSI57" s="778"/>
      <c r="DSJ57" s="778"/>
      <c r="DSK57" s="778"/>
      <c r="DSL57" s="778"/>
      <c r="DSM57" s="778"/>
      <c r="DSN57" s="778"/>
      <c r="DSO57" s="778"/>
      <c r="DSP57" s="778"/>
      <c r="DSQ57" s="778"/>
      <c r="DSR57" s="778"/>
      <c r="DSS57" s="778"/>
      <c r="DST57" s="778"/>
      <c r="DSU57" s="778"/>
      <c r="DSV57" s="778"/>
      <c r="DSW57" s="778"/>
      <c r="DSX57" s="778"/>
      <c r="DSY57" s="778"/>
      <c r="DSZ57" s="778"/>
      <c r="DTA57" s="778"/>
      <c r="DTB57" s="778"/>
      <c r="DTC57" s="778"/>
      <c r="DTD57" s="778"/>
      <c r="DTE57" s="778"/>
      <c r="DTF57" s="778"/>
      <c r="DTG57" s="778"/>
      <c r="DTH57" s="778"/>
      <c r="DTI57" s="778"/>
      <c r="DTJ57" s="778"/>
      <c r="DTK57" s="778"/>
      <c r="DTL57" s="778"/>
      <c r="DTM57" s="778"/>
      <c r="DTN57" s="778"/>
      <c r="DTO57" s="778"/>
      <c r="DTP57" s="778"/>
      <c r="DTQ57" s="778"/>
      <c r="DTR57" s="778"/>
      <c r="DTS57" s="778"/>
      <c r="DTT57" s="778"/>
      <c r="DTU57" s="778"/>
      <c r="DTV57" s="778"/>
      <c r="DTW57" s="778"/>
      <c r="DTX57" s="778"/>
      <c r="DTY57" s="778"/>
      <c r="DTZ57" s="778"/>
      <c r="DUA57" s="778"/>
      <c r="DUB57" s="778"/>
      <c r="DUC57" s="778"/>
      <c r="DUD57" s="778"/>
      <c r="DUE57" s="778"/>
      <c r="DUF57" s="778"/>
      <c r="DUG57" s="778"/>
      <c r="DUH57" s="778"/>
      <c r="DUI57" s="778"/>
      <c r="DUJ57" s="778"/>
      <c r="DUK57" s="778"/>
      <c r="DUL57" s="778"/>
      <c r="DUM57" s="778"/>
      <c r="DUN57" s="778"/>
      <c r="DUO57" s="778"/>
      <c r="DUP57" s="778"/>
      <c r="DUQ57" s="778"/>
      <c r="DUR57" s="778"/>
      <c r="DUS57" s="778"/>
      <c r="DUT57" s="778"/>
      <c r="DUU57" s="778"/>
      <c r="DUV57" s="778"/>
      <c r="DUW57" s="778"/>
      <c r="DUX57" s="778"/>
      <c r="DUY57" s="778"/>
      <c r="DUZ57" s="778"/>
      <c r="DVA57" s="778"/>
      <c r="DVB57" s="778"/>
      <c r="DVC57" s="778"/>
      <c r="DVD57" s="778"/>
      <c r="DVE57" s="778"/>
      <c r="DVF57" s="778"/>
      <c r="DVG57" s="778"/>
      <c r="DVH57" s="778"/>
      <c r="DVI57" s="778"/>
      <c r="DVJ57" s="778"/>
      <c r="DVK57" s="778"/>
      <c r="DVL57" s="778"/>
      <c r="DVM57" s="778"/>
      <c r="DVN57" s="778"/>
      <c r="DVO57" s="778"/>
      <c r="DVP57" s="778"/>
      <c r="DVQ57" s="778"/>
      <c r="DVR57" s="778"/>
      <c r="DVS57" s="778"/>
      <c r="DVT57" s="778"/>
      <c r="DVU57" s="778"/>
      <c r="DVV57" s="778"/>
      <c r="DVW57" s="778"/>
      <c r="DVX57" s="778"/>
      <c r="DVY57" s="778"/>
      <c r="DVZ57" s="778"/>
      <c r="DWA57" s="778"/>
      <c r="DWB57" s="778"/>
      <c r="DWC57" s="778"/>
      <c r="DWD57" s="778"/>
      <c r="DWE57" s="778"/>
      <c r="DWF57" s="778"/>
      <c r="DWG57" s="778"/>
      <c r="DWH57" s="778"/>
      <c r="DWI57" s="778"/>
      <c r="DWJ57" s="778"/>
      <c r="DWK57" s="778"/>
      <c r="DWL57" s="778"/>
      <c r="DWM57" s="778"/>
      <c r="DWN57" s="778"/>
      <c r="DWO57" s="778"/>
      <c r="DWP57" s="778"/>
      <c r="DWQ57" s="778"/>
      <c r="DWR57" s="778"/>
      <c r="DWS57" s="778"/>
      <c r="DWT57" s="778"/>
      <c r="DWU57" s="778"/>
      <c r="DWV57" s="778"/>
      <c r="DWW57" s="778"/>
      <c r="DWX57" s="778"/>
      <c r="DWY57" s="778"/>
      <c r="DWZ57" s="778"/>
      <c r="DXA57" s="778"/>
      <c r="DXB57" s="778"/>
      <c r="DXC57" s="778"/>
      <c r="DXD57" s="778"/>
      <c r="DXE57" s="778"/>
      <c r="DXF57" s="778"/>
      <c r="DXG57" s="778"/>
      <c r="DXH57" s="778"/>
      <c r="DXI57" s="778"/>
      <c r="DXJ57" s="778"/>
      <c r="DXK57" s="778"/>
      <c r="DXL57" s="778"/>
      <c r="DXM57" s="778"/>
      <c r="DXN57" s="778"/>
      <c r="DXO57" s="778"/>
      <c r="DXP57" s="778"/>
      <c r="DXQ57" s="778"/>
      <c r="DXR57" s="778"/>
      <c r="DXS57" s="778"/>
      <c r="DXT57" s="778"/>
      <c r="DXU57" s="778"/>
      <c r="DXV57" s="778"/>
      <c r="DXW57" s="778"/>
      <c r="DXX57" s="778"/>
      <c r="DXY57" s="778"/>
      <c r="DXZ57" s="778"/>
      <c r="DYA57" s="778"/>
      <c r="DYB57" s="778"/>
      <c r="DYC57" s="778"/>
      <c r="DYD57" s="778"/>
      <c r="DYE57" s="778"/>
      <c r="DYF57" s="778"/>
      <c r="DYG57" s="778"/>
      <c r="DYH57" s="778"/>
      <c r="DYI57" s="778"/>
      <c r="DYJ57" s="778"/>
      <c r="DYK57" s="778"/>
      <c r="DYL57" s="778"/>
      <c r="DYM57" s="778"/>
      <c r="DYN57" s="778"/>
      <c r="DYO57" s="778"/>
      <c r="DYP57" s="778"/>
      <c r="DYQ57" s="778"/>
      <c r="DYR57" s="778"/>
      <c r="DYS57" s="778"/>
      <c r="DYT57" s="778"/>
      <c r="DYU57" s="778"/>
      <c r="DYV57" s="778"/>
      <c r="DYW57" s="778"/>
      <c r="DYX57" s="778"/>
      <c r="DYY57" s="778"/>
      <c r="DYZ57" s="778"/>
      <c r="DZA57" s="778"/>
      <c r="DZB57" s="778"/>
      <c r="DZC57" s="778"/>
      <c r="DZD57" s="778"/>
      <c r="DZE57" s="778"/>
      <c r="DZF57" s="778"/>
      <c r="DZG57" s="778"/>
      <c r="DZH57" s="778"/>
      <c r="DZI57" s="778"/>
      <c r="DZJ57" s="778"/>
      <c r="DZK57" s="778"/>
      <c r="DZL57" s="778"/>
      <c r="DZM57" s="778"/>
      <c r="DZN57" s="778"/>
      <c r="DZO57" s="778"/>
      <c r="DZP57" s="778"/>
      <c r="DZQ57" s="778"/>
      <c r="DZR57" s="778"/>
      <c r="DZS57" s="778"/>
      <c r="DZT57" s="778"/>
      <c r="DZU57" s="778"/>
      <c r="DZV57" s="778"/>
      <c r="DZW57" s="778"/>
      <c r="DZX57" s="778"/>
      <c r="DZY57" s="778"/>
      <c r="DZZ57" s="778"/>
      <c r="EAA57" s="778"/>
      <c r="EAB57" s="778"/>
      <c r="EAC57" s="778"/>
      <c r="EAD57" s="778"/>
      <c r="EAE57" s="778"/>
      <c r="EAF57" s="778"/>
      <c r="EAG57" s="778"/>
      <c r="EAH57" s="778"/>
      <c r="EAI57" s="778"/>
      <c r="EAJ57" s="778"/>
      <c r="EAK57" s="778"/>
      <c r="EAL57" s="778"/>
      <c r="EAM57" s="778"/>
      <c r="EAN57" s="778"/>
      <c r="EAO57" s="778"/>
      <c r="EAP57" s="778"/>
      <c r="EAQ57" s="778"/>
      <c r="EAR57" s="778"/>
      <c r="EAS57" s="778"/>
      <c r="EAT57" s="778"/>
      <c r="EAU57" s="778"/>
      <c r="EAV57" s="778"/>
      <c r="EAW57" s="778"/>
      <c r="EAX57" s="778"/>
      <c r="EAY57" s="778"/>
      <c r="EAZ57" s="778"/>
      <c r="EBA57" s="778"/>
      <c r="EBB57" s="778"/>
      <c r="EBC57" s="778"/>
      <c r="EBD57" s="778"/>
      <c r="EBE57" s="778"/>
      <c r="EBF57" s="778"/>
      <c r="EBG57" s="778"/>
      <c r="EBH57" s="778"/>
      <c r="EBI57" s="778"/>
      <c r="EBJ57" s="778"/>
      <c r="EBK57" s="778"/>
      <c r="EBL57" s="778"/>
      <c r="EBM57" s="778"/>
      <c r="EBN57" s="778"/>
      <c r="EBO57" s="778"/>
      <c r="EBP57" s="778"/>
      <c r="EBQ57" s="778"/>
      <c r="EBR57" s="778"/>
      <c r="EBS57" s="778"/>
      <c r="EBT57" s="778"/>
      <c r="EBU57" s="778"/>
      <c r="EBV57" s="778"/>
      <c r="EBW57" s="778"/>
      <c r="EBX57" s="778"/>
      <c r="EBY57" s="778"/>
      <c r="EBZ57" s="778"/>
      <c r="ECA57" s="778"/>
      <c r="ECB57" s="778"/>
      <c r="ECC57" s="778"/>
      <c r="ECD57" s="778"/>
      <c r="ECE57" s="778"/>
      <c r="ECF57" s="778"/>
      <c r="ECG57" s="778"/>
      <c r="ECH57" s="778"/>
      <c r="ECI57" s="778"/>
      <c r="ECJ57" s="778"/>
      <c r="ECK57" s="778"/>
      <c r="ECL57" s="778"/>
      <c r="ECM57" s="778"/>
      <c r="ECN57" s="778"/>
      <c r="ECO57" s="778"/>
      <c r="ECP57" s="778"/>
      <c r="ECQ57" s="778"/>
      <c r="ECR57" s="778"/>
      <c r="ECS57" s="778"/>
      <c r="ECT57" s="778"/>
      <c r="ECU57" s="778"/>
      <c r="ECV57" s="778"/>
      <c r="ECW57" s="778"/>
      <c r="ECX57" s="778"/>
      <c r="ECY57" s="778"/>
      <c r="ECZ57" s="778"/>
      <c r="EDA57" s="778"/>
      <c r="EDB57" s="778"/>
      <c r="EDC57" s="778"/>
      <c r="EDD57" s="778"/>
      <c r="EDE57" s="778"/>
      <c r="EDF57" s="778"/>
      <c r="EDG57" s="778"/>
      <c r="EDH57" s="778"/>
      <c r="EDI57" s="778"/>
      <c r="EDJ57" s="778"/>
      <c r="EDK57" s="778"/>
      <c r="EDL57" s="778"/>
      <c r="EDM57" s="778"/>
      <c r="EDN57" s="778"/>
      <c r="EDO57" s="778"/>
      <c r="EDP57" s="778"/>
      <c r="EDQ57" s="778"/>
      <c r="EDR57" s="778"/>
      <c r="EDS57" s="778"/>
      <c r="EDT57" s="778"/>
      <c r="EDU57" s="778"/>
      <c r="EDV57" s="778"/>
      <c r="EDW57" s="778"/>
      <c r="EDX57" s="778"/>
      <c r="EDY57" s="778"/>
      <c r="EDZ57" s="778"/>
      <c r="EEA57" s="778"/>
      <c r="EEB57" s="778"/>
      <c r="EEC57" s="778"/>
      <c r="EED57" s="778"/>
      <c r="EEE57" s="778"/>
      <c r="EEF57" s="778"/>
      <c r="EEG57" s="778"/>
      <c r="EEH57" s="778"/>
      <c r="EEI57" s="778"/>
      <c r="EEJ57" s="778"/>
      <c r="EEK57" s="778"/>
      <c r="EEL57" s="778"/>
      <c r="EEM57" s="778"/>
      <c r="EEN57" s="778"/>
      <c r="EEO57" s="778"/>
      <c r="EEP57" s="778"/>
      <c r="EEQ57" s="778"/>
      <c r="EER57" s="778"/>
      <c r="EES57" s="778"/>
      <c r="EET57" s="778"/>
      <c r="EEU57" s="778"/>
      <c r="EEV57" s="778"/>
      <c r="EEW57" s="778"/>
      <c r="EEX57" s="778"/>
      <c r="EEY57" s="778"/>
      <c r="EEZ57" s="778"/>
      <c r="EFA57" s="778"/>
      <c r="EFB57" s="778"/>
      <c r="EFC57" s="778"/>
      <c r="EFD57" s="778"/>
      <c r="EFE57" s="778"/>
      <c r="EFF57" s="778"/>
      <c r="EFG57" s="778"/>
      <c r="EFH57" s="778"/>
      <c r="EFI57" s="778"/>
      <c r="EFJ57" s="778"/>
      <c r="EFK57" s="778"/>
      <c r="EFL57" s="778"/>
      <c r="EFM57" s="778"/>
      <c r="EFN57" s="778"/>
      <c r="EFO57" s="778"/>
      <c r="EFP57" s="778"/>
      <c r="EFQ57" s="778"/>
      <c r="EFR57" s="778"/>
      <c r="EFS57" s="778"/>
      <c r="EFT57" s="778"/>
      <c r="EFU57" s="778"/>
      <c r="EFV57" s="778"/>
      <c r="EFW57" s="778"/>
      <c r="EFX57" s="778"/>
      <c r="EFY57" s="778"/>
      <c r="EFZ57" s="778"/>
      <c r="EGA57" s="778"/>
      <c r="EGB57" s="778"/>
      <c r="EGC57" s="778"/>
      <c r="EGD57" s="778"/>
      <c r="EGE57" s="778"/>
      <c r="EGF57" s="778"/>
      <c r="EGG57" s="778"/>
      <c r="EGH57" s="778"/>
      <c r="EGI57" s="778"/>
      <c r="EGJ57" s="778"/>
      <c r="EGK57" s="778"/>
      <c r="EGL57" s="778"/>
      <c r="EGM57" s="778"/>
      <c r="EGN57" s="778"/>
      <c r="EGO57" s="778"/>
      <c r="EGP57" s="778"/>
      <c r="EGQ57" s="778"/>
      <c r="EGR57" s="778"/>
      <c r="EGS57" s="778"/>
      <c r="EGT57" s="778"/>
      <c r="EGU57" s="778"/>
      <c r="EGV57" s="778"/>
      <c r="EGW57" s="778"/>
      <c r="EGX57" s="778"/>
      <c r="EGY57" s="778"/>
      <c r="EGZ57" s="778"/>
      <c r="EHA57" s="778"/>
      <c r="EHB57" s="778"/>
      <c r="EHC57" s="778"/>
      <c r="EHD57" s="778"/>
      <c r="EHE57" s="778"/>
      <c r="EHF57" s="778"/>
      <c r="EHG57" s="778"/>
      <c r="EHH57" s="778"/>
      <c r="EHI57" s="778"/>
      <c r="EHJ57" s="778"/>
      <c r="EHK57" s="778"/>
      <c r="EHL57" s="778"/>
      <c r="EHM57" s="778"/>
      <c r="EHN57" s="778"/>
      <c r="EHO57" s="778"/>
      <c r="EHP57" s="778"/>
      <c r="EHQ57" s="778"/>
      <c r="EHR57" s="778"/>
      <c r="EHS57" s="778"/>
      <c r="EHT57" s="778"/>
      <c r="EHU57" s="778"/>
      <c r="EHV57" s="778"/>
      <c r="EHW57" s="778"/>
      <c r="EHX57" s="778"/>
      <c r="EHY57" s="778"/>
      <c r="EHZ57" s="778"/>
      <c r="EIA57" s="778"/>
      <c r="EIB57" s="778"/>
      <c r="EIC57" s="778"/>
      <c r="EID57" s="778"/>
      <c r="EIE57" s="778"/>
      <c r="EIF57" s="778"/>
      <c r="EIG57" s="778"/>
      <c r="EIH57" s="778"/>
      <c r="EII57" s="778"/>
      <c r="EIJ57" s="778"/>
      <c r="EIK57" s="778"/>
      <c r="EIL57" s="778"/>
      <c r="EIM57" s="778"/>
      <c r="EIN57" s="778"/>
      <c r="EIO57" s="778"/>
      <c r="EIP57" s="778"/>
      <c r="EIQ57" s="778"/>
      <c r="EIR57" s="778"/>
      <c r="EIS57" s="778"/>
      <c r="EIT57" s="778"/>
      <c r="EIU57" s="778"/>
      <c r="EIV57" s="778"/>
      <c r="EIW57" s="778"/>
      <c r="EIX57" s="778"/>
      <c r="EIY57" s="778"/>
      <c r="EIZ57" s="778"/>
      <c r="EJA57" s="778"/>
      <c r="EJB57" s="778"/>
      <c r="EJC57" s="778"/>
      <c r="EJD57" s="778"/>
      <c r="EJE57" s="778"/>
      <c r="EJF57" s="778"/>
      <c r="EJG57" s="778"/>
      <c r="EJH57" s="778"/>
      <c r="EJI57" s="778"/>
      <c r="EJJ57" s="778"/>
      <c r="EJK57" s="778"/>
      <c r="EJL57" s="778"/>
      <c r="EJM57" s="778"/>
      <c r="EJN57" s="778"/>
      <c r="EJO57" s="778"/>
      <c r="EJP57" s="778"/>
      <c r="EJQ57" s="778"/>
      <c r="EJR57" s="778"/>
      <c r="EJS57" s="778"/>
      <c r="EJT57" s="778"/>
      <c r="EJU57" s="778"/>
      <c r="EJV57" s="778"/>
      <c r="EJW57" s="778"/>
      <c r="EJX57" s="778"/>
      <c r="EJY57" s="778"/>
      <c r="EJZ57" s="778"/>
      <c r="EKA57" s="778"/>
      <c r="EKB57" s="778"/>
      <c r="EKC57" s="778"/>
      <c r="EKD57" s="778"/>
      <c r="EKE57" s="778"/>
      <c r="EKF57" s="778"/>
      <c r="EKG57" s="778"/>
      <c r="EKH57" s="778"/>
      <c r="EKI57" s="778"/>
      <c r="EKJ57" s="778"/>
      <c r="EKK57" s="778"/>
      <c r="EKL57" s="778"/>
      <c r="EKM57" s="778"/>
      <c r="EKN57" s="778"/>
      <c r="EKO57" s="778"/>
      <c r="EKP57" s="778"/>
      <c r="EKQ57" s="778"/>
      <c r="EKR57" s="778"/>
      <c r="EKS57" s="778"/>
      <c r="EKT57" s="778"/>
      <c r="EKU57" s="778"/>
      <c r="EKV57" s="778"/>
      <c r="EKW57" s="778"/>
      <c r="EKX57" s="778"/>
      <c r="EKY57" s="778"/>
      <c r="EKZ57" s="778"/>
      <c r="ELA57" s="778"/>
      <c r="ELB57" s="778"/>
      <c r="ELC57" s="778"/>
      <c r="ELD57" s="778"/>
      <c r="ELE57" s="778"/>
      <c r="ELF57" s="778"/>
      <c r="ELG57" s="778"/>
      <c r="ELH57" s="778"/>
      <c r="ELI57" s="778"/>
      <c r="ELJ57" s="778"/>
      <c r="ELK57" s="778"/>
      <c r="ELL57" s="778"/>
      <c r="ELM57" s="778"/>
      <c r="ELN57" s="778"/>
      <c r="ELO57" s="778"/>
      <c r="ELP57" s="778"/>
      <c r="ELQ57" s="778"/>
      <c r="ELR57" s="778"/>
      <c r="ELS57" s="778"/>
      <c r="ELT57" s="778"/>
      <c r="ELU57" s="778"/>
      <c r="ELV57" s="778"/>
      <c r="ELW57" s="778"/>
      <c r="ELX57" s="778"/>
      <c r="ELY57" s="778"/>
      <c r="ELZ57" s="778"/>
      <c r="EMA57" s="778"/>
      <c r="EMB57" s="778"/>
      <c r="EMC57" s="778"/>
      <c r="EMD57" s="778"/>
      <c r="EME57" s="778"/>
      <c r="EMF57" s="778"/>
      <c r="EMG57" s="778"/>
      <c r="EMH57" s="778"/>
      <c r="EMI57" s="778"/>
      <c r="EMJ57" s="778"/>
      <c r="EMK57" s="778"/>
      <c r="EML57" s="778"/>
      <c r="EMM57" s="778"/>
      <c r="EMN57" s="778"/>
      <c r="EMO57" s="778"/>
      <c r="EMP57" s="778"/>
      <c r="EMQ57" s="778"/>
      <c r="EMR57" s="778"/>
      <c r="EMS57" s="778"/>
      <c r="EMT57" s="778"/>
      <c r="EMU57" s="778"/>
      <c r="EMV57" s="778"/>
      <c r="EMW57" s="778"/>
      <c r="EMX57" s="778"/>
      <c r="EMY57" s="778"/>
      <c r="EMZ57" s="778"/>
      <c r="ENA57" s="778"/>
      <c r="ENB57" s="778"/>
      <c r="ENC57" s="778"/>
      <c r="END57" s="778"/>
      <c r="ENE57" s="778"/>
      <c r="ENF57" s="778"/>
      <c r="ENG57" s="778"/>
      <c r="ENH57" s="778"/>
      <c r="ENI57" s="778"/>
      <c r="ENJ57" s="778"/>
      <c r="ENK57" s="778"/>
      <c r="ENL57" s="778"/>
      <c r="ENM57" s="778"/>
      <c r="ENN57" s="778"/>
      <c r="ENO57" s="778"/>
      <c r="ENP57" s="778"/>
      <c r="ENQ57" s="778"/>
      <c r="ENR57" s="778"/>
      <c r="ENS57" s="778"/>
      <c r="ENT57" s="778"/>
      <c r="ENU57" s="778"/>
      <c r="ENV57" s="778"/>
      <c r="ENW57" s="778"/>
      <c r="ENX57" s="778"/>
      <c r="ENY57" s="778"/>
      <c r="ENZ57" s="778"/>
      <c r="EOA57" s="778"/>
      <c r="EOB57" s="778"/>
      <c r="EOC57" s="778"/>
      <c r="EOD57" s="778"/>
      <c r="EOE57" s="778"/>
      <c r="EOF57" s="778"/>
      <c r="EOG57" s="778"/>
      <c r="EOH57" s="778"/>
      <c r="EOI57" s="778"/>
      <c r="EOJ57" s="778"/>
      <c r="EOK57" s="778"/>
      <c r="EOL57" s="778"/>
      <c r="EOM57" s="778"/>
      <c r="EON57" s="778"/>
      <c r="EOO57" s="778"/>
      <c r="EOP57" s="778"/>
      <c r="EOQ57" s="778"/>
      <c r="EOR57" s="778"/>
      <c r="EOS57" s="778"/>
      <c r="EOT57" s="778"/>
      <c r="EOU57" s="778"/>
      <c r="EOV57" s="778"/>
      <c r="EOW57" s="778"/>
      <c r="EOX57" s="778"/>
      <c r="EOY57" s="778"/>
      <c r="EOZ57" s="778"/>
      <c r="EPA57" s="778"/>
      <c r="EPB57" s="778"/>
      <c r="EPC57" s="778"/>
      <c r="EPD57" s="778"/>
      <c r="EPE57" s="778"/>
      <c r="EPF57" s="778"/>
      <c r="EPG57" s="778"/>
      <c r="EPH57" s="778"/>
      <c r="EPI57" s="778"/>
      <c r="EPJ57" s="778"/>
      <c r="EPK57" s="778"/>
      <c r="EPL57" s="778"/>
      <c r="EPM57" s="778"/>
      <c r="EPN57" s="778"/>
      <c r="EPO57" s="778"/>
      <c r="EPP57" s="778"/>
      <c r="EPQ57" s="778"/>
      <c r="EPR57" s="778"/>
      <c r="EPS57" s="778"/>
      <c r="EPT57" s="778"/>
      <c r="EPU57" s="778"/>
      <c r="EPV57" s="778"/>
      <c r="EPW57" s="778"/>
      <c r="EPX57" s="778"/>
      <c r="EPY57" s="778"/>
      <c r="EPZ57" s="778"/>
      <c r="EQA57" s="778"/>
      <c r="EQB57" s="778"/>
      <c r="EQC57" s="778"/>
      <c r="EQD57" s="778"/>
      <c r="EQE57" s="778"/>
      <c r="EQF57" s="778"/>
      <c r="EQG57" s="778"/>
      <c r="EQH57" s="778"/>
      <c r="EQI57" s="778"/>
      <c r="EQJ57" s="778"/>
      <c r="EQK57" s="778"/>
      <c r="EQL57" s="778"/>
      <c r="EQM57" s="778"/>
      <c r="EQN57" s="778"/>
      <c r="EQO57" s="778"/>
      <c r="EQP57" s="778"/>
      <c r="EQQ57" s="778"/>
      <c r="EQR57" s="778"/>
      <c r="EQS57" s="778"/>
      <c r="EQT57" s="778"/>
      <c r="EQU57" s="778"/>
      <c r="EQV57" s="778"/>
      <c r="EQW57" s="778"/>
      <c r="EQX57" s="778"/>
      <c r="EQY57" s="778"/>
      <c r="EQZ57" s="778"/>
      <c r="ERA57" s="778"/>
      <c r="ERB57" s="778"/>
      <c r="ERC57" s="778"/>
      <c r="ERD57" s="778"/>
      <c r="ERE57" s="778"/>
      <c r="ERF57" s="778"/>
      <c r="ERG57" s="778"/>
      <c r="ERH57" s="778"/>
      <c r="ERI57" s="778"/>
      <c r="ERJ57" s="778"/>
      <c r="ERK57" s="778"/>
      <c r="ERL57" s="778"/>
      <c r="ERM57" s="778"/>
      <c r="ERN57" s="778"/>
      <c r="ERO57" s="778"/>
      <c r="ERP57" s="778"/>
      <c r="ERQ57" s="778"/>
      <c r="ERR57" s="778"/>
      <c r="ERS57" s="778"/>
      <c r="ERT57" s="778"/>
      <c r="ERU57" s="778"/>
      <c r="ERV57" s="778"/>
      <c r="ERW57" s="778"/>
      <c r="ERX57" s="778"/>
      <c r="ERY57" s="778"/>
      <c r="ERZ57" s="778"/>
      <c r="ESA57" s="778"/>
      <c r="ESB57" s="778"/>
      <c r="ESC57" s="778"/>
      <c r="ESD57" s="778"/>
      <c r="ESE57" s="778"/>
      <c r="ESF57" s="778"/>
      <c r="ESG57" s="778"/>
      <c r="ESH57" s="778"/>
      <c r="ESI57" s="778"/>
      <c r="ESJ57" s="778"/>
      <c r="ESK57" s="778"/>
      <c r="ESL57" s="778"/>
      <c r="ESM57" s="778"/>
      <c r="ESN57" s="778"/>
      <c r="ESO57" s="778"/>
      <c r="ESP57" s="778"/>
      <c r="ESQ57" s="778"/>
      <c r="ESR57" s="778"/>
      <c r="ESS57" s="778"/>
      <c r="EST57" s="778"/>
      <c r="ESU57" s="778"/>
      <c r="ESV57" s="778"/>
      <c r="ESW57" s="778"/>
      <c r="ESX57" s="778"/>
      <c r="ESY57" s="778"/>
      <c r="ESZ57" s="778"/>
      <c r="ETA57" s="778"/>
      <c r="ETB57" s="778"/>
      <c r="ETC57" s="778"/>
      <c r="ETD57" s="778"/>
      <c r="ETE57" s="778"/>
      <c r="ETF57" s="778"/>
      <c r="ETG57" s="778"/>
      <c r="ETH57" s="778"/>
      <c r="ETI57" s="778"/>
      <c r="ETJ57" s="778"/>
      <c r="ETK57" s="778"/>
      <c r="ETL57" s="778"/>
      <c r="ETM57" s="778"/>
      <c r="ETN57" s="778"/>
      <c r="ETO57" s="778"/>
      <c r="ETP57" s="778"/>
      <c r="ETQ57" s="778"/>
      <c r="ETR57" s="778"/>
      <c r="ETS57" s="778"/>
      <c r="ETT57" s="778"/>
      <c r="ETU57" s="778"/>
      <c r="ETV57" s="778"/>
      <c r="ETW57" s="778"/>
      <c r="ETX57" s="778"/>
      <c r="ETY57" s="778"/>
      <c r="ETZ57" s="778"/>
      <c r="EUA57" s="778"/>
      <c r="EUB57" s="778"/>
      <c r="EUC57" s="778"/>
      <c r="EUD57" s="778"/>
      <c r="EUE57" s="778"/>
      <c r="EUF57" s="778"/>
      <c r="EUG57" s="778"/>
      <c r="EUH57" s="778"/>
      <c r="EUI57" s="778"/>
      <c r="EUJ57" s="778"/>
      <c r="EUK57" s="778"/>
      <c r="EUL57" s="778"/>
      <c r="EUM57" s="778"/>
      <c r="EUN57" s="778"/>
      <c r="EUO57" s="778"/>
      <c r="EUP57" s="778"/>
      <c r="EUQ57" s="778"/>
      <c r="EUR57" s="778"/>
      <c r="EUS57" s="778"/>
      <c r="EUT57" s="778"/>
      <c r="EUU57" s="778"/>
      <c r="EUV57" s="778"/>
      <c r="EUW57" s="778"/>
      <c r="EUX57" s="778"/>
      <c r="EUY57" s="778"/>
      <c r="EUZ57" s="778"/>
      <c r="EVA57" s="778"/>
      <c r="EVB57" s="778"/>
      <c r="EVC57" s="778"/>
      <c r="EVD57" s="778"/>
      <c r="EVE57" s="778"/>
      <c r="EVF57" s="778"/>
      <c r="EVG57" s="778"/>
      <c r="EVH57" s="778"/>
      <c r="EVI57" s="778"/>
      <c r="EVJ57" s="778"/>
      <c r="EVK57" s="778"/>
      <c r="EVL57" s="778"/>
      <c r="EVM57" s="778"/>
      <c r="EVN57" s="778"/>
      <c r="EVO57" s="778"/>
      <c r="EVP57" s="778"/>
      <c r="EVQ57" s="778"/>
      <c r="EVR57" s="778"/>
      <c r="EVS57" s="778"/>
      <c r="EVT57" s="778"/>
      <c r="EVU57" s="778"/>
      <c r="EVV57" s="778"/>
      <c r="EVW57" s="778"/>
      <c r="EVX57" s="778"/>
      <c r="EVY57" s="778"/>
      <c r="EVZ57" s="778"/>
      <c r="EWA57" s="778"/>
      <c r="EWB57" s="778"/>
      <c r="EWC57" s="778"/>
      <c r="EWD57" s="778"/>
      <c r="EWE57" s="778"/>
      <c r="EWF57" s="778"/>
      <c r="EWG57" s="778"/>
      <c r="EWH57" s="778"/>
      <c r="EWI57" s="778"/>
      <c r="EWJ57" s="778"/>
      <c r="EWK57" s="778"/>
      <c r="EWL57" s="778"/>
      <c r="EWM57" s="778"/>
      <c r="EWN57" s="778"/>
      <c r="EWO57" s="778"/>
      <c r="EWP57" s="778"/>
      <c r="EWQ57" s="778"/>
      <c r="EWR57" s="778"/>
      <c r="EWS57" s="778"/>
      <c r="EWT57" s="778"/>
      <c r="EWU57" s="778"/>
      <c r="EWV57" s="778"/>
      <c r="EWW57" s="778"/>
      <c r="EWX57" s="778"/>
      <c r="EWY57" s="778"/>
      <c r="EWZ57" s="778"/>
      <c r="EXA57" s="778"/>
      <c r="EXB57" s="778"/>
      <c r="EXC57" s="778"/>
      <c r="EXD57" s="778"/>
      <c r="EXE57" s="778"/>
      <c r="EXF57" s="778"/>
      <c r="EXG57" s="778"/>
      <c r="EXH57" s="778"/>
      <c r="EXI57" s="778"/>
      <c r="EXJ57" s="778"/>
      <c r="EXK57" s="778"/>
      <c r="EXL57" s="778"/>
      <c r="EXM57" s="778"/>
      <c r="EXN57" s="778"/>
      <c r="EXO57" s="778"/>
      <c r="EXP57" s="778"/>
      <c r="EXQ57" s="778"/>
      <c r="EXR57" s="778"/>
      <c r="EXS57" s="778"/>
      <c r="EXT57" s="778"/>
      <c r="EXU57" s="778"/>
      <c r="EXV57" s="778"/>
      <c r="EXW57" s="778"/>
      <c r="EXX57" s="778"/>
      <c r="EXY57" s="778"/>
      <c r="EXZ57" s="778"/>
      <c r="EYA57" s="778"/>
      <c r="EYB57" s="778"/>
      <c r="EYC57" s="778"/>
      <c r="EYD57" s="778"/>
      <c r="EYE57" s="778"/>
      <c r="EYF57" s="778"/>
      <c r="EYG57" s="778"/>
      <c r="EYH57" s="778"/>
      <c r="EYI57" s="778"/>
      <c r="EYJ57" s="778"/>
      <c r="EYK57" s="778"/>
      <c r="EYL57" s="778"/>
      <c r="EYM57" s="778"/>
      <c r="EYN57" s="778"/>
      <c r="EYO57" s="778"/>
      <c r="EYP57" s="778"/>
      <c r="EYQ57" s="778"/>
      <c r="EYR57" s="778"/>
      <c r="EYS57" s="778"/>
      <c r="EYT57" s="778"/>
      <c r="EYU57" s="778"/>
      <c r="EYV57" s="778"/>
      <c r="EYW57" s="778"/>
      <c r="EYX57" s="778"/>
      <c r="EYY57" s="778"/>
      <c r="EYZ57" s="778"/>
      <c r="EZA57" s="778"/>
      <c r="EZB57" s="778"/>
      <c r="EZC57" s="778"/>
      <c r="EZD57" s="778"/>
      <c r="EZE57" s="778"/>
      <c r="EZF57" s="778"/>
      <c r="EZG57" s="778"/>
      <c r="EZH57" s="778"/>
      <c r="EZI57" s="778"/>
      <c r="EZJ57" s="778"/>
      <c r="EZK57" s="778"/>
      <c r="EZL57" s="778"/>
      <c r="EZM57" s="778"/>
      <c r="EZN57" s="778"/>
      <c r="EZO57" s="778"/>
      <c r="EZP57" s="778"/>
      <c r="EZQ57" s="778"/>
      <c r="EZR57" s="778"/>
      <c r="EZS57" s="778"/>
      <c r="EZT57" s="778"/>
      <c r="EZU57" s="778"/>
      <c r="EZV57" s="778"/>
      <c r="EZW57" s="778"/>
      <c r="EZX57" s="778"/>
      <c r="EZY57" s="778"/>
      <c r="EZZ57" s="778"/>
      <c r="FAA57" s="778"/>
      <c r="FAB57" s="778"/>
      <c r="FAC57" s="778"/>
      <c r="FAD57" s="778"/>
      <c r="FAE57" s="778"/>
      <c r="FAF57" s="778"/>
      <c r="FAG57" s="778"/>
      <c r="FAH57" s="778"/>
      <c r="FAI57" s="778"/>
      <c r="FAJ57" s="778"/>
      <c r="FAK57" s="778"/>
      <c r="FAL57" s="778"/>
      <c r="FAM57" s="778"/>
      <c r="FAN57" s="778"/>
      <c r="FAO57" s="778"/>
      <c r="FAP57" s="778"/>
      <c r="FAQ57" s="778"/>
      <c r="FAR57" s="778"/>
      <c r="FAS57" s="778"/>
      <c r="FAT57" s="778"/>
      <c r="FAU57" s="778"/>
      <c r="FAV57" s="778"/>
      <c r="FAW57" s="778"/>
      <c r="FAX57" s="778"/>
      <c r="FAY57" s="778"/>
      <c r="FAZ57" s="778"/>
      <c r="FBA57" s="778"/>
      <c r="FBB57" s="778"/>
      <c r="FBC57" s="778"/>
      <c r="FBD57" s="778"/>
      <c r="FBE57" s="778"/>
      <c r="FBF57" s="778"/>
      <c r="FBG57" s="778"/>
      <c r="FBH57" s="778"/>
      <c r="FBI57" s="778"/>
      <c r="FBJ57" s="778"/>
      <c r="FBK57" s="778"/>
      <c r="FBL57" s="778"/>
      <c r="FBM57" s="778"/>
      <c r="FBN57" s="778"/>
      <c r="FBO57" s="778"/>
      <c r="FBP57" s="778"/>
      <c r="FBQ57" s="778"/>
      <c r="FBR57" s="778"/>
      <c r="FBS57" s="778"/>
      <c r="FBT57" s="778"/>
      <c r="FBU57" s="778"/>
      <c r="FBV57" s="778"/>
      <c r="FBW57" s="778"/>
      <c r="FBX57" s="778"/>
      <c r="FBY57" s="778"/>
      <c r="FBZ57" s="778"/>
      <c r="FCA57" s="778"/>
      <c r="FCB57" s="778"/>
      <c r="FCC57" s="778"/>
      <c r="FCD57" s="778"/>
      <c r="FCE57" s="778"/>
      <c r="FCF57" s="778"/>
      <c r="FCG57" s="778"/>
      <c r="FCH57" s="778"/>
      <c r="FCI57" s="778"/>
      <c r="FCJ57" s="778"/>
      <c r="FCK57" s="778"/>
      <c r="FCL57" s="778"/>
      <c r="FCM57" s="778"/>
      <c r="FCN57" s="778"/>
      <c r="FCO57" s="778"/>
      <c r="FCP57" s="778"/>
      <c r="FCQ57" s="778"/>
      <c r="FCR57" s="778"/>
      <c r="FCS57" s="778"/>
      <c r="FCT57" s="778"/>
      <c r="FCU57" s="778"/>
      <c r="FCV57" s="778"/>
      <c r="FCW57" s="778"/>
      <c r="FCX57" s="778"/>
      <c r="FCY57" s="778"/>
      <c r="FCZ57" s="778"/>
      <c r="FDA57" s="778"/>
      <c r="FDB57" s="778"/>
      <c r="FDC57" s="778"/>
      <c r="FDD57" s="778"/>
      <c r="FDE57" s="778"/>
      <c r="FDF57" s="778"/>
      <c r="FDG57" s="778"/>
      <c r="FDH57" s="778"/>
      <c r="FDI57" s="778"/>
      <c r="FDJ57" s="778"/>
      <c r="FDK57" s="778"/>
      <c r="FDL57" s="778"/>
      <c r="FDM57" s="778"/>
      <c r="FDN57" s="778"/>
      <c r="FDO57" s="778"/>
      <c r="FDP57" s="778"/>
      <c r="FDQ57" s="778"/>
      <c r="FDR57" s="778"/>
      <c r="FDS57" s="778"/>
      <c r="FDT57" s="778"/>
      <c r="FDU57" s="778"/>
      <c r="FDV57" s="778"/>
      <c r="FDW57" s="778"/>
      <c r="FDX57" s="778"/>
      <c r="FDY57" s="778"/>
      <c r="FDZ57" s="778"/>
      <c r="FEA57" s="778"/>
      <c r="FEB57" s="778"/>
      <c r="FEC57" s="778"/>
      <c r="FED57" s="778"/>
      <c r="FEE57" s="778"/>
      <c r="FEF57" s="778"/>
      <c r="FEG57" s="778"/>
      <c r="FEH57" s="778"/>
      <c r="FEI57" s="778"/>
      <c r="FEJ57" s="778"/>
      <c r="FEK57" s="778"/>
      <c r="FEL57" s="778"/>
      <c r="FEM57" s="778"/>
      <c r="FEN57" s="778"/>
      <c r="FEO57" s="778"/>
      <c r="FEP57" s="778"/>
      <c r="FEQ57" s="778"/>
      <c r="FER57" s="778"/>
      <c r="FES57" s="778"/>
      <c r="FET57" s="778"/>
      <c r="FEU57" s="778"/>
      <c r="FEV57" s="778"/>
      <c r="FEW57" s="778"/>
      <c r="FEX57" s="778"/>
      <c r="FEY57" s="778"/>
      <c r="FEZ57" s="778"/>
      <c r="FFA57" s="778"/>
      <c r="FFB57" s="778"/>
      <c r="FFC57" s="778"/>
      <c r="FFD57" s="778"/>
      <c r="FFE57" s="778"/>
      <c r="FFF57" s="778"/>
      <c r="FFG57" s="778"/>
      <c r="FFH57" s="778"/>
      <c r="FFI57" s="778"/>
      <c r="FFJ57" s="778"/>
      <c r="FFK57" s="778"/>
      <c r="FFL57" s="778"/>
      <c r="FFM57" s="778"/>
      <c r="FFN57" s="778"/>
      <c r="FFO57" s="778"/>
      <c r="FFP57" s="778"/>
      <c r="FFQ57" s="778"/>
      <c r="FFR57" s="778"/>
      <c r="FFS57" s="778"/>
      <c r="FFT57" s="778"/>
      <c r="FFU57" s="778"/>
      <c r="FFV57" s="778"/>
      <c r="FFW57" s="778"/>
      <c r="FFX57" s="778"/>
      <c r="FFY57" s="778"/>
      <c r="FFZ57" s="778"/>
      <c r="FGA57" s="778"/>
      <c r="FGB57" s="778"/>
      <c r="FGC57" s="778"/>
      <c r="FGD57" s="778"/>
      <c r="FGE57" s="778"/>
      <c r="FGF57" s="778"/>
      <c r="FGG57" s="778"/>
      <c r="FGH57" s="778"/>
      <c r="FGI57" s="778"/>
      <c r="FGJ57" s="778"/>
      <c r="FGK57" s="778"/>
      <c r="FGL57" s="778"/>
      <c r="FGM57" s="778"/>
      <c r="FGN57" s="778"/>
      <c r="FGO57" s="778"/>
      <c r="FGP57" s="778"/>
      <c r="FGQ57" s="778"/>
      <c r="FGR57" s="778"/>
      <c r="FGS57" s="778"/>
      <c r="FGT57" s="778"/>
      <c r="FGU57" s="778"/>
      <c r="FGV57" s="778"/>
      <c r="FGW57" s="778"/>
      <c r="FGX57" s="778"/>
      <c r="FGY57" s="778"/>
      <c r="FGZ57" s="778"/>
      <c r="FHA57" s="778"/>
      <c r="FHB57" s="778"/>
      <c r="FHC57" s="778"/>
      <c r="FHD57" s="778"/>
      <c r="FHE57" s="778"/>
      <c r="FHF57" s="778"/>
      <c r="FHG57" s="778"/>
      <c r="FHH57" s="778"/>
      <c r="FHI57" s="778"/>
      <c r="FHJ57" s="778"/>
      <c r="FHK57" s="778"/>
      <c r="FHL57" s="778"/>
      <c r="FHM57" s="778"/>
      <c r="FHN57" s="778"/>
      <c r="FHO57" s="778"/>
      <c r="FHP57" s="778"/>
      <c r="FHQ57" s="778"/>
      <c r="FHR57" s="778"/>
      <c r="FHS57" s="778"/>
      <c r="FHT57" s="778"/>
      <c r="FHU57" s="778"/>
      <c r="FHV57" s="778"/>
      <c r="FHW57" s="778"/>
      <c r="FHX57" s="778"/>
      <c r="FHY57" s="778"/>
      <c r="FHZ57" s="778"/>
      <c r="FIA57" s="778"/>
      <c r="FIB57" s="778"/>
      <c r="FIC57" s="778"/>
      <c r="FID57" s="778"/>
      <c r="FIE57" s="778"/>
      <c r="FIF57" s="778"/>
      <c r="FIG57" s="778"/>
      <c r="FIH57" s="778"/>
      <c r="FII57" s="778"/>
      <c r="FIJ57" s="778"/>
      <c r="FIK57" s="778"/>
      <c r="FIL57" s="778"/>
      <c r="FIM57" s="778"/>
      <c r="FIN57" s="778"/>
      <c r="FIO57" s="778"/>
      <c r="FIP57" s="778"/>
      <c r="FIQ57" s="778"/>
      <c r="FIR57" s="778"/>
      <c r="FIS57" s="778"/>
      <c r="FIT57" s="778"/>
      <c r="FIU57" s="778"/>
      <c r="FIV57" s="778"/>
      <c r="FIW57" s="778"/>
      <c r="FIX57" s="778"/>
      <c r="FIY57" s="778"/>
      <c r="FIZ57" s="778"/>
      <c r="FJA57" s="778"/>
      <c r="FJB57" s="778"/>
      <c r="FJC57" s="778"/>
      <c r="FJD57" s="778"/>
      <c r="FJE57" s="778"/>
      <c r="FJF57" s="778"/>
      <c r="FJG57" s="778"/>
      <c r="FJH57" s="778"/>
      <c r="FJI57" s="778"/>
      <c r="FJJ57" s="778"/>
      <c r="FJK57" s="778"/>
      <c r="FJL57" s="778"/>
      <c r="FJM57" s="778"/>
      <c r="FJN57" s="778"/>
      <c r="FJO57" s="778"/>
      <c r="FJP57" s="778"/>
      <c r="FJQ57" s="778"/>
      <c r="FJR57" s="778"/>
      <c r="FJS57" s="778"/>
      <c r="FJT57" s="778"/>
      <c r="FJU57" s="778"/>
      <c r="FJV57" s="778"/>
      <c r="FJW57" s="778"/>
      <c r="FJX57" s="778"/>
      <c r="FJY57" s="778"/>
      <c r="FJZ57" s="778"/>
      <c r="FKA57" s="778"/>
      <c r="FKB57" s="778"/>
      <c r="FKC57" s="778"/>
      <c r="FKD57" s="778"/>
      <c r="FKE57" s="778"/>
      <c r="FKF57" s="778"/>
      <c r="FKG57" s="778"/>
      <c r="FKH57" s="778"/>
      <c r="FKI57" s="778"/>
      <c r="FKJ57" s="778"/>
      <c r="FKK57" s="778"/>
      <c r="FKL57" s="778"/>
      <c r="FKM57" s="778"/>
      <c r="FKN57" s="778"/>
      <c r="FKO57" s="778"/>
      <c r="FKP57" s="778"/>
      <c r="FKQ57" s="778"/>
      <c r="FKR57" s="778"/>
      <c r="FKS57" s="778"/>
      <c r="FKT57" s="778"/>
      <c r="FKU57" s="778"/>
      <c r="FKV57" s="778"/>
      <c r="FKW57" s="778"/>
      <c r="FKX57" s="778"/>
      <c r="FKY57" s="778"/>
      <c r="FKZ57" s="778"/>
      <c r="FLA57" s="778"/>
      <c r="FLB57" s="778"/>
      <c r="FLC57" s="778"/>
      <c r="FLD57" s="778"/>
      <c r="FLE57" s="778"/>
      <c r="FLF57" s="778"/>
      <c r="FLG57" s="778"/>
      <c r="FLH57" s="778"/>
      <c r="FLI57" s="778"/>
      <c r="FLJ57" s="778"/>
      <c r="FLK57" s="778"/>
      <c r="FLL57" s="778"/>
      <c r="FLM57" s="778"/>
      <c r="FLN57" s="778"/>
      <c r="FLO57" s="778"/>
      <c r="FLP57" s="778"/>
      <c r="FLQ57" s="778"/>
      <c r="FLR57" s="778"/>
      <c r="FLS57" s="778"/>
      <c r="FLT57" s="778"/>
      <c r="FLU57" s="778"/>
      <c r="FLV57" s="778"/>
      <c r="FLW57" s="778"/>
      <c r="FLX57" s="778"/>
      <c r="FLY57" s="778"/>
      <c r="FLZ57" s="778"/>
      <c r="FMA57" s="778"/>
      <c r="FMB57" s="778"/>
      <c r="FMC57" s="778"/>
      <c r="FMD57" s="778"/>
      <c r="FME57" s="778"/>
      <c r="FMF57" s="778"/>
      <c r="FMG57" s="778"/>
      <c r="FMH57" s="778"/>
      <c r="FMI57" s="778"/>
      <c r="FMJ57" s="778"/>
      <c r="FMK57" s="778"/>
      <c r="FML57" s="778"/>
      <c r="FMM57" s="778"/>
      <c r="FMN57" s="778"/>
      <c r="FMO57" s="778"/>
      <c r="FMP57" s="778"/>
      <c r="FMQ57" s="778"/>
      <c r="FMR57" s="778"/>
      <c r="FMS57" s="778"/>
      <c r="FMT57" s="778"/>
      <c r="FMU57" s="778"/>
      <c r="FMV57" s="778"/>
      <c r="FMW57" s="778"/>
      <c r="FMX57" s="778"/>
      <c r="FMY57" s="778"/>
      <c r="FMZ57" s="778"/>
      <c r="FNA57" s="778"/>
      <c r="FNB57" s="778"/>
      <c r="FNC57" s="778"/>
      <c r="FND57" s="778"/>
      <c r="FNE57" s="778"/>
      <c r="FNF57" s="778"/>
      <c r="FNG57" s="778"/>
      <c r="FNH57" s="778"/>
      <c r="FNI57" s="778"/>
      <c r="FNJ57" s="778"/>
      <c r="FNK57" s="778"/>
      <c r="FNL57" s="778"/>
      <c r="FNM57" s="778"/>
      <c r="FNN57" s="778"/>
      <c r="FNO57" s="778"/>
      <c r="FNP57" s="778"/>
      <c r="FNQ57" s="778"/>
      <c r="FNR57" s="778"/>
      <c r="FNS57" s="778"/>
      <c r="FNT57" s="778"/>
      <c r="FNU57" s="778"/>
      <c r="FNV57" s="778"/>
      <c r="FNW57" s="778"/>
      <c r="FNX57" s="778"/>
      <c r="FNY57" s="778"/>
      <c r="FNZ57" s="778"/>
      <c r="FOA57" s="778"/>
      <c r="FOB57" s="778"/>
      <c r="FOC57" s="778"/>
      <c r="FOD57" s="778"/>
      <c r="FOE57" s="778"/>
      <c r="FOF57" s="778"/>
      <c r="FOG57" s="778"/>
      <c r="FOH57" s="778"/>
      <c r="FOI57" s="778"/>
      <c r="FOJ57" s="778"/>
      <c r="FOK57" s="778"/>
      <c r="FOL57" s="778"/>
      <c r="FOM57" s="778"/>
      <c r="FON57" s="778"/>
      <c r="FOO57" s="778"/>
      <c r="FOP57" s="778"/>
      <c r="FOQ57" s="778"/>
      <c r="FOR57" s="778"/>
      <c r="FOS57" s="778"/>
      <c r="FOT57" s="778"/>
      <c r="FOU57" s="778"/>
      <c r="FOV57" s="778"/>
      <c r="FOW57" s="778"/>
      <c r="FOX57" s="778"/>
      <c r="FOY57" s="778"/>
      <c r="FOZ57" s="778"/>
      <c r="FPA57" s="778"/>
      <c r="FPB57" s="778"/>
      <c r="FPC57" s="778"/>
      <c r="FPD57" s="778"/>
      <c r="FPE57" s="778"/>
      <c r="FPF57" s="778"/>
      <c r="FPG57" s="778"/>
      <c r="FPH57" s="778"/>
      <c r="FPI57" s="778"/>
      <c r="FPJ57" s="778"/>
      <c r="FPK57" s="778"/>
      <c r="FPL57" s="778"/>
      <c r="FPM57" s="778"/>
      <c r="FPN57" s="778"/>
      <c r="FPO57" s="778"/>
      <c r="FPP57" s="778"/>
      <c r="FPQ57" s="778"/>
      <c r="FPR57" s="778"/>
      <c r="FPS57" s="778"/>
      <c r="FPT57" s="778"/>
      <c r="FPU57" s="778"/>
      <c r="FPV57" s="778"/>
      <c r="FPW57" s="778"/>
      <c r="FPX57" s="778"/>
      <c r="FPY57" s="778"/>
      <c r="FPZ57" s="778"/>
      <c r="FQA57" s="778"/>
      <c r="FQB57" s="778"/>
      <c r="FQC57" s="778"/>
      <c r="FQD57" s="778"/>
      <c r="FQE57" s="778"/>
      <c r="FQF57" s="778"/>
      <c r="FQG57" s="778"/>
      <c r="FQH57" s="778"/>
      <c r="FQI57" s="778"/>
      <c r="FQJ57" s="778"/>
      <c r="FQK57" s="778"/>
      <c r="FQL57" s="778"/>
      <c r="FQM57" s="778"/>
      <c r="FQN57" s="778"/>
      <c r="FQO57" s="778"/>
      <c r="FQP57" s="778"/>
      <c r="FQQ57" s="778"/>
      <c r="FQR57" s="778"/>
      <c r="FQS57" s="778"/>
      <c r="FQT57" s="778"/>
      <c r="FQU57" s="778"/>
      <c r="FQV57" s="778"/>
      <c r="FQW57" s="778"/>
      <c r="FQX57" s="778"/>
      <c r="FQY57" s="778"/>
      <c r="FQZ57" s="778"/>
      <c r="FRA57" s="778"/>
      <c r="FRB57" s="778"/>
      <c r="FRC57" s="778"/>
      <c r="FRD57" s="778"/>
      <c r="FRE57" s="778"/>
      <c r="FRF57" s="778"/>
      <c r="FRG57" s="778"/>
      <c r="FRH57" s="778"/>
      <c r="FRI57" s="778"/>
      <c r="FRJ57" s="778"/>
      <c r="FRK57" s="778"/>
      <c r="FRL57" s="778"/>
      <c r="FRM57" s="778"/>
      <c r="FRN57" s="778"/>
      <c r="FRO57" s="778"/>
      <c r="FRP57" s="778"/>
      <c r="FRQ57" s="778"/>
      <c r="FRR57" s="778"/>
      <c r="FRS57" s="778"/>
      <c r="FRT57" s="778"/>
      <c r="FRU57" s="778"/>
      <c r="FRV57" s="778"/>
      <c r="FRW57" s="778"/>
      <c r="FRX57" s="778"/>
      <c r="FRY57" s="778"/>
      <c r="FRZ57" s="778"/>
      <c r="FSA57" s="778"/>
      <c r="FSB57" s="778"/>
      <c r="FSC57" s="778"/>
      <c r="FSD57" s="778"/>
      <c r="FSE57" s="778"/>
      <c r="FSF57" s="778"/>
      <c r="FSG57" s="778"/>
      <c r="FSH57" s="778"/>
      <c r="FSI57" s="778"/>
      <c r="FSJ57" s="778"/>
      <c r="FSK57" s="778"/>
      <c r="FSL57" s="778"/>
      <c r="FSM57" s="778"/>
      <c r="FSN57" s="778"/>
      <c r="FSO57" s="778"/>
      <c r="FSP57" s="778"/>
      <c r="FSQ57" s="778"/>
      <c r="FSR57" s="778"/>
      <c r="FSS57" s="778"/>
      <c r="FST57" s="778"/>
      <c r="FSU57" s="778"/>
      <c r="FSV57" s="778"/>
      <c r="FSW57" s="778"/>
      <c r="FSX57" s="778"/>
      <c r="FSY57" s="778"/>
      <c r="FSZ57" s="778"/>
      <c r="FTA57" s="778"/>
      <c r="FTB57" s="778"/>
      <c r="FTC57" s="778"/>
      <c r="FTD57" s="778"/>
      <c r="FTE57" s="778"/>
      <c r="FTF57" s="778"/>
      <c r="FTG57" s="778"/>
      <c r="FTH57" s="778"/>
      <c r="FTI57" s="778"/>
      <c r="FTJ57" s="778"/>
      <c r="FTK57" s="778"/>
      <c r="FTL57" s="778"/>
      <c r="FTM57" s="778"/>
      <c r="FTN57" s="778"/>
      <c r="FTO57" s="778"/>
      <c r="FTP57" s="778"/>
      <c r="FTQ57" s="778"/>
      <c r="FTR57" s="778"/>
      <c r="FTS57" s="778"/>
      <c r="FTT57" s="778"/>
      <c r="FTU57" s="778"/>
      <c r="FTV57" s="778"/>
      <c r="FTW57" s="778"/>
      <c r="FTX57" s="778"/>
      <c r="FTY57" s="778"/>
      <c r="FTZ57" s="778"/>
      <c r="FUA57" s="778"/>
      <c r="FUB57" s="778"/>
      <c r="FUC57" s="778"/>
      <c r="FUD57" s="778"/>
      <c r="FUE57" s="778"/>
      <c r="FUF57" s="778"/>
      <c r="FUG57" s="778"/>
      <c r="FUH57" s="778"/>
      <c r="FUI57" s="778"/>
      <c r="FUJ57" s="778"/>
      <c r="FUK57" s="778"/>
      <c r="FUL57" s="778"/>
      <c r="FUM57" s="778"/>
      <c r="FUN57" s="778"/>
      <c r="FUO57" s="778"/>
      <c r="FUP57" s="778"/>
      <c r="FUQ57" s="778"/>
      <c r="FUR57" s="778"/>
      <c r="FUS57" s="778"/>
      <c r="FUT57" s="778"/>
      <c r="FUU57" s="778"/>
      <c r="FUV57" s="778"/>
      <c r="FUW57" s="778"/>
      <c r="FUX57" s="778"/>
      <c r="FUY57" s="778"/>
      <c r="FUZ57" s="778"/>
      <c r="FVA57" s="778"/>
      <c r="FVB57" s="778"/>
      <c r="FVC57" s="778"/>
      <c r="FVD57" s="778"/>
      <c r="FVE57" s="778"/>
      <c r="FVF57" s="778"/>
      <c r="FVG57" s="778"/>
      <c r="FVH57" s="778"/>
      <c r="FVI57" s="778"/>
      <c r="FVJ57" s="778"/>
      <c r="FVK57" s="778"/>
      <c r="FVL57" s="778"/>
      <c r="FVM57" s="778"/>
      <c r="FVN57" s="778"/>
      <c r="FVO57" s="778"/>
      <c r="FVP57" s="778"/>
      <c r="FVQ57" s="778"/>
      <c r="FVR57" s="778"/>
      <c r="FVS57" s="778"/>
      <c r="FVT57" s="778"/>
      <c r="FVU57" s="778"/>
      <c r="FVV57" s="778"/>
      <c r="FVW57" s="778"/>
      <c r="FVX57" s="778"/>
      <c r="FVY57" s="778"/>
      <c r="FVZ57" s="778"/>
      <c r="FWA57" s="778"/>
      <c r="FWB57" s="778"/>
      <c r="FWC57" s="778"/>
      <c r="FWD57" s="778"/>
      <c r="FWE57" s="778"/>
      <c r="FWF57" s="778"/>
      <c r="FWG57" s="778"/>
      <c r="FWH57" s="778"/>
      <c r="FWI57" s="778"/>
      <c r="FWJ57" s="778"/>
      <c r="FWK57" s="778"/>
      <c r="FWL57" s="778"/>
      <c r="FWM57" s="778"/>
      <c r="FWN57" s="778"/>
      <c r="FWO57" s="778"/>
      <c r="FWP57" s="778"/>
      <c r="FWQ57" s="778"/>
      <c r="FWR57" s="778"/>
      <c r="FWS57" s="778"/>
      <c r="FWT57" s="778"/>
      <c r="FWU57" s="778"/>
      <c r="FWV57" s="778"/>
      <c r="FWW57" s="778"/>
      <c r="FWX57" s="778"/>
      <c r="FWY57" s="778"/>
      <c r="FWZ57" s="778"/>
      <c r="FXA57" s="778"/>
      <c r="FXB57" s="778"/>
      <c r="FXC57" s="778"/>
      <c r="FXD57" s="778"/>
      <c r="FXE57" s="778"/>
      <c r="FXF57" s="778"/>
      <c r="FXG57" s="778"/>
      <c r="FXH57" s="778"/>
      <c r="FXI57" s="778"/>
      <c r="FXJ57" s="778"/>
      <c r="FXK57" s="778"/>
      <c r="FXL57" s="778"/>
      <c r="FXM57" s="778"/>
      <c r="FXN57" s="778"/>
      <c r="FXO57" s="778"/>
      <c r="FXP57" s="778"/>
      <c r="FXQ57" s="778"/>
      <c r="FXR57" s="778"/>
      <c r="FXS57" s="778"/>
      <c r="FXT57" s="778"/>
      <c r="FXU57" s="778"/>
      <c r="FXV57" s="778"/>
      <c r="FXW57" s="778"/>
      <c r="FXX57" s="778"/>
      <c r="FXY57" s="778"/>
      <c r="FXZ57" s="778"/>
      <c r="FYA57" s="778"/>
      <c r="FYB57" s="778"/>
      <c r="FYC57" s="778"/>
      <c r="FYD57" s="778"/>
      <c r="FYE57" s="778"/>
      <c r="FYF57" s="778"/>
      <c r="FYG57" s="778"/>
      <c r="FYH57" s="778"/>
      <c r="FYI57" s="778"/>
      <c r="FYJ57" s="778"/>
      <c r="FYK57" s="778"/>
      <c r="FYL57" s="778"/>
      <c r="FYM57" s="778"/>
      <c r="FYN57" s="778"/>
      <c r="FYO57" s="778"/>
      <c r="FYP57" s="778"/>
      <c r="FYQ57" s="778"/>
      <c r="FYR57" s="778"/>
      <c r="FYS57" s="778"/>
      <c r="FYT57" s="778"/>
      <c r="FYU57" s="778"/>
      <c r="FYV57" s="778"/>
      <c r="FYW57" s="778"/>
      <c r="FYX57" s="778"/>
      <c r="FYY57" s="778"/>
      <c r="FYZ57" s="778"/>
      <c r="FZA57" s="778"/>
      <c r="FZB57" s="778"/>
      <c r="FZC57" s="778"/>
      <c r="FZD57" s="778"/>
      <c r="FZE57" s="778"/>
      <c r="FZF57" s="778"/>
      <c r="FZG57" s="778"/>
      <c r="FZH57" s="778"/>
      <c r="FZI57" s="778"/>
      <c r="FZJ57" s="778"/>
      <c r="FZK57" s="778"/>
      <c r="FZL57" s="778"/>
      <c r="FZM57" s="778"/>
      <c r="FZN57" s="778"/>
      <c r="FZO57" s="778"/>
      <c r="FZP57" s="778"/>
      <c r="FZQ57" s="778"/>
      <c r="FZR57" s="778"/>
      <c r="FZS57" s="778"/>
      <c r="FZT57" s="778"/>
      <c r="FZU57" s="778"/>
      <c r="FZV57" s="778"/>
      <c r="FZW57" s="778"/>
      <c r="FZX57" s="778"/>
      <c r="FZY57" s="778"/>
      <c r="FZZ57" s="778"/>
      <c r="GAA57" s="778"/>
      <c r="GAB57" s="778"/>
      <c r="GAC57" s="778"/>
      <c r="GAD57" s="778"/>
      <c r="GAE57" s="778"/>
      <c r="GAF57" s="778"/>
      <c r="GAG57" s="778"/>
      <c r="GAH57" s="778"/>
      <c r="GAI57" s="778"/>
      <c r="GAJ57" s="778"/>
      <c r="GAK57" s="778"/>
      <c r="GAL57" s="778"/>
      <c r="GAM57" s="778"/>
      <c r="GAN57" s="778"/>
      <c r="GAO57" s="778"/>
      <c r="GAP57" s="778"/>
      <c r="GAQ57" s="778"/>
      <c r="GAR57" s="778"/>
      <c r="GAS57" s="778"/>
      <c r="GAT57" s="778"/>
      <c r="GAU57" s="778"/>
      <c r="GAV57" s="778"/>
      <c r="GAW57" s="778"/>
      <c r="GAX57" s="778"/>
      <c r="GAY57" s="778"/>
      <c r="GAZ57" s="778"/>
      <c r="GBA57" s="778"/>
      <c r="GBB57" s="778"/>
      <c r="GBC57" s="778"/>
      <c r="GBD57" s="778"/>
      <c r="GBE57" s="778"/>
      <c r="GBF57" s="778"/>
      <c r="GBG57" s="778"/>
      <c r="GBH57" s="778"/>
      <c r="GBI57" s="778"/>
      <c r="GBJ57" s="778"/>
      <c r="GBK57" s="778"/>
      <c r="GBL57" s="778"/>
      <c r="GBM57" s="778"/>
      <c r="GBN57" s="778"/>
      <c r="GBO57" s="778"/>
      <c r="GBP57" s="778"/>
      <c r="GBQ57" s="778"/>
      <c r="GBR57" s="778"/>
      <c r="GBS57" s="778"/>
      <c r="GBT57" s="778"/>
      <c r="GBU57" s="778"/>
      <c r="GBV57" s="778"/>
      <c r="GBW57" s="778"/>
      <c r="GBX57" s="778"/>
      <c r="GBY57" s="778"/>
      <c r="GBZ57" s="778"/>
      <c r="GCA57" s="778"/>
      <c r="GCB57" s="778"/>
      <c r="GCC57" s="778"/>
      <c r="GCD57" s="778"/>
      <c r="GCE57" s="778"/>
      <c r="GCF57" s="778"/>
      <c r="GCG57" s="778"/>
      <c r="GCH57" s="778"/>
      <c r="GCI57" s="778"/>
      <c r="GCJ57" s="778"/>
      <c r="GCK57" s="778"/>
      <c r="GCL57" s="778"/>
      <c r="GCM57" s="778"/>
      <c r="GCN57" s="778"/>
      <c r="GCO57" s="778"/>
      <c r="GCP57" s="778"/>
      <c r="GCQ57" s="778"/>
      <c r="GCR57" s="778"/>
      <c r="GCS57" s="778"/>
      <c r="GCT57" s="778"/>
      <c r="GCU57" s="778"/>
      <c r="GCV57" s="778"/>
      <c r="GCW57" s="778"/>
      <c r="GCX57" s="778"/>
      <c r="GCY57" s="778"/>
      <c r="GCZ57" s="778"/>
      <c r="GDA57" s="778"/>
      <c r="GDB57" s="778"/>
      <c r="GDC57" s="778"/>
      <c r="GDD57" s="778"/>
      <c r="GDE57" s="778"/>
      <c r="GDF57" s="778"/>
      <c r="GDG57" s="778"/>
      <c r="GDH57" s="778"/>
      <c r="GDI57" s="778"/>
      <c r="GDJ57" s="778"/>
      <c r="GDK57" s="778"/>
      <c r="GDL57" s="778"/>
      <c r="GDM57" s="778"/>
      <c r="GDN57" s="778"/>
      <c r="GDO57" s="778"/>
      <c r="GDP57" s="778"/>
      <c r="GDQ57" s="778"/>
      <c r="GDR57" s="778"/>
      <c r="GDS57" s="778"/>
      <c r="GDT57" s="778"/>
      <c r="GDU57" s="778"/>
      <c r="GDV57" s="778"/>
      <c r="GDW57" s="778"/>
      <c r="GDX57" s="778"/>
      <c r="GDY57" s="778"/>
      <c r="GDZ57" s="778"/>
      <c r="GEA57" s="778"/>
      <c r="GEB57" s="778"/>
      <c r="GEC57" s="778"/>
      <c r="GED57" s="778"/>
      <c r="GEE57" s="778"/>
      <c r="GEF57" s="778"/>
      <c r="GEG57" s="778"/>
      <c r="GEH57" s="778"/>
      <c r="GEI57" s="778"/>
      <c r="GEJ57" s="778"/>
      <c r="GEK57" s="778"/>
      <c r="GEL57" s="778"/>
      <c r="GEM57" s="778"/>
      <c r="GEN57" s="778"/>
      <c r="GEO57" s="778"/>
      <c r="GEP57" s="778"/>
      <c r="GEQ57" s="778"/>
      <c r="GER57" s="778"/>
      <c r="GES57" s="778"/>
      <c r="GET57" s="778"/>
      <c r="GEU57" s="778"/>
      <c r="GEV57" s="778"/>
      <c r="GEW57" s="778"/>
      <c r="GEX57" s="778"/>
      <c r="GEY57" s="778"/>
      <c r="GEZ57" s="778"/>
      <c r="GFA57" s="778"/>
      <c r="GFB57" s="778"/>
      <c r="GFC57" s="778"/>
      <c r="GFD57" s="778"/>
      <c r="GFE57" s="778"/>
      <c r="GFF57" s="778"/>
      <c r="GFG57" s="778"/>
      <c r="GFH57" s="778"/>
      <c r="GFI57" s="778"/>
      <c r="GFJ57" s="778"/>
      <c r="GFK57" s="778"/>
      <c r="GFL57" s="778"/>
      <c r="GFM57" s="778"/>
      <c r="GFN57" s="778"/>
      <c r="GFO57" s="778"/>
      <c r="GFP57" s="778"/>
      <c r="GFQ57" s="778"/>
      <c r="GFR57" s="778"/>
      <c r="GFS57" s="778"/>
      <c r="GFT57" s="778"/>
      <c r="GFU57" s="778"/>
      <c r="GFV57" s="778"/>
      <c r="GFW57" s="778"/>
      <c r="GFX57" s="778"/>
      <c r="GFY57" s="778"/>
      <c r="GFZ57" s="778"/>
      <c r="GGA57" s="778"/>
      <c r="GGB57" s="778"/>
      <c r="GGC57" s="778"/>
      <c r="GGD57" s="778"/>
      <c r="GGE57" s="778"/>
      <c r="GGF57" s="778"/>
      <c r="GGG57" s="778"/>
      <c r="GGH57" s="778"/>
      <c r="GGI57" s="778"/>
      <c r="GGJ57" s="778"/>
      <c r="GGK57" s="778"/>
      <c r="GGL57" s="778"/>
      <c r="GGM57" s="778"/>
      <c r="GGN57" s="778"/>
      <c r="GGO57" s="778"/>
      <c r="GGP57" s="778"/>
      <c r="GGQ57" s="778"/>
      <c r="GGR57" s="778"/>
      <c r="GGS57" s="778"/>
      <c r="GGT57" s="778"/>
      <c r="GGU57" s="778"/>
      <c r="GGV57" s="778"/>
      <c r="GGW57" s="778"/>
      <c r="GGX57" s="778"/>
      <c r="GGY57" s="778"/>
      <c r="GGZ57" s="778"/>
      <c r="GHA57" s="778"/>
      <c r="GHB57" s="778"/>
      <c r="GHC57" s="778"/>
      <c r="GHD57" s="778"/>
      <c r="GHE57" s="778"/>
      <c r="GHF57" s="778"/>
      <c r="GHG57" s="778"/>
      <c r="GHH57" s="778"/>
      <c r="GHI57" s="778"/>
      <c r="GHJ57" s="778"/>
      <c r="GHK57" s="778"/>
      <c r="GHL57" s="778"/>
      <c r="GHM57" s="778"/>
      <c r="GHN57" s="778"/>
      <c r="GHO57" s="778"/>
      <c r="GHP57" s="778"/>
      <c r="GHQ57" s="778"/>
      <c r="GHR57" s="778"/>
      <c r="GHS57" s="778"/>
      <c r="GHT57" s="778"/>
      <c r="GHU57" s="778"/>
      <c r="GHV57" s="778"/>
      <c r="GHW57" s="778"/>
      <c r="GHX57" s="778"/>
      <c r="GHY57" s="778"/>
      <c r="GHZ57" s="778"/>
      <c r="GIA57" s="778"/>
      <c r="GIB57" s="778"/>
      <c r="GIC57" s="778"/>
      <c r="GID57" s="778"/>
      <c r="GIE57" s="778"/>
      <c r="GIF57" s="778"/>
      <c r="GIG57" s="778"/>
      <c r="GIH57" s="778"/>
      <c r="GII57" s="778"/>
      <c r="GIJ57" s="778"/>
      <c r="GIK57" s="778"/>
      <c r="GIL57" s="778"/>
      <c r="GIM57" s="778"/>
      <c r="GIN57" s="778"/>
      <c r="GIO57" s="778"/>
      <c r="GIP57" s="778"/>
      <c r="GIQ57" s="778"/>
      <c r="GIR57" s="778"/>
      <c r="GIS57" s="778"/>
      <c r="GIT57" s="778"/>
      <c r="GIU57" s="778"/>
      <c r="GIV57" s="778"/>
      <c r="GIW57" s="778"/>
      <c r="GIX57" s="778"/>
      <c r="GIY57" s="778"/>
      <c r="GIZ57" s="778"/>
      <c r="GJA57" s="778"/>
      <c r="GJB57" s="778"/>
      <c r="GJC57" s="778"/>
      <c r="GJD57" s="778"/>
      <c r="GJE57" s="778"/>
      <c r="GJF57" s="778"/>
      <c r="GJG57" s="778"/>
      <c r="GJH57" s="778"/>
      <c r="GJI57" s="778"/>
      <c r="GJJ57" s="778"/>
      <c r="GJK57" s="778"/>
      <c r="GJL57" s="778"/>
      <c r="GJM57" s="778"/>
      <c r="GJN57" s="778"/>
      <c r="GJO57" s="778"/>
      <c r="GJP57" s="778"/>
      <c r="GJQ57" s="778"/>
      <c r="GJR57" s="778"/>
      <c r="GJS57" s="778"/>
      <c r="GJT57" s="778"/>
      <c r="GJU57" s="778"/>
      <c r="GJV57" s="778"/>
      <c r="GJW57" s="778"/>
      <c r="GJX57" s="778"/>
      <c r="GJY57" s="778"/>
      <c r="GJZ57" s="778"/>
      <c r="GKA57" s="778"/>
      <c r="GKB57" s="778"/>
      <c r="GKC57" s="778"/>
      <c r="GKD57" s="778"/>
      <c r="GKE57" s="778"/>
      <c r="GKF57" s="778"/>
      <c r="GKG57" s="778"/>
      <c r="GKH57" s="778"/>
      <c r="GKI57" s="778"/>
      <c r="GKJ57" s="778"/>
      <c r="GKK57" s="778"/>
      <c r="GKL57" s="778"/>
      <c r="GKM57" s="778"/>
      <c r="GKN57" s="778"/>
      <c r="GKO57" s="778"/>
      <c r="GKP57" s="778"/>
      <c r="GKQ57" s="778"/>
      <c r="GKR57" s="778"/>
      <c r="GKS57" s="778"/>
      <c r="GKT57" s="778"/>
      <c r="GKU57" s="778"/>
      <c r="GKV57" s="778"/>
      <c r="GKW57" s="778"/>
      <c r="GKX57" s="778"/>
      <c r="GKY57" s="778"/>
      <c r="GKZ57" s="778"/>
      <c r="GLA57" s="778"/>
      <c r="GLB57" s="778"/>
      <c r="GLC57" s="778"/>
      <c r="GLD57" s="778"/>
      <c r="GLE57" s="778"/>
      <c r="GLF57" s="778"/>
      <c r="GLG57" s="778"/>
      <c r="GLH57" s="778"/>
      <c r="GLI57" s="778"/>
      <c r="GLJ57" s="778"/>
      <c r="GLK57" s="778"/>
      <c r="GLL57" s="778"/>
      <c r="GLM57" s="778"/>
      <c r="GLN57" s="778"/>
      <c r="GLO57" s="778"/>
      <c r="GLP57" s="778"/>
      <c r="GLQ57" s="778"/>
      <c r="GLR57" s="778"/>
      <c r="GLS57" s="778"/>
      <c r="GLT57" s="778"/>
      <c r="GLU57" s="778"/>
      <c r="GLV57" s="778"/>
      <c r="GLW57" s="778"/>
      <c r="GLX57" s="778"/>
      <c r="GLY57" s="778"/>
      <c r="GLZ57" s="778"/>
      <c r="GMA57" s="778"/>
      <c r="GMB57" s="778"/>
      <c r="GMC57" s="778"/>
      <c r="GMD57" s="778"/>
      <c r="GME57" s="778"/>
      <c r="GMF57" s="778"/>
      <c r="GMG57" s="778"/>
      <c r="GMH57" s="778"/>
      <c r="GMI57" s="778"/>
      <c r="GMJ57" s="778"/>
      <c r="GMK57" s="778"/>
      <c r="GML57" s="778"/>
      <c r="GMM57" s="778"/>
      <c r="GMN57" s="778"/>
      <c r="GMO57" s="778"/>
      <c r="GMP57" s="778"/>
      <c r="GMQ57" s="778"/>
      <c r="GMR57" s="778"/>
      <c r="GMS57" s="778"/>
      <c r="GMT57" s="778"/>
      <c r="GMU57" s="778"/>
      <c r="GMV57" s="778"/>
      <c r="GMW57" s="778"/>
      <c r="GMX57" s="778"/>
      <c r="GMY57" s="778"/>
      <c r="GMZ57" s="778"/>
      <c r="GNA57" s="778"/>
      <c r="GNB57" s="778"/>
      <c r="GNC57" s="778"/>
      <c r="GND57" s="778"/>
      <c r="GNE57" s="778"/>
      <c r="GNF57" s="778"/>
      <c r="GNG57" s="778"/>
      <c r="GNH57" s="778"/>
      <c r="GNI57" s="778"/>
      <c r="GNJ57" s="778"/>
      <c r="GNK57" s="778"/>
      <c r="GNL57" s="778"/>
      <c r="GNM57" s="778"/>
      <c r="GNN57" s="778"/>
      <c r="GNO57" s="778"/>
      <c r="GNP57" s="778"/>
      <c r="GNQ57" s="778"/>
      <c r="GNR57" s="778"/>
      <c r="GNS57" s="778"/>
      <c r="GNT57" s="778"/>
      <c r="GNU57" s="778"/>
      <c r="GNV57" s="778"/>
      <c r="GNW57" s="778"/>
      <c r="GNX57" s="778"/>
      <c r="GNY57" s="778"/>
      <c r="GNZ57" s="778"/>
      <c r="GOA57" s="778"/>
      <c r="GOB57" s="778"/>
      <c r="GOC57" s="778"/>
      <c r="GOD57" s="778"/>
      <c r="GOE57" s="778"/>
      <c r="GOF57" s="778"/>
      <c r="GOG57" s="778"/>
      <c r="GOH57" s="778"/>
      <c r="GOI57" s="778"/>
      <c r="GOJ57" s="778"/>
      <c r="GOK57" s="778"/>
      <c r="GOL57" s="778"/>
      <c r="GOM57" s="778"/>
      <c r="GON57" s="778"/>
      <c r="GOO57" s="778"/>
      <c r="GOP57" s="778"/>
      <c r="GOQ57" s="778"/>
      <c r="GOR57" s="778"/>
      <c r="GOS57" s="778"/>
      <c r="GOT57" s="778"/>
      <c r="GOU57" s="778"/>
      <c r="GOV57" s="778"/>
      <c r="GOW57" s="778"/>
      <c r="GOX57" s="778"/>
      <c r="GOY57" s="778"/>
      <c r="GOZ57" s="778"/>
      <c r="GPA57" s="778"/>
      <c r="GPB57" s="778"/>
      <c r="GPC57" s="778"/>
      <c r="GPD57" s="778"/>
      <c r="GPE57" s="778"/>
      <c r="GPF57" s="778"/>
      <c r="GPG57" s="778"/>
      <c r="GPH57" s="778"/>
      <c r="GPI57" s="778"/>
      <c r="GPJ57" s="778"/>
      <c r="GPK57" s="778"/>
      <c r="GPL57" s="778"/>
      <c r="GPM57" s="778"/>
      <c r="GPN57" s="778"/>
      <c r="GPO57" s="778"/>
      <c r="GPP57" s="778"/>
      <c r="GPQ57" s="778"/>
      <c r="GPR57" s="778"/>
      <c r="GPS57" s="778"/>
      <c r="GPT57" s="778"/>
      <c r="GPU57" s="778"/>
      <c r="GPV57" s="778"/>
      <c r="GPW57" s="778"/>
      <c r="GPX57" s="778"/>
      <c r="GPY57" s="778"/>
      <c r="GPZ57" s="778"/>
      <c r="GQA57" s="778"/>
      <c r="GQB57" s="778"/>
      <c r="GQC57" s="778"/>
      <c r="GQD57" s="778"/>
      <c r="GQE57" s="778"/>
      <c r="GQF57" s="778"/>
      <c r="GQG57" s="778"/>
      <c r="GQH57" s="778"/>
      <c r="GQI57" s="778"/>
      <c r="GQJ57" s="778"/>
      <c r="GQK57" s="778"/>
      <c r="GQL57" s="778"/>
      <c r="GQM57" s="778"/>
      <c r="GQN57" s="778"/>
      <c r="GQO57" s="778"/>
      <c r="GQP57" s="778"/>
      <c r="GQQ57" s="778"/>
      <c r="GQR57" s="778"/>
      <c r="GQS57" s="778"/>
      <c r="GQT57" s="778"/>
      <c r="GQU57" s="778"/>
      <c r="GQV57" s="778"/>
      <c r="GQW57" s="778"/>
      <c r="GQX57" s="778"/>
      <c r="GQY57" s="778"/>
      <c r="GQZ57" s="778"/>
      <c r="GRA57" s="778"/>
      <c r="GRB57" s="778"/>
      <c r="GRC57" s="778"/>
      <c r="GRD57" s="778"/>
      <c r="GRE57" s="778"/>
      <c r="GRF57" s="778"/>
      <c r="GRG57" s="778"/>
      <c r="GRH57" s="778"/>
      <c r="GRI57" s="778"/>
      <c r="GRJ57" s="778"/>
      <c r="GRK57" s="778"/>
      <c r="GRL57" s="778"/>
      <c r="GRM57" s="778"/>
      <c r="GRN57" s="778"/>
      <c r="GRO57" s="778"/>
      <c r="GRP57" s="778"/>
      <c r="GRQ57" s="778"/>
      <c r="GRR57" s="778"/>
      <c r="GRS57" s="778"/>
      <c r="GRT57" s="778"/>
      <c r="GRU57" s="778"/>
      <c r="GRV57" s="778"/>
      <c r="GRW57" s="778"/>
      <c r="GRX57" s="778"/>
      <c r="GRY57" s="778"/>
      <c r="GRZ57" s="778"/>
      <c r="GSA57" s="778"/>
      <c r="GSB57" s="778"/>
      <c r="GSC57" s="778"/>
      <c r="GSD57" s="778"/>
      <c r="GSE57" s="778"/>
      <c r="GSF57" s="778"/>
      <c r="GSG57" s="778"/>
      <c r="GSH57" s="778"/>
      <c r="GSI57" s="778"/>
      <c r="GSJ57" s="778"/>
      <c r="GSK57" s="778"/>
      <c r="GSL57" s="778"/>
      <c r="GSM57" s="778"/>
      <c r="GSN57" s="778"/>
      <c r="GSO57" s="778"/>
      <c r="GSP57" s="778"/>
      <c r="GSQ57" s="778"/>
      <c r="GSR57" s="778"/>
      <c r="GSS57" s="778"/>
      <c r="GST57" s="778"/>
      <c r="GSU57" s="778"/>
      <c r="GSV57" s="778"/>
      <c r="GSW57" s="778"/>
      <c r="GSX57" s="778"/>
      <c r="GSY57" s="778"/>
      <c r="GSZ57" s="778"/>
      <c r="GTA57" s="778"/>
      <c r="GTB57" s="778"/>
      <c r="GTC57" s="778"/>
      <c r="GTD57" s="778"/>
      <c r="GTE57" s="778"/>
      <c r="GTF57" s="778"/>
      <c r="GTG57" s="778"/>
      <c r="GTH57" s="778"/>
      <c r="GTI57" s="778"/>
      <c r="GTJ57" s="778"/>
      <c r="GTK57" s="778"/>
      <c r="GTL57" s="778"/>
      <c r="GTM57" s="778"/>
      <c r="GTN57" s="778"/>
      <c r="GTO57" s="778"/>
      <c r="GTP57" s="778"/>
      <c r="GTQ57" s="778"/>
      <c r="GTR57" s="778"/>
      <c r="GTS57" s="778"/>
      <c r="GTT57" s="778"/>
      <c r="GTU57" s="778"/>
      <c r="GTV57" s="778"/>
      <c r="GTW57" s="778"/>
      <c r="GTX57" s="778"/>
      <c r="GTY57" s="778"/>
      <c r="GTZ57" s="778"/>
      <c r="GUA57" s="778"/>
      <c r="GUB57" s="778"/>
      <c r="GUC57" s="778"/>
      <c r="GUD57" s="778"/>
      <c r="GUE57" s="778"/>
      <c r="GUF57" s="778"/>
      <c r="GUG57" s="778"/>
      <c r="GUH57" s="778"/>
      <c r="GUI57" s="778"/>
      <c r="GUJ57" s="778"/>
      <c r="GUK57" s="778"/>
      <c r="GUL57" s="778"/>
      <c r="GUM57" s="778"/>
      <c r="GUN57" s="778"/>
      <c r="GUO57" s="778"/>
      <c r="GUP57" s="778"/>
      <c r="GUQ57" s="778"/>
      <c r="GUR57" s="778"/>
      <c r="GUS57" s="778"/>
      <c r="GUT57" s="778"/>
      <c r="GUU57" s="778"/>
      <c r="GUV57" s="778"/>
      <c r="GUW57" s="778"/>
      <c r="GUX57" s="778"/>
      <c r="GUY57" s="778"/>
      <c r="GUZ57" s="778"/>
      <c r="GVA57" s="778"/>
      <c r="GVB57" s="778"/>
      <c r="GVC57" s="778"/>
      <c r="GVD57" s="778"/>
      <c r="GVE57" s="778"/>
      <c r="GVF57" s="778"/>
      <c r="GVG57" s="778"/>
      <c r="GVH57" s="778"/>
      <c r="GVI57" s="778"/>
      <c r="GVJ57" s="778"/>
      <c r="GVK57" s="778"/>
      <c r="GVL57" s="778"/>
      <c r="GVM57" s="778"/>
      <c r="GVN57" s="778"/>
      <c r="GVO57" s="778"/>
      <c r="GVP57" s="778"/>
      <c r="GVQ57" s="778"/>
      <c r="GVR57" s="778"/>
      <c r="GVS57" s="778"/>
      <c r="GVT57" s="778"/>
      <c r="GVU57" s="778"/>
      <c r="GVV57" s="778"/>
      <c r="GVW57" s="778"/>
      <c r="GVX57" s="778"/>
      <c r="GVY57" s="778"/>
      <c r="GVZ57" s="778"/>
      <c r="GWA57" s="778"/>
      <c r="GWB57" s="778"/>
      <c r="GWC57" s="778"/>
      <c r="GWD57" s="778"/>
      <c r="GWE57" s="778"/>
      <c r="GWF57" s="778"/>
      <c r="GWG57" s="778"/>
      <c r="GWH57" s="778"/>
      <c r="GWI57" s="778"/>
      <c r="GWJ57" s="778"/>
      <c r="GWK57" s="778"/>
      <c r="GWL57" s="778"/>
      <c r="GWM57" s="778"/>
      <c r="GWN57" s="778"/>
      <c r="GWO57" s="778"/>
      <c r="GWP57" s="778"/>
      <c r="GWQ57" s="778"/>
      <c r="GWR57" s="778"/>
      <c r="GWS57" s="778"/>
      <c r="GWT57" s="778"/>
      <c r="GWU57" s="778"/>
      <c r="GWV57" s="778"/>
      <c r="GWW57" s="778"/>
      <c r="GWX57" s="778"/>
      <c r="GWY57" s="778"/>
      <c r="GWZ57" s="778"/>
      <c r="GXA57" s="778"/>
      <c r="GXB57" s="778"/>
      <c r="GXC57" s="778"/>
      <c r="GXD57" s="778"/>
      <c r="GXE57" s="778"/>
      <c r="GXF57" s="778"/>
      <c r="GXG57" s="778"/>
      <c r="GXH57" s="778"/>
      <c r="GXI57" s="778"/>
      <c r="GXJ57" s="778"/>
      <c r="GXK57" s="778"/>
      <c r="GXL57" s="778"/>
      <c r="GXM57" s="778"/>
      <c r="GXN57" s="778"/>
      <c r="GXO57" s="778"/>
      <c r="GXP57" s="778"/>
      <c r="GXQ57" s="778"/>
      <c r="GXR57" s="778"/>
      <c r="GXS57" s="778"/>
      <c r="GXT57" s="778"/>
      <c r="GXU57" s="778"/>
      <c r="GXV57" s="778"/>
      <c r="GXW57" s="778"/>
      <c r="GXX57" s="778"/>
      <c r="GXY57" s="778"/>
      <c r="GXZ57" s="778"/>
      <c r="GYA57" s="778"/>
      <c r="GYB57" s="778"/>
      <c r="GYC57" s="778"/>
      <c r="GYD57" s="778"/>
      <c r="GYE57" s="778"/>
      <c r="GYF57" s="778"/>
      <c r="GYG57" s="778"/>
      <c r="GYH57" s="778"/>
      <c r="GYI57" s="778"/>
      <c r="GYJ57" s="778"/>
      <c r="GYK57" s="778"/>
      <c r="GYL57" s="778"/>
      <c r="GYM57" s="778"/>
      <c r="GYN57" s="778"/>
      <c r="GYO57" s="778"/>
      <c r="GYP57" s="778"/>
      <c r="GYQ57" s="778"/>
      <c r="GYR57" s="778"/>
      <c r="GYS57" s="778"/>
      <c r="GYT57" s="778"/>
      <c r="GYU57" s="778"/>
      <c r="GYV57" s="778"/>
      <c r="GYW57" s="778"/>
      <c r="GYX57" s="778"/>
      <c r="GYY57" s="778"/>
      <c r="GYZ57" s="778"/>
      <c r="GZA57" s="778"/>
      <c r="GZB57" s="778"/>
      <c r="GZC57" s="778"/>
      <c r="GZD57" s="778"/>
      <c r="GZE57" s="778"/>
      <c r="GZF57" s="778"/>
      <c r="GZG57" s="778"/>
      <c r="GZH57" s="778"/>
      <c r="GZI57" s="778"/>
      <c r="GZJ57" s="778"/>
      <c r="GZK57" s="778"/>
      <c r="GZL57" s="778"/>
      <c r="GZM57" s="778"/>
      <c r="GZN57" s="778"/>
      <c r="GZO57" s="778"/>
      <c r="GZP57" s="778"/>
      <c r="GZQ57" s="778"/>
      <c r="GZR57" s="778"/>
      <c r="GZS57" s="778"/>
      <c r="GZT57" s="778"/>
      <c r="GZU57" s="778"/>
      <c r="GZV57" s="778"/>
      <c r="GZW57" s="778"/>
      <c r="GZX57" s="778"/>
      <c r="GZY57" s="778"/>
      <c r="GZZ57" s="778"/>
      <c r="HAA57" s="778"/>
      <c r="HAB57" s="778"/>
      <c r="HAC57" s="778"/>
      <c r="HAD57" s="778"/>
      <c r="HAE57" s="778"/>
      <c r="HAF57" s="778"/>
      <c r="HAG57" s="778"/>
      <c r="HAH57" s="778"/>
      <c r="HAI57" s="778"/>
      <c r="HAJ57" s="778"/>
      <c r="HAK57" s="778"/>
      <c r="HAL57" s="778"/>
      <c r="HAM57" s="778"/>
      <c r="HAN57" s="778"/>
      <c r="HAO57" s="778"/>
      <c r="HAP57" s="778"/>
      <c r="HAQ57" s="778"/>
      <c r="HAR57" s="778"/>
      <c r="HAS57" s="778"/>
      <c r="HAT57" s="778"/>
      <c r="HAU57" s="778"/>
      <c r="HAV57" s="778"/>
      <c r="HAW57" s="778"/>
      <c r="HAX57" s="778"/>
      <c r="HAY57" s="778"/>
      <c r="HAZ57" s="778"/>
      <c r="HBA57" s="778"/>
      <c r="HBB57" s="778"/>
      <c r="HBC57" s="778"/>
      <c r="HBD57" s="778"/>
      <c r="HBE57" s="778"/>
      <c r="HBF57" s="778"/>
      <c r="HBG57" s="778"/>
      <c r="HBH57" s="778"/>
      <c r="HBI57" s="778"/>
      <c r="HBJ57" s="778"/>
      <c r="HBK57" s="778"/>
      <c r="HBL57" s="778"/>
      <c r="HBM57" s="778"/>
      <c r="HBN57" s="778"/>
      <c r="HBO57" s="778"/>
      <c r="HBP57" s="778"/>
      <c r="HBQ57" s="778"/>
      <c r="HBR57" s="778"/>
      <c r="HBS57" s="778"/>
      <c r="HBT57" s="778"/>
      <c r="HBU57" s="778"/>
      <c r="HBV57" s="778"/>
      <c r="HBW57" s="778"/>
      <c r="HBX57" s="778"/>
      <c r="HBY57" s="778"/>
      <c r="HBZ57" s="778"/>
      <c r="HCA57" s="778"/>
      <c r="HCB57" s="778"/>
      <c r="HCC57" s="778"/>
      <c r="HCD57" s="778"/>
      <c r="HCE57" s="778"/>
      <c r="HCF57" s="778"/>
      <c r="HCG57" s="778"/>
      <c r="HCH57" s="778"/>
      <c r="HCI57" s="778"/>
      <c r="HCJ57" s="778"/>
      <c r="HCK57" s="778"/>
      <c r="HCL57" s="778"/>
      <c r="HCM57" s="778"/>
      <c r="HCN57" s="778"/>
      <c r="HCO57" s="778"/>
      <c r="HCP57" s="778"/>
      <c r="HCQ57" s="778"/>
      <c r="HCR57" s="778"/>
      <c r="HCS57" s="778"/>
      <c r="HCT57" s="778"/>
      <c r="HCU57" s="778"/>
      <c r="HCV57" s="778"/>
      <c r="HCW57" s="778"/>
      <c r="HCX57" s="778"/>
      <c r="HCY57" s="778"/>
      <c r="HCZ57" s="778"/>
      <c r="HDA57" s="778"/>
      <c r="HDB57" s="778"/>
      <c r="HDC57" s="778"/>
      <c r="HDD57" s="778"/>
      <c r="HDE57" s="778"/>
      <c r="HDF57" s="778"/>
      <c r="HDG57" s="778"/>
      <c r="HDH57" s="778"/>
      <c r="HDI57" s="778"/>
      <c r="HDJ57" s="778"/>
      <c r="HDK57" s="778"/>
      <c r="HDL57" s="778"/>
      <c r="HDM57" s="778"/>
      <c r="HDN57" s="778"/>
      <c r="HDO57" s="778"/>
      <c r="HDP57" s="778"/>
      <c r="HDQ57" s="778"/>
      <c r="HDR57" s="778"/>
      <c r="HDS57" s="778"/>
      <c r="HDT57" s="778"/>
      <c r="HDU57" s="778"/>
      <c r="HDV57" s="778"/>
      <c r="HDW57" s="778"/>
      <c r="HDX57" s="778"/>
      <c r="HDY57" s="778"/>
      <c r="HDZ57" s="778"/>
      <c r="HEA57" s="778"/>
      <c r="HEB57" s="778"/>
      <c r="HEC57" s="778"/>
      <c r="HED57" s="778"/>
      <c r="HEE57" s="778"/>
      <c r="HEF57" s="778"/>
      <c r="HEG57" s="778"/>
      <c r="HEH57" s="778"/>
      <c r="HEI57" s="778"/>
      <c r="HEJ57" s="778"/>
      <c r="HEK57" s="778"/>
      <c r="HEL57" s="778"/>
      <c r="HEM57" s="778"/>
      <c r="HEN57" s="778"/>
      <c r="HEO57" s="778"/>
      <c r="HEP57" s="778"/>
      <c r="HEQ57" s="778"/>
      <c r="HER57" s="778"/>
      <c r="HES57" s="778"/>
      <c r="HET57" s="778"/>
      <c r="HEU57" s="778"/>
      <c r="HEV57" s="778"/>
      <c r="HEW57" s="778"/>
      <c r="HEX57" s="778"/>
      <c r="HEY57" s="778"/>
      <c r="HEZ57" s="778"/>
      <c r="HFA57" s="778"/>
      <c r="HFB57" s="778"/>
      <c r="HFC57" s="778"/>
      <c r="HFD57" s="778"/>
      <c r="HFE57" s="778"/>
      <c r="HFF57" s="778"/>
      <c r="HFG57" s="778"/>
      <c r="HFH57" s="778"/>
      <c r="HFI57" s="778"/>
      <c r="HFJ57" s="778"/>
      <c r="HFK57" s="778"/>
      <c r="HFL57" s="778"/>
      <c r="HFM57" s="778"/>
      <c r="HFN57" s="778"/>
      <c r="HFO57" s="778"/>
      <c r="HFP57" s="778"/>
      <c r="HFQ57" s="778"/>
      <c r="HFR57" s="778"/>
      <c r="HFS57" s="778"/>
      <c r="HFT57" s="778"/>
      <c r="HFU57" s="778"/>
      <c r="HFV57" s="778"/>
      <c r="HFW57" s="778"/>
      <c r="HFX57" s="778"/>
      <c r="HFY57" s="778"/>
      <c r="HFZ57" s="778"/>
      <c r="HGA57" s="778"/>
      <c r="HGB57" s="778"/>
      <c r="HGC57" s="778"/>
      <c r="HGD57" s="778"/>
      <c r="HGE57" s="778"/>
      <c r="HGF57" s="778"/>
      <c r="HGG57" s="778"/>
      <c r="HGH57" s="778"/>
      <c r="HGI57" s="778"/>
      <c r="HGJ57" s="778"/>
      <c r="HGK57" s="778"/>
      <c r="HGL57" s="778"/>
      <c r="HGM57" s="778"/>
      <c r="HGN57" s="778"/>
      <c r="HGO57" s="778"/>
      <c r="HGP57" s="778"/>
      <c r="HGQ57" s="778"/>
      <c r="HGR57" s="778"/>
      <c r="HGS57" s="778"/>
      <c r="HGT57" s="778"/>
      <c r="HGU57" s="778"/>
      <c r="HGV57" s="778"/>
      <c r="HGW57" s="778"/>
      <c r="HGX57" s="778"/>
      <c r="HGY57" s="778"/>
      <c r="HGZ57" s="778"/>
      <c r="HHA57" s="778"/>
      <c r="HHB57" s="778"/>
      <c r="HHC57" s="778"/>
      <c r="HHD57" s="778"/>
      <c r="HHE57" s="778"/>
      <c r="HHF57" s="778"/>
      <c r="HHG57" s="778"/>
      <c r="HHH57" s="778"/>
      <c r="HHI57" s="778"/>
      <c r="HHJ57" s="778"/>
      <c r="HHK57" s="778"/>
      <c r="HHL57" s="778"/>
      <c r="HHM57" s="778"/>
      <c r="HHN57" s="778"/>
      <c r="HHO57" s="778"/>
      <c r="HHP57" s="778"/>
      <c r="HHQ57" s="778"/>
      <c r="HHR57" s="778"/>
      <c r="HHS57" s="778"/>
      <c r="HHT57" s="778"/>
      <c r="HHU57" s="778"/>
      <c r="HHV57" s="778"/>
      <c r="HHW57" s="778"/>
      <c r="HHX57" s="778"/>
      <c r="HHY57" s="778"/>
      <c r="HHZ57" s="778"/>
      <c r="HIA57" s="778"/>
      <c r="HIB57" s="778"/>
      <c r="HIC57" s="778"/>
      <c r="HID57" s="778"/>
      <c r="HIE57" s="778"/>
      <c r="HIF57" s="778"/>
      <c r="HIG57" s="778"/>
      <c r="HIH57" s="778"/>
      <c r="HII57" s="778"/>
      <c r="HIJ57" s="778"/>
      <c r="HIK57" s="778"/>
      <c r="HIL57" s="778"/>
      <c r="HIM57" s="778"/>
      <c r="HIN57" s="778"/>
      <c r="HIO57" s="778"/>
      <c r="HIP57" s="778"/>
      <c r="HIQ57" s="778"/>
      <c r="HIR57" s="778"/>
      <c r="HIS57" s="778"/>
      <c r="HIT57" s="778"/>
      <c r="HIU57" s="778"/>
      <c r="HIV57" s="778"/>
      <c r="HIW57" s="778"/>
      <c r="HIX57" s="778"/>
      <c r="HIY57" s="778"/>
      <c r="HIZ57" s="778"/>
      <c r="HJA57" s="778"/>
      <c r="HJB57" s="778"/>
      <c r="HJC57" s="778"/>
      <c r="HJD57" s="778"/>
      <c r="HJE57" s="778"/>
      <c r="HJF57" s="778"/>
      <c r="HJG57" s="778"/>
      <c r="HJH57" s="778"/>
      <c r="HJI57" s="778"/>
      <c r="HJJ57" s="778"/>
      <c r="HJK57" s="778"/>
      <c r="HJL57" s="778"/>
      <c r="HJM57" s="778"/>
      <c r="HJN57" s="778"/>
      <c r="HJO57" s="778"/>
      <c r="HJP57" s="778"/>
      <c r="HJQ57" s="778"/>
      <c r="HJR57" s="778"/>
      <c r="HJS57" s="778"/>
      <c r="HJT57" s="778"/>
      <c r="HJU57" s="778"/>
      <c r="HJV57" s="778"/>
      <c r="HJW57" s="778"/>
      <c r="HJX57" s="778"/>
      <c r="HJY57" s="778"/>
      <c r="HJZ57" s="778"/>
      <c r="HKA57" s="778"/>
      <c r="HKB57" s="778"/>
      <c r="HKC57" s="778"/>
      <c r="HKD57" s="778"/>
      <c r="HKE57" s="778"/>
      <c r="HKF57" s="778"/>
      <c r="HKG57" s="778"/>
      <c r="HKH57" s="778"/>
      <c r="HKI57" s="778"/>
      <c r="HKJ57" s="778"/>
      <c r="HKK57" s="778"/>
      <c r="HKL57" s="778"/>
      <c r="HKM57" s="778"/>
      <c r="HKN57" s="778"/>
      <c r="HKO57" s="778"/>
      <c r="HKP57" s="778"/>
      <c r="HKQ57" s="778"/>
      <c r="HKR57" s="778"/>
      <c r="HKS57" s="778"/>
      <c r="HKT57" s="778"/>
      <c r="HKU57" s="778"/>
      <c r="HKV57" s="778"/>
      <c r="HKW57" s="778"/>
      <c r="HKX57" s="778"/>
      <c r="HKY57" s="778"/>
      <c r="HKZ57" s="778"/>
      <c r="HLA57" s="778"/>
      <c r="HLB57" s="778"/>
      <c r="HLC57" s="778"/>
      <c r="HLD57" s="778"/>
      <c r="HLE57" s="778"/>
      <c r="HLF57" s="778"/>
      <c r="HLG57" s="778"/>
      <c r="HLH57" s="778"/>
      <c r="HLI57" s="778"/>
      <c r="HLJ57" s="778"/>
      <c r="HLK57" s="778"/>
      <c r="HLL57" s="778"/>
      <c r="HLM57" s="778"/>
      <c r="HLN57" s="778"/>
      <c r="HLO57" s="778"/>
      <c r="HLP57" s="778"/>
      <c r="HLQ57" s="778"/>
      <c r="HLR57" s="778"/>
      <c r="HLS57" s="778"/>
      <c r="HLT57" s="778"/>
      <c r="HLU57" s="778"/>
      <c r="HLV57" s="778"/>
      <c r="HLW57" s="778"/>
      <c r="HLX57" s="778"/>
      <c r="HLY57" s="778"/>
      <c r="HLZ57" s="778"/>
      <c r="HMA57" s="778"/>
      <c r="HMB57" s="778"/>
      <c r="HMC57" s="778"/>
      <c r="HMD57" s="778"/>
      <c r="HME57" s="778"/>
      <c r="HMF57" s="778"/>
      <c r="HMG57" s="778"/>
      <c r="HMH57" s="778"/>
      <c r="HMI57" s="778"/>
      <c r="HMJ57" s="778"/>
      <c r="HMK57" s="778"/>
      <c r="HML57" s="778"/>
      <c r="HMM57" s="778"/>
      <c r="HMN57" s="778"/>
      <c r="HMO57" s="778"/>
      <c r="HMP57" s="778"/>
      <c r="HMQ57" s="778"/>
      <c r="HMR57" s="778"/>
      <c r="HMS57" s="778"/>
      <c r="HMT57" s="778"/>
      <c r="HMU57" s="778"/>
      <c r="HMV57" s="778"/>
      <c r="HMW57" s="778"/>
      <c r="HMX57" s="778"/>
      <c r="HMY57" s="778"/>
      <c r="HMZ57" s="778"/>
      <c r="HNA57" s="778"/>
      <c r="HNB57" s="778"/>
      <c r="HNC57" s="778"/>
      <c r="HND57" s="778"/>
      <c r="HNE57" s="778"/>
      <c r="HNF57" s="778"/>
      <c r="HNG57" s="778"/>
      <c r="HNH57" s="778"/>
      <c r="HNI57" s="778"/>
      <c r="HNJ57" s="778"/>
      <c r="HNK57" s="778"/>
      <c r="HNL57" s="778"/>
      <c r="HNM57" s="778"/>
      <c r="HNN57" s="778"/>
      <c r="HNO57" s="778"/>
      <c r="HNP57" s="778"/>
      <c r="HNQ57" s="778"/>
      <c r="HNR57" s="778"/>
      <c r="HNS57" s="778"/>
      <c r="HNT57" s="778"/>
      <c r="HNU57" s="778"/>
      <c r="HNV57" s="778"/>
      <c r="HNW57" s="778"/>
      <c r="HNX57" s="778"/>
      <c r="HNY57" s="778"/>
      <c r="HNZ57" s="778"/>
      <c r="HOA57" s="778"/>
      <c r="HOB57" s="778"/>
      <c r="HOC57" s="778"/>
      <c r="HOD57" s="778"/>
      <c r="HOE57" s="778"/>
      <c r="HOF57" s="778"/>
      <c r="HOG57" s="778"/>
      <c r="HOH57" s="778"/>
      <c r="HOI57" s="778"/>
      <c r="HOJ57" s="778"/>
      <c r="HOK57" s="778"/>
      <c r="HOL57" s="778"/>
      <c r="HOM57" s="778"/>
      <c r="HON57" s="778"/>
      <c r="HOO57" s="778"/>
      <c r="HOP57" s="778"/>
      <c r="HOQ57" s="778"/>
      <c r="HOR57" s="778"/>
      <c r="HOS57" s="778"/>
      <c r="HOT57" s="778"/>
      <c r="HOU57" s="778"/>
      <c r="HOV57" s="778"/>
      <c r="HOW57" s="778"/>
      <c r="HOX57" s="778"/>
      <c r="HOY57" s="778"/>
      <c r="HOZ57" s="778"/>
      <c r="HPA57" s="778"/>
      <c r="HPB57" s="778"/>
      <c r="HPC57" s="778"/>
      <c r="HPD57" s="778"/>
      <c r="HPE57" s="778"/>
      <c r="HPF57" s="778"/>
      <c r="HPG57" s="778"/>
      <c r="HPH57" s="778"/>
      <c r="HPI57" s="778"/>
      <c r="HPJ57" s="778"/>
      <c r="HPK57" s="778"/>
      <c r="HPL57" s="778"/>
      <c r="HPM57" s="778"/>
      <c r="HPN57" s="778"/>
      <c r="HPO57" s="778"/>
      <c r="HPP57" s="778"/>
      <c r="HPQ57" s="778"/>
      <c r="HPR57" s="778"/>
      <c r="HPS57" s="778"/>
      <c r="HPT57" s="778"/>
      <c r="HPU57" s="778"/>
      <c r="HPV57" s="778"/>
      <c r="HPW57" s="778"/>
      <c r="HPX57" s="778"/>
      <c r="HPY57" s="778"/>
      <c r="HPZ57" s="778"/>
      <c r="HQA57" s="778"/>
      <c r="HQB57" s="778"/>
      <c r="HQC57" s="778"/>
      <c r="HQD57" s="778"/>
      <c r="HQE57" s="778"/>
      <c r="HQF57" s="778"/>
      <c r="HQG57" s="778"/>
      <c r="HQH57" s="778"/>
      <c r="HQI57" s="778"/>
      <c r="HQJ57" s="778"/>
      <c r="HQK57" s="778"/>
      <c r="HQL57" s="778"/>
      <c r="HQM57" s="778"/>
      <c r="HQN57" s="778"/>
      <c r="HQO57" s="778"/>
      <c r="HQP57" s="778"/>
      <c r="HQQ57" s="778"/>
      <c r="HQR57" s="778"/>
      <c r="HQS57" s="778"/>
      <c r="HQT57" s="778"/>
      <c r="HQU57" s="778"/>
      <c r="HQV57" s="778"/>
      <c r="HQW57" s="778"/>
      <c r="HQX57" s="778"/>
      <c r="HQY57" s="778"/>
      <c r="HQZ57" s="778"/>
      <c r="HRA57" s="778"/>
      <c r="HRB57" s="778"/>
      <c r="HRC57" s="778"/>
      <c r="HRD57" s="778"/>
      <c r="HRE57" s="778"/>
      <c r="HRF57" s="778"/>
      <c r="HRG57" s="778"/>
      <c r="HRH57" s="778"/>
      <c r="HRI57" s="778"/>
      <c r="HRJ57" s="778"/>
      <c r="HRK57" s="778"/>
      <c r="HRL57" s="778"/>
      <c r="HRM57" s="778"/>
      <c r="HRN57" s="778"/>
      <c r="HRO57" s="778"/>
      <c r="HRP57" s="778"/>
      <c r="HRQ57" s="778"/>
      <c r="HRR57" s="778"/>
      <c r="HRS57" s="778"/>
      <c r="HRT57" s="778"/>
      <c r="HRU57" s="778"/>
      <c r="HRV57" s="778"/>
      <c r="HRW57" s="778"/>
      <c r="HRX57" s="778"/>
      <c r="HRY57" s="778"/>
      <c r="HRZ57" s="778"/>
      <c r="HSA57" s="778"/>
      <c r="HSB57" s="778"/>
      <c r="HSC57" s="778"/>
      <c r="HSD57" s="778"/>
      <c r="HSE57" s="778"/>
      <c r="HSF57" s="778"/>
      <c r="HSG57" s="778"/>
      <c r="HSH57" s="778"/>
      <c r="HSI57" s="778"/>
      <c r="HSJ57" s="778"/>
      <c r="HSK57" s="778"/>
      <c r="HSL57" s="778"/>
      <c r="HSM57" s="778"/>
      <c r="HSN57" s="778"/>
      <c r="HSO57" s="778"/>
      <c r="HSP57" s="778"/>
      <c r="HSQ57" s="778"/>
      <c r="HSR57" s="778"/>
      <c r="HSS57" s="778"/>
      <c r="HST57" s="778"/>
      <c r="HSU57" s="778"/>
      <c r="HSV57" s="778"/>
      <c r="HSW57" s="778"/>
      <c r="HSX57" s="778"/>
      <c r="HSY57" s="778"/>
      <c r="HSZ57" s="778"/>
      <c r="HTA57" s="778"/>
      <c r="HTB57" s="778"/>
      <c r="HTC57" s="778"/>
      <c r="HTD57" s="778"/>
      <c r="HTE57" s="778"/>
      <c r="HTF57" s="778"/>
      <c r="HTG57" s="778"/>
      <c r="HTH57" s="778"/>
      <c r="HTI57" s="778"/>
      <c r="HTJ57" s="778"/>
      <c r="HTK57" s="778"/>
      <c r="HTL57" s="778"/>
      <c r="HTM57" s="778"/>
      <c r="HTN57" s="778"/>
      <c r="HTO57" s="778"/>
      <c r="HTP57" s="778"/>
      <c r="HTQ57" s="778"/>
      <c r="HTR57" s="778"/>
      <c r="HTS57" s="778"/>
      <c r="HTT57" s="778"/>
      <c r="HTU57" s="778"/>
      <c r="HTV57" s="778"/>
      <c r="HTW57" s="778"/>
      <c r="HTX57" s="778"/>
      <c r="HTY57" s="778"/>
      <c r="HTZ57" s="778"/>
      <c r="HUA57" s="778"/>
      <c r="HUB57" s="778"/>
      <c r="HUC57" s="778"/>
      <c r="HUD57" s="778"/>
      <c r="HUE57" s="778"/>
      <c r="HUF57" s="778"/>
      <c r="HUG57" s="778"/>
      <c r="HUH57" s="778"/>
      <c r="HUI57" s="778"/>
      <c r="HUJ57" s="778"/>
      <c r="HUK57" s="778"/>
      <c r="HUL57" s="778"/>
      <c r="HUM57" s="778"/>
      <c r="HUN57" s="778"/>
      <c r="HUO57" s="778"/>
      <c r="HUP57" s="778"/>
      <c r="HUQ57" s="778"/>
      <c r="HUR57" s="778"/>
      <c r="HUS57" s="778"/>
      <c r="HUT57" s="778"/>
      <c r="HUU57" s="778"/>
      <c r="HUV57" s="778"/>
      <c r="HUW57" s="778"/>
      <c r="HUX57" s="778"/>
      <c r="HUY57" s="778"/>
      <c r="HUZ57" s="778"/>
      <c r="HVA57" s="778"/>
      <c r="HVB57" s="778"/>
      <c r="HVC57" s="778"/>
      <c r="HVD57" s="778"/>
      <c r="HVE57" s="778"/>
      <c r="HVF57" s="778"/>
      <c r="HVG57" s="778"/>
      <c r="HVH57" s="778"/>
      <c r="HVI57" s="778"/>
      <c r="HVJ57" s="778"/>
      <c r="HVK57" s="778"/>
      <c r="HVL57" s="778"/>
      <c r="HVM57" s="778"/>
      <c r="HVN57" s="778"/>
      <c r="HVO57" s="778"/>
      <c r="HVP57" s="778"/>
      <c r="HVQ57" s="778"/>
      <c r="HVR57" s="778"/>
      <c r="HVS57" s="778"/>
      <c r="HVT57" s="778"/>
      <c r="HVU57" s="778"/>
      <c r="HVV57" s="778"/>
      <c r="HVW57" s="778"/>
      <c r="HVX57" s="778"/>
      <c r="HVY57" s="778"/>
      <c r="HVZ57" s="778"/>
      <c r="HWA57" s="778"/>
      <c r="HWB57" s="778"/>
      <c r="HWC57" s="778"/>
      <c r="HWD57" s="778"/>
      <c r="HWE57" s="778"/>
      <c r="HWF57" s="778"/>
      <c r="HWG57" s="778"/>
      <c r="HWH57" s="778"/>
      <c r="HWI57" s="778"/>
      <c r="HWJ57" s="778"/>
      <c r="HWK57" s="778"/>
      <c r="HWL57" s="778"/>
      <c r="HWM57" s="778"/>
      <c r="HWN57" s="778"/>
      <c r="HWO57" s="778"/>
      <c r="HWP57" s="778"/>
      <c r="HWQ57" s="778"/>
      <c r="HWR57" s="778"/>
      <c r="HWS57" s="778"/>
      <c r="HWT57" s="778"/>
      <c r="HWU57" s="778"/>
      <c r="HWV57" s="778"/>
      <c r="HWW57" s="778"/>
      <c r="HWX57" s="778"/>
      <c r="HWY57" s="778"/>
      <c r="HWZ57" s="778"/>
      <c r="HXA57" s="778"/>
      <c r="HXB57" s="778"/>
      <c r="HXC57" s="778"/>
      <c r="HXD57" s="778"/>
      <c r="HXE57" s="778"/>
      <c r="HXF57" s="778"/>
      <c r="HXG57" s="778"/>
      <c r="HXH57" s="778"/>
      <c r="HXI57" s="778"/>
      <c r="HXJ57" s="778"/>
      <c r="HXK57" s="778"/>
      <c r="HXL57" s="778"/>
      <c r="HXM57" s="778"/>
      <c r="HXN57" s="778"/>
      <c r="HXO57" s="778"/>
      <c r="HXP57" s="778"/>
      <c r="HXQ57" s="778"/>
      <c r="HXR57" s="778"/>
      <c r="HXS57" s="778"/>
      <c r="HXT57" s="778"/>
      <c r="HXU57" s="778"/>
      <c r="HXV57" s="778"/>
      <c r="HXW57" s="778"/>
      <c r="HXX57" s="778"/>
      <c r="HXY57" s="778"/>
      <c r="HXZ57" s="778"/>
      <c r="HYA57" s="778"/>
      <c r="HYB57" s="778"/>
      <c r="HYC57" s="778"/>
      <c r="HYD57" s="778"/>
      <c r="HYE57" s="778"/>
      <c r="HYF57" s="778"/>
      <c r="HYG57" s="778"/>
      <c r="HYH57" s="778"/>
      <c r="HYI57" s="778"/>
      <c r="HYJ57" s="778"/>
      <c r="HYK57" s="778"/>
      <c r="HYL57" s="778"/>
      <c r="HYM57" s="778"/>
      <c r="HYN57" s="778"/>
      <c r="HYO57" s="778"/>
      <c r="HYP57" s="778"/>
      <c r="HYQ57" s="778"/>
      <c r="HYR57" s="778"/>
      <c r="HYS57" s="778"/>
      <c r="HYT57" s="778"/>
      <c r="HYU57" s="778"/>
      <c r="HYV57" s="778"/>
      <c r="HYW57" s="778"/>
      <c r="HYX57" s="778"/>
      <c r="HYY57" s="778"/>
      <c r="HYZ57" s="778"/>
      <c r="HZA57" s="778"/>
      <c r="HZB57" s="778"/>
      <c r="HZC57" s="778"/>
      <c r="HZD57" s="778"/>
      <c r="HZE57" s="778"/>
      <c r="HZF57" s="778"/>
      <c r="HZG57" s="778"/>
      <c r="HZH57" s="778"/>
      <c r="HZI57" s="778"/>
      <c r="HZJ57" s="778"/>
      <c r="HZK57" s="778"/>
      <c r="HZL57" s="778"/>
      <c r="HZM57" s="778"/>
      <c r="HZN57" s="778"/>
      <c r="HZO57" s="778"/>
      <c r="HZP57" s="778"/>
      <c r="HZQ57" s="778"/>
      <c r="HZR57" s="778"/>
      <c r="HZS57" s="778"/>
      <c r="HZT57" s="778"/>
      <c r="HZU57" s="778"/>
      <c r="HZV57" s="778"/>
      <c r="HZW57" s="778"/>
      <c r="HZX57" s="778"/>
      <c r="HZY57" s="778"/>
      <c r="HZZ57" s="778"/>
      <c r="IAA57" s="778"/>
      <c r="IAB57" s="778"/>
      <c r="IAC57" s="778"/>
      <c r="IAD57" s="778"/>
      <c r="IAE57" s="778"/>
      <c r="IAF57" s="778"/>
      <c r="IAG57" s="778"/>
      <c r="IAH57" s="778"/>
      <c r="IAI57" s="778"/>
      <c r="IAJ57" s="778"/>
      <c r="IAK57" s="778"/>
      <c r="IAL57" s="778"/>
      <c r="IAM57" s="778"/>
      <c r="IAN57" s="778"/>
      <c r="IAO57" s="778"/>
      <c r="IAP57" s="778"/>
      <c r="IAQ57" s="778"/>
      <c r="IAR57" s="778"/>
      <c r="IAS57" s="778"/>
      <c r="IAT57" s="778"/>
      <c r="IAU57" s="778"/>
      <c r="IAV57" s="778"/>
      <c r="IAW57" s="778"/>
      <c r="IAX57" s="778"/>
      <c r="IAY57" s="778"/>
      <c r="IAZ57" s="778"/>
      <c r="IBA57" s="778"/>
      <c r="IBB57" s="778"/>
      <c r="IBC57" s="778"/>
      <c r="IBD57" s="778"/>
      <c r="IBE57" s="778"/>
      <c r="IBF57" s="778"/>
      <c r="IBG57" s="778"/>
      <c r="IBH57" s="778"/>
      <c r="IBI57" s="778"/>
      <c r="IBJ57" s="778"/>
      <c r="IBK57" s="778"/>
      <c r="IBL57" s="778"/>
      <c r="IBM57" s="778"/>
      <c r="IBN57" s="778"/>
      <c r="IBO57" s="778"/>
      <c r="IBP57" s="778"/>
      <c r="IBQ57" s="778"/>
      <c r="IBR57" s="778"/>
      <c r="IBS57" s="778"/>
      <c r="IBT57" s="778"/>
      <c r="IBU57" s="778"/>
      <c r="IBV57" s="778"/>
      <c r="IBW57" s="778"/>
      <c r="IBX57" s="778"/>
      <c r="IBY57" s="778"/>
      <c r="IBZ57" s="778"/>
      <c r="ICA57" s="778"/>
      <c r="ICB57" s="778"/>
      <c r="ICC57" s="778"/>
      <c r="ICD57" s="778"/>
      <c r="ICE57" s="778"/>
      <c r="ICF57" s="778"/>
      <c r="ICG57" s="778"/>
      <c r="ICH57" s="778"/>
      <c r="ICI57" s="778"/>
      <c r="ICJ57" s="778"/>
      <c r="ICK57" s="778"/>
      <c r="ICL57" s="778"/>
      <c r="ICM57" s="778"/>
      <c r="ICN57" s="778"/>
      <c r="ICO57" s="778"/>
      <c r="ICP57" s="778"/>
      <c r="ICQ57" s="778"/>
      <c r="ICR57" s="778"/>
      <c r="ICS57" s="778"/>
      <c r="ICT57" s="778"/>
      <c r="ICU57" s="778"/>
      <c r="ICV57" s="778"/>
      <c r="ICW57" s="778"/>
      <c r="ICX57" s="778"/>
      <c r="ICY57" s="778"/>
      <c r="ICZ57" s="778"/>
      <c r="IDA57" s="778"/>
      <c r="IDB57" s="778"/>
      <c r="IDC57" s="778"/>
      <c r="IDD57" s="778"/>
      <c r="IDE57" s="778"/>
      <c r="IDF57" s="778"/>
      <c r="IDG57" s="778"/>
      <c r="IDH57" s="778"/>
      <c r="IDI57" s="778"/>
      <c r="IDJ57" s="778"/>
      <c r="IDK57" s="778"/>
      <c r="IDL57" s="778"/>
      <c r="IDM57" s="778"/>
      <c r="IDN57" s="778"/>
      <c r="IDO57" s="778"/>
      <c r="IDP57" s="778"/>
      <c r="IDQ57" s="778"/>
      <c r="IDR57" s="778"/>
      <c r="IDS57" s="778"/>
      <c r="IDT57" s="778"/>
      <c r="IDU57" s="778"/>
      <c r="IDV57" s="778"/>
      <c r="IDW57" s="778"/>
      <c r="IDX57" s="778"/>
      <c r="IDY57" s="778"/>
      <c r="IDZ57" s="778"/>
      <c r="IEA57" s="778"/>
      <c r="IEB57" s="778"/>
      <c r="IEC57" s="778"/>
      <c r="IED57" s="778"/>
      <c r="IEE57" s="778"/>
      <c r="IEF57" s="778"/>
      <c r="IEG57" s="778"/>
      <c r="IEH57" s="778"/>
      <c r="IEI57" s="778"/>
      <c r="IEJ57" s="778"/>
      <c r="IEK57" s="778"/>
      <c r="IEL57" s="778"/>
      <c r="IEM57" s="778"/>
      <c r="IEN57" s="778"/>
      <c r="IEO57" s="778"/>
      <c r="IEP57" s="778"/>
      <c r="IEQ57" s="778"/>
      <c r="IER57" s="778"/>
      <c r="IES57" s="778"/>
      <c r="IET57" s="778"/>
      <c r="IEU57" s="778"/>
      <c r="IEV57" s="778"/>
      <c r="IEW57" s="778"/>
      <c r="IEX57" s="778"/>
      <c r="IEY57" s="778"/>
      <c r="IEZ57" s="778"/>
      <c r="IFA57" s="778"/>
      <c r="IFB57" s="778"/>
      <c r="IFC57" s="778"/>
      <c r="IFD57" s="778"/>
      <c r="IFE57" s="778"/>
      <c r="IFF57" s="778"/>
      <c r="IFG57" s="778"/>
      <c r="IFH57" s="778"/>
      <c r="IFI57" s="778"/>
      <c r="IFJ57" s="778"/>
      <c r="IFK57" s="778"/>
      <c r="IFL57" s="778"/>
      <c r="IFM57" s="778"/>
      <c r="IFN57" s="778"/>
      <c r="IFO57" s="778"/>
      <c r="IFP57" s="778"/>
      <c r="IFQ57" s="778"/>
      <c r="IFR57" s="778"/>
      <c r="IFS57" s="778"/>
      <c r="IFT57" s="778"/>
      <c r="IFU57" s="778"/>
      <c r="IFV57" s="778"/>
      <c r="IFW57" s="778"/>
      <c r="IFX57" s="778"/>
      <c r="IFY57" s="778"/>
      <c r="IFZ57" s="778"/>
      <c r="IGA57" s="778"/>
      <c r="IGB57" s="778"/>
      <c r="IGC57" s="778"/>
      <c r="IGD57" s="778"/>
      <c r="IGE57" s="778"/>
      <c r="IGF57" s="778"/>
      <c r="IGG57" s="778"/>
      <c r="IGH57" s="778"/>
      <c r="IGI57" s="778"/>
      <c r="IGJ57" s="778"/>
      <c r="IGK57" s="778"/>
      <c r="IGL57" s="778"/>
      <c r="IGM57" s="778"/>
      <c r="IGN57" s="778"/>
      <c r="IGO57" s="778"/>
      <c r="IGP57" s="778"/>
      <c r="IGQ57" s="778"/>
      <c r="IGR57" s="778"/>
      <c r="IGS57" s="778"/>
      <c r="IGT57" s="778"/>
      <c r="IGU57" s="778"/>
      <c r="IGV57" s="778"/>
      <c r="IGW57" s="778"/>
      <c r="IGX57" s="778"/>
      <c r="IGY57" s="778"/>
      <c r="IGZ57" s="778"/>
      <c r="IHA57" s="778"/>
      <c r="IHB57" s="778"/>
      <c r="IHC57" s="778"/>
      <c r="IHD57" s="778"/>
      <c r="IHE57" s="778"/>
      <c r="IHF57" s="778"/>
      <c r="IHG57" s="778"/>
      <c r="IHH57" s="778"/>
      <c r="IHI57" s="778"/>
      <c r="IHJ57" s="778"/>
      <c r="IHK57" s="778"/>
      <c r="IHL57" s="778"/>
      <c r="IHM57" s="778"/>
      <c r="IHN57" s="778"/>
      <c r="IHO57" s="778"/>
      <c r="IHP57" s="778"/>
      <c r="IHQ57" s="778"/>
      <c r="IHR57" s="778"/>
      <c r="IHS57" s="778"/>
      <c r="IHT57" s="778"/>
      <c r="IHU57" s="778"/>
      <c r="IHV57" s="778"/>
      <c r="IHW57" s="778"/>
      <c r="IHX57" s="778"/>
      <c r="IHY57" s="778"/>
      <c r="IHZ57" s="778"/>
      <c r="IIA57" s="778"/>
      <c r="IIB57" s="778"/>
      <c r="IIC57" s="778"/>
      <c r="IID57" s="778"/>
      <c r="IIE57" s="778"/>
      <c r="IIF57" s="778"/>
      <c r="IIG57" s="778"/>
      <c r="IIH57" s="778"/>
      <c r="III57" s="778"/>
      <c r="IIJ57" s="778"/>
      <c r="IIK57" s="778"/>
      <c r="IIL57" s="778"/>
      <c r="IIM57" s="778"/>
      <c r="IIN57" s="778"/>
      <c r="IIO57" s="778"/>
      <c r="IIP57" s="778"/>
      <c r="IIQ57" s="778"/>
      <c r="IIR57" s="778"/>
      <c r="IIS57" s="778"/>
      <c r="IIT57" s="778"/>
      <c r="IIU57" s="778"/>
      <c r="IIV57" s="778"/>
      <c r="IIW57" s="778"/>
      <c r="IIX57" s="778"/>
      <c r="IIY57" s="778"/>
      <c r="IIZ57" s="778"/>
      <c r="IJA57" s="778"/>
      <c r="IJB57" s="778"/>
      <c r="IJC57" s="778"/>
      <c r="IJD57" s="778"/>
      <c r="IJE57" s="778"/>
      <c r="IJF57" s="778"/>
      <c r="IJG57" s="778"/>
      <c r="IJH57" s="778"/>
      <c r="IJI57" s="778"/>
      <c r="IJJ57" s="778"/>
      <c r="IJK57" s="778"/>
      <c r="IJL57" s="778"/>
      <c r="IJM57" s="778"/>
      <c r="IJN57" s="778"/>
      <c r="IJO57" s="778"/>
      <c r="IJP57" s="778"/>
      <c r="IJQ57" s="778"/>
      <c r="IJR57" s="778"/>
      <c r="IJS57" s="778"/>
      <c r="IJT57" s="778"/>
      <c r="IJU57" s="778"/>
      <c r="IJV57" s="778"/>
      <c r="IJW57" s="778"/>
      <c r="IJX57" s="778"/>
      <c r="IJY57" s="778"/>
      <c r="IJZ57" s="778"/>
      <c r="IKA57" s="778"/>
      <c r="IKB57" s="778"/>
      <c r="IKC57" s="778"/>
      <c r="IKD57" s="778"/>
      <c r="IKE57" s="778"/>
      <c r="IKF57" s="778"/>
      <c r="IKG57" s="778"/>
      <c r="IKH57" s="778"/>
      <c r="IKI57" s="778"/>
      <c r="IKJ57" s="778"/>
      <c r="IKK57" s="778"/>
      <c r="IKL57" s="778"/>
      <c r="IKM57" s="778"/>
      <c r="IKN57" s="778"/>
      <c r="IKO57" s="778"/>
      <c r="IKP57" s="778"/>
      <c r="IKQ57" s="778"/>
      <c r="IKR57" s="778"/>
      <c r="IKS57" s="778"/>
      <c r="IKT57" s="778"/>
      <c r="IKU57" s="778"/>
      <c r="IKV57" s="778"/>
      <c r="IKW57" s="778"/>
      <c r="IKX57" s="778"/>
      <c r="IKY57" s="778"/>
      <c r="IKZ57" s="778"/>
      <c r="ILA57" s="778"/>
      <c r="ILB57" s="778"/>
      <c r="ILC57" s="778"/>
      <c r="ILD57" s="778"/>
      <c r="ILE57" s="778"/>
      <c r="ILF57" s="778"/>
      <c r="ILG57" s="778"/>
      <c r="ILH57" s="778"/>
      <c r="ILI57" s="778"/>
      <c r="ILJ57" s="778"/>
      <c r="ILK57" s="778"/>
      <c r="ILL57" s="778"/>
      <c r="ILM57" s="778"/>
      <c r="ILN57" s="778"/>
      <c r="ILO57" s="778"/>
      <c r="ILP57" s="778"/>
      <c r="ILQ57" s="778"/>
      <c r="ILR57" s="778"/>
      <c r="ILS57" s="778"/>
      <c r="ILT57" s="778"/>
      <c r="ILU57" s="778"/>
      <c r="ILV57" s="778"/>
      <c r="ILW57" s="778"/>
      <c r="ILX57" s="778"/>
      <c r="ILY57" s="778"/>
      <c r="ILZ57" s="778"/>
      <c r="IMA57" s="778"/>
      <c r="IMB57" s="778"/>
      <c r="IMC57" s="778"/>
      <c r="IMD57" s="778"/>
      <c r="IME57" s="778"/>
      <c r="IMF57" s="778"/>
      <c r="IMG57" s="778"/>
      <c r="IMH57" s="778"/>
      <c r="IMI57" s="778"/>
      <c r="IMJ57" s="778"/>
      <c r="IMK57" s="778"/>
      <c r="IML57" s="778"/>
      <c r="IMM57" s="778"/>
      <c r="IMN57" s="778"/>
      <c r="IMO57" s="778"/>
      <c r="IMP57" s="778"/>
      <c r="IMQ57" s="778"/>
      <c r="IMR57" s="778"/>
      <c r="IMS57" s="778"/>
      <c r="IMT57" s="778"/>
      <c r="IMU57" s="778"/>
      <c r="IMV57" s="778"/>
      <c r="IMW57" s="778"/>
      <c r="IMX57" s="778"/>
      <c r="IMY57" s="778"/>
      <c r="IMZ57" s="778"/>
      <c r="INA57" s="778"/>
      <c r="INB57" s="778"/>
      <c r="INC57" s="778"/>
      <c r="IND57" s="778"/>
      <c r="INE57" s="778"/>
      <c r="INF57" s="778"/>
      <c r="ING57" s="778"/>
      <c r="INH57" s="778"/>
      <c r="INI57" s="778"/>
      <c r="INJ57" s="778"/>
      <c r="INK57" s="778"/>
      <c r="INL57" s="778"/>
      <c r="INM57" s="778"/>
      <c r="INN57" s="778"/>
      <c r="INO57" s="778"/>
      <c r="INP57" s="778"/>
      <c r="INQ57" s="778"/>
      <c r="INR57" s="778"/>
      <c r="INS57" s="778"/>
      <c r="INT57" s="778"/>
      <c r="INU57" s="778"/>
      <c r="INV57" s="778"/>
      <c r="INW57" s="778"/>
      <c r="INX57" s="778"/>
      <c r="INY57" s="778"/>
      <c r="INZ57" s="778"/>
      <c r="IOA57" s="778"/>
      <c r="IOB57" s="778"/>
      <c r="IOC57" s="778"/>
      <c r="IOD57" s="778"/>
      <c r="IOE57" s="778"/>
      <c r="IOF57" s="778"/>
      <c r="IOG57" s="778"/>
      <c r="IOH57" s="778"/>
      <c r="IOI57" s="778"/>
      <c r="IOJ57" s="778"/>
      <c r="IOK57" s="778"/>
      <c r="IOL57" s="778"/>
      <c r="IOM57" s="778"/>
      <c r="ION57" s="778"/>
      <c r="IOO57" s="778"/>
      <c r="IOP57" s="778"/>
      <c r="IOQ57" s="778"/>
      <c r="IOR57" s="778"/>
      <c r="IOS57" s="778"/>
      <c r="IOT57" s="778"/>
      <c r="IOU57" s="778"/>
      <c r="IOV57" s="778"/>
      <c r="IOW57" s="778"/>
      <c r="IOX57" s="778"/>
      <c r="IOY57" s="778"/>
      <c r="IOZ57" s="778"/>
      <c r="IPA57" s="778"/>
      <c r="IPB57" s="778"/>
      <c r="IPC57" s="778"/>
      <c r="IPD57" s="778"/>
      <c r="IPE57" s="778"/>
      <c r="IPF57" s="778"/>
      <c r="IPG57" s="778"/>
      <c r="IPH57" s="778"/>
      <c r="IPI57" s="778"/>
      <c r="IPJ57" s="778"/>
      <c r="IPK57" s="778"/>
      <c r="IPL57" s="778"/>
      <c r="IPM57" s="778"/>
      <c r="IPN57" s="778"/>
      <c r="IPO57" s="778"/>
      <c r="IPP57" s="778"/>
      <c r="IPQ57" s="778"/>
      <c r="IPR57" s="778"/>
      <c r="IPS57" s="778"/>
      <c r="IPT57" s="778"/>
      <c r="IPU57" s="778"/>
      <c r="IPV57" s="778"/>
      <c r="IPW57" s="778"/>
      <c r="IPX57" s="778"/>
      <c r="IPY57" s="778"/>
      <c r="IPZ57" s="778"/>
      <c r="IQA57" s="778"/>
      <c r="IQB57" s="778"/>
      <c r="IQC57" s="778"/>
      <c r="IQD57" s="778"/>
      <c r="IQE57" s="778"/>
      <c r="IQF57" s="778"/>
      <c r="IQG57" s="778"/>
      <c r="IQH57" s="778"/>
      <c r="IQI57" s="778"/>
      <c r="IQJ57" s="778"/>
      <c r="IQK57" s="778"/>
      <c r="IQL57" s="778"/>
      <c r="IQM57" s="778"/>
      <c r="IQN57" s="778"/>
      <c r="IQO57" s="778"/>
      <c r="IQP57" s="778"/>
      <c r="IQQ57" s="778"/>
      <c r="IQR57" s="778"/>
      <c r="IQS57" s="778"/>
      <c r="IQT57" s="778"/>
      <c r="IQU57" s="778"/>
      <c r="IQV57" s="778"/>
      <c r="IQW57" s="778"/>
      <c r="IQX57" s="778"/>
      <c r="IQY57" s="778"/>
      <c r="IQZ57" s="778"/>
      <c r="IRA57" s="778"/>
      <c r="IRB57" s="778"/>
      <c r="IRC57" s="778"/>
      <c r="IRD57" s="778"/>
      <c r="IRE57" s="778"/>
      <c r="IRF57" s="778"/>
      <c r="IRG57" s="778"/>
      <c r="IRH57" s="778"/>
      <c r="IRI57" s="778"/>
      <c r="IRJ57" s="778"/>
      <c r="IRK57" s="778"/>
      <c r="IRL57" s="778"/>
      <c r="IRM57" s="778"/>
      <c r="IRN57" s="778"/>
      <c r="IRO57" s="778"/>
      <c r="IRP57" s="778"/>
      <c r="IRQ57" s="778"/>
      <c r="IRR57" s="778"/>
      <c r="IRS57" s="778"/>
      <c r="IRT57" s="778"/>
      <c r="IRU57" s="778"/>
      <c r="IRV57" s="778"/>
      <c r="IRW57" s="778"/>
      <c r="IRX57" s="778"/>
      <c r="IRY57" s="778"/>
      <c r="IRZ57" s="778"/>
      <c r="ISA57" s="778"/>
      <c r="ISB57" s="778"/>
      <c r="ISC57" s="778"/>
      <c r="ISD57" s="778"/>
      <c r="ISE57" s="778"/>
      <c r="ISF57" s="778"/>
      <c r="ISG57" s="778"/>
      <c r="ISH57" s="778"/>
      <c r="ISI57" s="778"/>
      <c r="ISJ57" s="778"/>
      <c r="ISK57" s="778"/>
      <c r="ISL57" s="778"/>
      <c r="ISM57" s="778"/>
      <c r="ISN57" s="778"/>
      <c r="ISO57" s="778"/>
      <c r="ISP57" s="778"/>
      <c r="ISQ57" s="778"/>
      <c r="ISR57" s="778"/>
      <c r="ISS57" s="778"/>
      <c r="IST57" s="778"/>
      <c r="ISU57" s="778"/>
      <c r="ISV57" s="778"/>
      <c r="ISW57" s="778"/>
      <c r="ISX57" s="778"/>
      <c r="ISY57" s="778"/>
      <c r="ISZ57" s="778"/>
      <c r="ITA57" s="778"/>
      <c r="ITB57" s="778"/>
      <c r="ITC57" s="778"/>
      <c r="ITD57" s="778"/>
      <c r="ITE57" s="778"/>
      <c r="ITF57" s="778"/>
      <c r="ITG57" s="778"/>
      <c r="ITH57" s="778"/>
      <c r="ITI57" s="778"/>
      <c r="ITJ57" s="778"/>
      <c r="ITK57" s="778"/>
      <c r="ITL57" s="778"/>
      <c r="ITM57" s="778"/>
      <c r="ITN57" s="778"/>
      <c r="ITO57" s="778"/>
      <c r="ITP57" s="778"/>
      <c r="ITQ57" s="778"/>
      <c r="ITR57" s="778"/>
      <c r="ITS57" s="778"/>
      <c r="ITT57" s="778"/>
      <c r="ITU57" s="778"/>
      <c r="ITV57" s="778"/>
      <c r="ITW57" s="778"/>
      <c r="ITX57" s="778"/>
      <c r="ITY57" s="778"/>
      <c r="ITZ57" s="778"/>
      <c r="IUA57" s="778"/>
      <c r="IUB57" s="778"/>
      <c r="IUC57" s="778"/>
      <c r="IUD57" s="778"/>
      <c r="IUE57" s="778"/>
      <c r="IUF57" s="778"/>
      <c r="IUG57" s="778"/>
      <c r="IUH57" s="778"/>
      <c r="IUI57" s="778"/>
      <c r="IUJ57" s="778"/>
      <c r="IUK57" s="778"/>
      <c r="IUL57" s="778"/>
      <c r="IUM57" s="778"/>
      <c r="IUN57" s="778"/>
      <c r="IUO57" s="778"/>
      <c r="IUP57" s="778"/>
      <c r="IUQ57" s="778"/>
      <c r="IUR57" s="778"/>
      <c r="IUS57" s="778"/>
      <c r="IUT57" s="778"/>
      <c r="IUU57" s="778"/>
      <c r="IUV57" s="778"/>
      <c r="IUW57" s="778"/>
      <c r="IUX57" s="778"/>
      <c r="IUY57" s="778"/>
      <c r="IUZ57" s="778"/>
      <c r="IVA57" s="778"/>
      <c r="IVB57" s="778"/>
      <c r="IVC57" s="778"/>
      <c r="IVD57" s="778"/>
      <c r="IVE57" s="778"/>
      <c r="IVF57" s="778"/>
      <c r="IVG57" s="778"/>
      <c r="IVH57" s="778"/>
      <c r="IVI57" s="778"/>
      <c r="IVJ57" s="778"/>
      <c r="IVK57" s="778"/>
      <c r="IVL57" s="778"/>
      <c r="IVM57" s="778"/>
      <c r="IVN57" s="778"/>
      <c r="IVO57" s="778"/>
      <c r="IVP57" s="778"/>
      <c r="IVQ57" s="778"/>
      <c r="IVR57" s="778"/>
      <c r="IVS57" s="778"/>
      <c r="IVT57" s="778"/>
      <c r="IVU57" s="778"/>
      <c r="IVV57" s="778"/>
      <c r="IVW57" s="778"/>
      <c r="IVX57" s="778"/>
      <c r="IVY57" s="778"/>
      <c r="IVZ57" s="778"/>
      <c r="IWA57" s="778"/>
      <c r="IWB57" s="778"/>
      <c r="IWC57" s="778"/>
      <c r="IWD57" s="778"/>
      <c r="IWE57" s="778"/>
      <c r="IWF57" s="778"/>
      <c r="IWG57" s="778"/>
      <c r="IWH57" s="778"/>
      <c r="IWI57" s="778"/>
      <c r="IWJ57" s="778"/>
      <c r="IWK57" s="778"/>
      <c r="IWL57" s="778"/>
      <c r="IWM57" s="778"/>
      <c r="IWN57" s="778"/>
      <c r="IWO57" s="778"/>
      <c r="IWP57" s="778"/>
      <c r="IWQ57" s="778"/>
      <c r="IWR57" s="778"/>
      <c r="IWS57" s="778"/>
      <c r="IWT57" s="778"/>
      <c r="IWU57" s="778"/>
      <c r="IWV57" s="778"/>
      <c r="IWW57" s="778"/>
      <c r="IWX57" s="778"/>
      <c r="IWY57" s="778"/>
      <c r="IWZ57" s="778"/>
      <c r="IXA57" s="778"/>
      <c r="IXB57" s="778"/>
      <c r="IXC57" s="778"/>
      <c r="IXD57" s="778"/>
      <c r="IXE57" s="778"/>
      <c r="IXF57" s="778"/>
      <c r="IXG57" s="778"/>
      <c r="IXH57" s="778"/>
      <c r="IXI57" s="778"/>
      <c r="IXJ57" s="778"/>
      <c r="IXK57" s="778"/>
      <c r="IXL57" s="778"/>
      <c r="IXM57" s="778"/>
      <c r="IXN57" s="778"/>
      <c r="IXO57" s="778"/>
      <c r="IXP57" s="778"/>
      <c r="IXQ57" s="778"/>
      <c r="IXR57" s="778"/>
      <c r="IXS57" s="778"/>
      <c r="IXT57" s="778"/>
      <c r="IXU57" s="778"/>
      <c r="IXV57" s="778"/>
      <c r="IXW57" s="778"/>
      <c r="IXX57" s="778"/>
      <c r="IXY57" s="778"/>
      <c r="IXZ57" s="778"/>
      <c r="IYA57" s="778"/>
      <c r="IYB57" s="778"/>
      <c r="IYC57" s="778"/>
      <c r="IYD57" s="778"/>
      <c r="IYE57" s="778"/>
      <c r="IYF57" s="778"/>
      <c r="IYG57" s="778"/>
      <c r="IYH57" s="778"/>
      <c r="IYI57" s="778"/>
      <c r="IYJ57" s="778"/>
      <c r="IYK57" s="778"/>
      <c r="IYL57" s="778"/>
      <c r="IYM57" s="778"/>
      <c r="IYN57" s="778"/>
      <c r="IYO57" s="778"/>
      <c r="IYP57" s="778"/>
      <c r="IYQ57" s="778"/>
      <c r="IYR57" s="778"/>
      <c r="IYS57" s="778"/>
      <c r="IYT57" s="778"/>
      <c r="IYU57" s="778"/>
      <c r="IYV57" s="778"/>
      <c r="IYW57" s="778"/>
      <c r="IYX57" s="778"/>
      <c r="IYY57" s="778"/>
      <c r="IYZ57" s="778"/>
      <c r="IZA57" s="778"/>
      <c r="IZB57" s="778"/>
      <c r="IZC57" s="778"/>
      <c r="IZD57" s="778"/>
      <c r="IZE57" s="778"/>
      <c r="IZF57" s="778"/>
      <c r="IZG57" s="778"/>
      <c r="IZH57" s="778"/>
      <c r="IZI57" s="778"/>
      <c r="IZJ57" s="778"/>
      <c r="IZK57" s="778"/>
      <c r="IZL57" s="778"/>
      <c r="IZM57" s="778"/>
      <c r="IZN57" s="778"/>
      <c r="IZO57" s="778"/>
      <c r="IZP57" s="778"/>
      <c r="IZQ57" s="778"/>
      <c r="IZR57" s="778"/>
      <c r="IZS57" s="778"/>
      <c r="IZT57" s="778"/>
      <c r="IZU57" s="778"/>
      <c r="IZV57" s="778"/>
      <c r="IZW57" s="778"/>
      <c r="IZX57" s="778"/>
      <c r="IZY57" s="778"/>
      <c r="IZZ57" s="778"/>
      <c r="JAA57" s="778"/>
      <c r="JAB57" s="778"/>
      <c r="JAC57" s="778"/>
      <c r="JAD57" s="778"/>
      <c r="JAE57" s="778"/>
      <c r="JAF57" s="778"/>
      <c r="JAG57" s="778"/>
      <c r="JAH57" s="778"/>
      <c r="JAI57" s="778"/>
      <c r="JAJ57" s="778"/>
      <c r="JAK57" s="778"/>
      <c r="JAL57" s="778"/>
      <c r="JAM57" s="778"/>
      <c r="JAN57" s="778"/>
      <c r="JAO57" s="778"/>
      <c r="JAP57" s="778"/>
      <c r="JAQ57" s="778"/>
      <c r="JAR57" s="778"/>
      <c r="JAS57" s="778"/>
      <c r="JAT57" s="778"/>
      <c r="JAU57" s="778"/>
      <c r="JAV57" s="778"/>
      <c r="JAW57" s="778"/>
      <c r="JAX57" s="778"/>
      <c r="JAY57" s="778"/>
      <c r="JAZ57" s="778"/>
      <c r="JBA57" s="778"/>
      <c r="JBB57" s="778"/>
      <c r="JBC57" s="778"/>
      <c r="JBD57" s="778"/>
      <c r="JBE57" s="778"/>
      <c r="JBF57" s="778"/>
      <c r="JBG57" s="778"/>
      <c r="JBH57" s="778"/>
      <c r="JBI57" s="778"/>
      <c r="JBJ57" s="778"/>
      <c r="JBK57" s="778"/>
      <c r="JBL57" s="778"/>
      <c r="JBM57" s="778"/>
      <c r="JBN57" s="778"/>
      <c r="JBO57" s="778"/>
      <c r="JBP57" s="778"/>
      <c r="JBQ57" s="778"/>
      <c r="JBR57" s="778"/>
      <c r="JBS57" s="778"/>
      <c r="JBT57" s="778"/>
      <c r="JBU57" s="778"/>
      <c r="JBV57" s="778"/>
      <c r="JBW57" s="778"/>
      <c r="JBX57" s="778"/>
      <c r="JBY57" s="778"/>
      <c r="JBZ57" s="778"/>
      <c r="JCA57" s="778"/>
      <c r="JCB57" s="778"/>
      <c r="JCC57" s="778"/>
      <c r="JCD57" s="778"/>
      <c r="JCE57" s="778"/>
      <c r="JCF57" s="778"/>
      <c r="JCG57" s="778"/>
      <c r="JCH57" s="778"/>
      <c r="JCI57" s="778"/>
      <c r="JCJ57" s="778"/>
      <c r="JCK57" s="778"/>
      <c r="JCL57" s="778"/>
      <c r="JCM57" s="778"/>
      <c r="JCN57" s="778"/>
      <c r="JCO57" s="778"/>
      <c r="JCP57" s="778"/>
      <c r="JCQ57" s="778"/>
      <c r="JCR57" s="778"/>
      <c r="JCS57" s="778"/>
      <c r="JCT57" s="778"/>
      <c r="JCU57" s="778"/>
      <c r="JCV57" s="778"/>
      <c r="JCW57" s="778"/>
      <c r="JCX57" s="778"/>
      <c r="JCY57" s="778"/>
      <c r="JCZ57" s="778"/>
      <c r="JDA57" s="778"/>
      <c r="JDB57" s="778"/>
      <c r="JDC57" s="778"/>
      <c r="JDD57" s="778"/>
      <c r="JDE57" s="778"/>
      <c r="JDF57" s="778"/>
      <c r="JDG57" s="778"/>
      <c r="JDH57" s="778"/>
      <c r="JDI57" s="778"/>
      <c r="JDJ57" s="778"/>
      <c r="JDK57" s="778"/>
      <c r="JDL57" s="778"/>
      <c r="JDM57" s="778"/>
      <c r="JDN57" s="778"/>
      <c r="JDO57" s="778"/>
      <c r="JDP57" s="778"/>
      <c r="JDQ57" s="778"/>
      <c r="JDR57" s="778"/>
      <c r="JDS57" s="778"/>
      <c r="JDT57" s="778"/>
      <c r="JDU57" s="778"/>
      <c r="JDV57" s="778"/>
      <c r="JDW57" s="778"/>
      <c r="JDX57" s="778"/>
      <c r="JDY57" s="778"/>
      <c r="JDZ57" s="778"/>
      <c r="JEA57" s="778"/>
      <c r="JEB57" s="778"/>
      <c r="JEC57" s="778"/>
      <c r="JED57" s="778"/>
      <c r="JEE57" s="778"/>
      <c r="JEF57" s="778"/>
      <c r="JEG57" s="778"/>
      <c r="JEH57" s="778"/>
      <c r="JEI57" s="778"/>
      <c r="JEJ57" s="778"/>
      <c r="JEK57" s="778"/>
      <c r="JEL57" s="778"/>
      <c r="JEM57" s="778"/>
      <c r="JEN57" s="778"/>
      <c r="JEO57" s="778"/>
      <c r="JEP57" s="778"/>
      <c r="JEQ57" s="778"/>
      <c r="JER57" s="778"/>
      <c r="JES57" s="778"/>
      <c r="JET57" s="778"/>
      <c r="JEU57" s="778"/>
      <c r="JEV57" s="778"/>
      <c r="JEW57" s="778"/>
      <c r="JEX57" s="778"/>
      <c r="JEY57" s="778"/>
      <c r="JEZ57" s="778"/>
      <c r="JFA57" s="778"/>
      <c r="JFB57" s="778"/>
      <c r="JFC57" s="778"/>
      <c r="JFD57" s="778"/>
      <c r="JFE57" s="778"/>
      <c r="JFF57" s="778"/>
      <c r="JFG57" s="778"/>
      <c r="JFH57" s="778"/>
      <c r="JFI57" s="778"/>
      <c r="JFJ57" s="778"/>
      <c r="JFK57" s="778"/>
      <c r="JFL57" s="778"/>
      <c r="JFM57" s="778"/>
      <c r="JFN57" s="778"/>
      <c r="JFO57" s="778"/>
      <c r="JFP57" s="778"/>
      <c r="JFQ57" s="778"/>
      <c r="JFR57" s="778"/>
      <c r="JFS57" s="778"/>
      <c r="JFT57" s="778"/>
      <c r="JFU57" s="778"/>
      <c r="JFV57" s="778"/>
      <c r="JFW57" s="778"/>
      <c r="JFX57" s="778"/>
      <c r="JFY57" s="778"/>
      <c r="JFZ57" s="778"/>
      <c r="JGA57" s="778"/>
      <c r="JGB57" s="778"/>
      <c r="JGC57" s="778"/>
      <c r="JGD57" s="778"/>
      <c r="JGE57" s="778"/>
      <c r="JGF57" s="778"/>
      <c r="JGG57" s="778"/>
      <c r="JGH57" s="778"/>
      <c r="JGI57" s="778"/>
      <c r="JGJ57" s="778"/>
      <c r="JGK57" s="778"/>
      <c r="JGL57" s="778"/>
      <c r="JGM57" s="778"/>
      <c r="JGN57" s="778"/>
      <c r="JGO57" s="778"/>
      <c r="JGP57" s="778"/>
      <c r="JGQ57" s="778"/>
      <c r="JGR57" s="778"/>
      <c r="JGS57" s="778"/>
      <c r="JGT57" s="778"/>
      <c r="JGU57" s="778"/>
      <c r="JGV57" s="778"/>
      <c r="JGW57" s="778"/>
      <c r="JGX57" s="778"/>
      <c r="JGY57" s="778"/>
      <c r="JGZ57" s="778"/>
      <c r="JHA57" s="778"/>
      <c r="JHB57" s="778"/>
      <c r="JHC57" s="778"/>
      <c r="JHD57" s="778"/>
      <c r="JHE57" s="778"/>
      <c r="JHF57" s="778"/>
      <c r="JHG57" s="778"/>
      <c r="JHH57" s="778"/>
      <c r="JHI57" s="778"/>
      <c r="JHJ57" s="778"/>
      <c r="JHK57" s="778"/>
      <c r="JHL57" s="778"/>
      <c r="JHM57" s="778"/>
      <c r="JHN57" s="778"/>
      <c r="JHO57" s="778"/>
      <c r="JHP57" s="778"/>
      <c r="JHQ57" s="778"/>
      <c r="JHR57" s="778"/>
      <c r="JHS57" s="778"/>
      <c r="JHT57" s="778"/>
      <c r="JHU57" s="778"/>
      <c r="JHV57" s="778"/>
      <c r="JHW57" s="778"/>
      <c r="JHX57" s="778"/>
      <c r="JHY57" s="778"/>
      <c r="JHZ57" s="778"/>
      <c r="JIA57" s="778"/>
      <c r="JIB57" s="778"/>
      <c r="JIC57" s="778"/>
      <c r="JID57" s="778"/>
      <c r="JIE57" s="778"/>
      <c r="JIF57" s="778"/>
      <c r="JIG57" s="778"/>
      <c r="JIH57" s="778"/>
      <c r="JII57" s="778"/>
      <c r="JIJ57" s="778"/>
      <c r="JIK57" s="778"/>
      <c r="JIL57" s="778"/>
      <c r="JIM57" s="778"/>
      <c r="JIN57" s="778"/>
      <c r="JIO57" s="778"/>
      <c r="JIP57" s="778"/>
      <c r="JIQ57" s="778"/>
      <c r="JIR57" s="778"/>
      <c r="JIS57" s="778"/>
      <c r="JIT57" s="778"/>
      <c r="JIU57" s="778"/>
      <c r="JIV57" s="778"/>
      <c r="JIW57" s="778"/>
      <c r="JIX57" s="778"/>
      <c r="JIY57" s="778"/>
      <c r="JIZ57" s="778"/>
      <c r="JJA57" s="778"/>
      <c r="JJB57" s="778"/>
      <c r="JJC57" s="778"/>
      <c r="JJD57" s="778"/>
      <c r="JJE57" s="778"/>
      <c r="JJF57" s="778"/>
      <c r="JJG57" s="778"/>
      <c r="JJH57" s="778"/>
      <c r="JJI57" s="778"/>
      <c r="JJJ57" s="778"/>
      <c r="JJK57" s="778"/>
      <c r="JJL57" s="778"/>
      <c r="JJM57" s="778"/>
      <c r="JJN57" s="778"/>
      <c r="JJO57" s="778"/>
      <c r="JJP57" s="778"/>
      <c r="JJQ57" s="778"/>
      <c r="JJR57" s="778"/>
      <c r="JJS57" s="778"/>
      <c r="JJT57" s="778"/>
      <c r="JJU57" s="778"/>
      <c r="JJV57" s="778"/>
      <c r="JJW57" s="778"/>
      <c r="JJX57" s="778"/>
      <c r="JJY57" s="778"/>
      <c r="JJZ57" s="778"/>
      <c r="JKA57" s="778"/>
      <c r="JKB57" s="778"/>
      <c r="JKC57" s="778"/>
      <c r="JKD57" s="778"/>
      <c r="JKE57" s="778"/>
      <c r="JKF57" s="778"/>
      <c r="JKG57" s="778"/>
      <c r="JKH57" s="778"/>
      <c r="JKI57" s="778"/>
      <c r="JKJ57" s="778"/>
      <c r="JKK57" s="778"/>
      <c r="JKL57" s="778"/>
      <c r="JKM57" s="778"/>
      <c r="JKN57" s="778"/>
      <c r="JKO57" s="778"/>
      <c r="JKP57" s="778"/>
      <c r="JKQ57" s="778"/>
      <c r="JKR57" s="778"/>
      <c r="JKS57" s="778"/>
      <c r="JKT57" s="778"/>
      <c r="JKU57" s="778"/>
      <c r="JKV57" s="778"/>
      <c r="JKW57" s="778"/>
      <c r="JKX57" s="778"/>
      <c r="JKY57" s="778"/>
      <c r="JKZ57" s="778"/>
      <c r="JLA57" s="778"/>
      <c r="JLB57" s="778"/>
      <c r="JLC57" s="778"/>
      <c r="JLD57" s="778"/>
      <c r="JLE57" s="778"/>
      <c r="JLF57" s="778"/>
      <c r="JLG57" s="778"/>
      <c r="JLH57" s="778"/>
      <c r="JLI57" s="778"/>
      <c r="JLJ57" s="778"/>
      <c r="JLK57" s="778"/>
      <c r="JLL57" s="778"/>
      <c r="JLM57" s="778"/>
      <c r="JLN57" s="778"/>
      <c r="JLO57" s="778"/>
      <c r="JLP57" s="778"/>
      <c r="JLQ57" s="778"/>
      <c r="JLR57" s="778"/>
      <c r="JLS57" s="778"/>
      <c r="JLT57" s="778"/>
      <c r="JLU57" s="778"/>
      <c r="JLV57" s="778"/>
      <c r="JLW57" s="778"/>
      <c r="JLX57" s="778"/>
      <c r="JLY57" s="778"/>
      <c r="JLZ57" s="778"/>
      <c r="JMA57" s="778"/>
      <c r="JMB57" s="778"/>
      <c r="JMC57" s="778"/>
      <c r="JMD57" s="778"/>
      <c r="JME57" s="778"/>
      <c r="JMF57" s="778"/>
      <c r="JMG57" s="778"/>
      <c r="JMH57" s="778"/>
      <c r="JMI57" s="778"/>
      <c r="JMJ57" s="778"/>
      <c r="JMK57" s="778"/>
      <c r="JML57" s="778"/>
      <c r="JMM57" s="778"/>
      <c r="JMN57" s="778"/>
      <c r="JMO57" s="778"/>
      <c r="JMP57" s="778"/>
      <c r="JMQ57" s="778"/>
      <c r="JMR57" s="778"/>
      <c r="JMS57" s="778"/>
      <c r="JMT57" s="778"/>
      <c r="JMU57" s="778"/>
      <c r="JMV57" s="778"/>
      <c r="JMW57" s="778"/>
      <c r="JMX57" s="778"/>
      <c r="JMY57" s="778"/>
      <c r="JMZ57" s="778"/>
      <c r="JNA57" s="778"/>
      <c r="JNB57" s="778"/>
      <c r="JNC57" s="778"/>
      <c r="JND57" s="778"/>
      <c r="JNE57" s="778"/>
      <c r="JNF57" s="778"/>
      <c r="JNG57" s="778"/>
      <c r="JNH57" s="778"/>
      <c r="JNI57" s="778"/>
      <c r="JNJ57" s="778"/>
      <c r="JNK57" s="778"/>
      <c r="JNL57" s="778"/>
      <c r="JNM57" s="778"/>
      <c r="JNN57" s="778"/>
      <c r="JNO57" s="778"/>
      <c r="JNP57" s="778"/>
      <c r="JNQ57" s="778"/>
      <c r="JNR57" s="778"/>
      <c r="JNS57" s="778"/>
      <c r="JNT57" s="778"/>
      <c r="JNU57" s="778"/>
      <c r="JNV57" s="778"/>
      <c r="JNW57" s="778"/>
      <c r="JNX57" s="778"/>
      <c r="JNY57" s="778"/>
      <c r="JNZ57" s="778"/>
      <c r="JOA57" s="778"/>
      <c r="JOB57" s="778"/>
      <c r="JOC57" s="778"/>
      <c r="JOD57" s="778"/>
      <c r="JOE57" s="778"/>
      <c r="JOF57" s="778"/>
      <c r="JOG57" s="778"/>
      <c r="JOH57" s="778"/>
      <c r="JOI57" s="778"/>
      <c r="JOJ57" s="778"/>
      <c r="JOK57" s="778"/>
      <c r="JOL57" s="778"/>
      <c r="JOM57" s="778"/>
      <c r="JON57" s="778"/>
      <c r="JOO57" s="778"/>
      <c r="JOP57" s="778"/>
      <c r="JOQ57" s="778"/>
      <c r="JOR57" s="778"/>
      <c r="JOS57" s="778"/>
      <c r="JOT57" s="778"/>
      <c r="JOU57" s="778"/>
      <c r="JOV57" s="778"/>
      <c r="JOW57" s="778"/>
      <c r="JOX57" s="778"/>
      <c r="JOY57" s="778"/>
      <c r="JOZ57" s="778"/>
      <c r="JPA57" s="778"/>
      <c r="JPB57" s="778"/>
      <c r="JPC57" s="778"/>
      <c r="JPD57" s="778"/>
      <c r="JPE57" s="778"/>
      <c r="JPF57" s="778"/>
      <c r="JPG57" s="778"/>
      <c r="JPH57" s="778"/>
      <c r="JPI57" s="778"/>
      <c r="JPJ57" s="778"/>
      <c r="JPK57" s="778"/>
      <c r="JPL57" s="778"/>
      <c r="JPM57" s="778"/>
      <c r="JPN57" s="778"/>
      <c r="JPO57" s="778"/>
      <c r="JPP57" s="778"/>
      <c r="JPQ57" s="778"/>
      <c r="JPR57" s="778"/>
      <c r="JPS57" s="778"/>
      <c r="JPT57" s="778"/>
      <c r="JPU57" s="778"/>
      <c r="JPV57" s="778"/>
      <c r="JPW57" s="778"/>
      <c r="JPX57" s="778"/>
      <c r="JPY57" s="778"/>
      <c r="JPZ57" s="778"/>
      <c r="JQA57" s="778"/>
      <c r="JQB57" s="778"/>
      <c r="JQC57" s="778"/>
      <c r="JQD57" s="778"/>
      <c r="JQE57" s="778"/>
      <c r="JQF57" s="778"/>
      <c r="JQG57" s="778"/>
      <c r="JQH57" s="778"/>
      <c r="JQI57" s="778"/>
      <c r="JQJ57" s="778"/>
      <c r="JQK57" s="778"/>
      <c r="JQL57" s="778"/>
      <c r="JQM57" s="778"/>
      <c r="JQN57" s="778"/>
      <c r="JQO57" s="778"/>
      <c r="JQP57" s="778"/>
      <c r="JQQ57" s="778"/>
      <c r="JQR57" s="778"/>
      <c r="JQS57" s="778"/>
      <c r="JQT57" s="778"/>
      <c r="JQU57" s="778"/>
      <c r="JQV57" s="778"/>
      <c r="JQW57" s="778"/>
      <c r="JQX57" s="778"/>
      <c r="JQY57" s="778"/>
      <c r="JQZ57" s="778"/>
      <c r="JRA57" s="778"/>
      <c r="JRB57" s="778"/>
      <c r="JRC57" s="778"/>
      <c r="JRD57" s="778"/>
      <c r="JRE57" s="778"/>
      <c r="JRF57" s="778"/>
      <c r="JRG57" s="778"/>
      <c r="JRH57" s="778"/>
      <c r="JRI57" s="778"/>
      <c r="JRJ57" s="778"/>
      <c r="JRK57" s="778"/>
      <c r="JRL57" s="778"/>
      <c r="JRM57" s="778"/>
      <c r="JRN57" s="778"/>
      <c r="JRO57" s="778"/>
      <c r="JRP57" s="778"/>
      <c r="JRQ57" s="778"/>
      <c r="JRR57" s="778"/>
      <c r="JRS57" s="778"/>
      <c r="JRT57" s="778"/>
      <c r="JRU57" s="778"/>
      <c r="JRV57" s="778"/>
      <c r="JRW57" s="778"/>
      <c r="JRX57" s="778"/>
      <c r="JRY57" s="778"/>
      <c r="JRZ57" s="778"/>
      <c r="JSA57" s="778"/>
      <c r="JSB57" s="778"/>
      <c r="JSC57" s="778"/>
      <c r="JSD57" s="778"/>
      <c r="JSE57" s="778"/>
      <c r="JSF57" s="778"/>
      <c r="JSG57" s="778"/>
      <c r="JSH57" s="778"/>
      <c r="JSI57" s="778"/>
      <c r="JSJ57" s="778"/>
      <c r="JSK57" s="778"/>
      <c r="JSL57" s="778"/>
      <c r="JSM57" s="778"/>
      <c r="JSN57" s="778"/>
      <c r="JSO57" s="778"/>
      <c r="JSP57" s="778"/>
      <c r="JSQ57" s="778"/>
      <c r="JSR57" s="778"/>
      <c r="JSS57" s="778"/>
      <c r="JST57" s="778"/>
      <c r="JSU57" s="778"/>
      <c r="JSV57" s="778"/>
      <c r="JSW57" s="778"/>
      <c r="JSX57" s="778"/>
      <c r="JSY57" s="778"/>
      <c r="JSZ57" s="778"/>
      <c r="JTA57" s="778"/>
      <c r="JTB57" s="778"/>
      <c r="JTC57" s="778"/>
      <c r="JTD57" s="778"/>
      <c r="JTE57" s="778"/>
      <c r="JTF57" s="778"/>
      <c r="JTG57" s="778"/>
      <c r="JTH57" s="778"/>
      <c r="JTI57" s="778"/>
      <c r="JTJ57" s="778"/>
      <c r="JTK57" s="778"/>
      <c r="JTL57" s="778"/>
      <c r="JTM57" s="778"/>
      <c r="JTN57" s="778"/>
      <c r="JTO57" s="778"/>
      <c r="JTP57" s="778"/>
      <c r="JTQ57" s="778"/>
      <c r="JTR57" s="778"/>
      <c r="JTS57" s="778"/>
      <c r="JTT57" s="778"/>
      <c r="JTU57" s="778"/>
      <c r="JTV57" s="778"/>
      <c r="JTW57" s="778"/>
      <c r="JTX57" s="778"/>
      <c r="JTY57" s="778"/>
      <c r="JTZ57" s="778"/>
      <c r="JUA57" s="778"/>
      <c r="JUB57" s="778"/>
      <c r="JUC57" s="778"/>
      <c r="JUD57" s="778"/>
      <c r="JUE57" s="778"/>
      <c r="JUF57" s="778"/>
      <c r="JUG57" s="778"/>
      <c r="JUH57" s="778"/>
      <c r="JUI57" s="778"/>
      <c r="JUJ57" s="778"/>
      <c r="JUK57" s="778"/>
      <c r="JUL57" s="778"/>
      <c r="JUM57" s="778"/>
      <c r="JUN57" s="778"/>
      <c r="JUO57" s="778"/>
      <c r="JUP57" s="778"/>
      <c r="JUQ57" s="778"/>
      <c r="JUR57" s="778"/>
      <c r="JUS57" s="778"/>
      <c r="JUT57" s="778"/>
      <c r="JUU57" s="778"/>
      <c r="JUV57" s="778"/>
      <c r="JUW57" s="778"/>
      <c r="JUX57" s="778"/>
      <c r="JUY57" s="778"/>
      <c r="JUZ57" s="778"/>
      <c r="JVA57" s="778"/>
      <c r="JVB57" s="778"/>
      <c r="JVC57" s="778"/>
      <c r="JVD57" s="778"/>
      <c r="JVE57" s="778"/>
      <c r="JVF57" s="778"/>
      <c r="JVG57" s="778"/>
      <c r="JVH57" s="778"/>
      <c r="JVI57" s="778"/>
      <c r="JVJ57" s="778"/>
      <c r="JVK57" s="778"/>
      <c r="JVL57" s="778"/>
      <c r="JVM57" s="778"/>
      <c r="JVN57" s="778"/>
      <c r="JVO57" s="778"/>
      <c r="JVP57" s="778"/>
      <c r="JVQ57" s="778"/>
      <c r="JVR57" s="778"/>
      <c r="JVS57" s="778"/>
      <c r="JVT57" s="778"/>
      <c r="JVU57" s="778"/>
      <c r="JVV57" s="778"/>
      <c r="JVW57" s="778"/>
      <c r="JVX57" s="778"/>
      <c r="JVY57" s="778"/>
      <c r="JVZ57" s="778"/>
      <c r="JWA57" s="778"/>
      <c r="JWB57" s="778"/>
      <c r="JWC57" s="778"/>
      <c r="JWD57" s="778"/>
      <c r="JWE57" s="778"/>
      <c r="JWF57" s="778"/>
      <c r="JWG57" s="778"/>
      <c r="JWH57" s="778"/>
      <c r="JWI57" s="778"/>
      <c r="JWJ57" s="778"/>
      <c r="JWK57" s="778"/>
      <c r="JWL57" s="778"/>
      <c r="JWM57" s="778"/>
      <c r="JWN57" s="778"/>
      <c r="JWO57" s="778"/>
      <c r="JWP57" s="778"/>
      <c r="JWQ57" s="778"/>
      <c r="JWR57" s="778"/>
      <c r="JWS57" s="778"/>
      <c r="JWT57" s="778"/>
      <c r="JWU57" s="778"/>
      <c r="JWV57" s="778"/>
      <c r="JWW57" s="778"/>
      <c r="JWX57" s="778"/>
      <c r="JWY57" s="778"/>
      <c r="JWZ57" s="778"/>
      <c r="JXA57" s="778"/>
      <c r="JXB57" s="778"/>
      <c r="JXC57" s="778"/>
      <c r="JXD57" s="778"/>
      <c r="JXE57" s="778"/>
      <c r="JXF57" s="778"/>
      <c r="JXG57" s="778"/>
      <c r="JXH57" s="778"/>
      <c r="JXI57" s="778"/>
      <c r="JXJ57" s="778"/>
      <c r="JXK57" s="778"/>
      <c r="JXL57" s="778"/>
      <c r="JXM57" s="778"/>
      <c r="JXN57" s="778"/>
      <c r="JXO57" s="778"/>
      <c r="JXP57" s="778"/>
      <c r="JXQ57" s="778"/>
      <c r="JXR57" s="778"/>
      <c r="JXS57" s="778"/>
      <c r="JXT57" s="778"/>
      <c r="JXU57" s="778"/>
      <c r="JXV57" s="778"/>
      <c r="JXW57" s="778"/>
      <c r="JXX57" s="778"/>
      <c r="JXY57" s="778"/>
      <c r="JXZ57" s="778"/>
      <c r="JYA57" s="778"/>
      <c r="JYB57" s="778"/>
      <c r="JYC57" s="778"/>
      <c r="JYD57" s="778"/>
      <c r="JYE57" s="778"/>
      <c r="JYF57" s="778"/>
      <c r="JYG57" s="778"/>
      <c r="JYH57" s="778"/>
      <c r="JYI57" s="778"/>
      <c r="JYJ57" s="778"/>
      <c r="JYK57" s="778"/>
      <c r="JYL57" s="778"/>
      <c r="JYM57" s="778"/>
      <c r="JYN57" s="778"/>
      <c r="JYO57" s="778"/>
      <c r="JYP57" s="778"/>
      <c r="JYQ57" s="778"/>
      <c r="JYR57" s="778"/>
      <c r="JYS57" s="778"/>
      <c r="JYT57" s="778"/>
      <c r="JYU57" s="778"/>
      <c r="JYV57" s="778"/>
      <c r="JYW57" s="778"/>
      <c r="JYX57" s="778"/>
      <c r="JYY57" s="778"/>
      <c r="JYZ57" s="778"/>
      <c r="JZA57" s="778"/>
      <c r="JZB57" s="778"/>
      <c r="JZC57" s="778"/>
      <c r="JZD57" s="778"/>
      <c r="JZE57" s="778"/>
      <c r="JZF57" s="778"/>
      <c r="JZG57" s="778"/>
      <c r="JZH57" s="778"/>
      <c r="JZI57" s="778"/>
      <c r="JZJ57" s="778"/>
      <c r="JZK57" s="778"/>
      <c r="JZL57" s="778"/>
      <c r="JZM57" s="778"/>
      <c r="JZN57" s="778"/>
      <c r="JZO57" s="778"/>
      <c r="JZP57" s="778"/>
      <c r="JZQ57" s="778"/>
      <c r="JZR57" s="778"/>
      <c r="JZS57" s="778"/>
      <c r="JZT57" s="778"/>
      <c r="JZU57" s="778"/>
      <c r="JZV57" s="778"/>
      <c r="JZW57" s="778"/>
      <c r="JZX57" s="778"/>
      <c r="JZY57" s="778"/>
      <c r="JZZ57" s="778"/>
      <c r="KAA57" s="778"/>
      <c r="KAB57" s="778"/>
      <c r="KAC57" s="778"/>
      <c r="KAD57" s="778"/>
      <c r="KAE57" s="778"/>
      <c r="KAF57" s="778"/>
      <c r="KAG57" s="778"/>
      <c r="KAH57" s="778"/>
      <c r="KAI57" s="778"/>
      <c r="KAJ57" s="778"/>
      <c r="KAK57" s="778"/>
      <c r="KAL57" s="778"/>
      <c r="KAM57" s="778"/>
      <c r="KAN57" s="778"/>
      <c r="KAO57" s="778"/>
      <c r="KAP57" s="778"/>
      <c r="KAQ57" s="778"/>
      <c r="KAR57" s="778"/>
      <c r="KAS57" s="778"/>
      <c r="KAT57" s="778"/>
      <c r="KAU57" s="778"/>
      <c r="KAV57" s="778"/>
      <c r="KAW57" s="778"/>
      <c r="KAX57" s="778"/>
      <c r="KAY57" s="778"/>
      <c r="KAZ57" s="778"/>
      <c r="KBA57" s="778"/>
      <c r="KBB57" s="778"/>
      <c r="KBC57" s="778"/>
      <c r="KBD57" s="778"/>
      <c r="KBE57" s="778"/>
      <c r="KBF57" s="778"/>
      <c r="KBG57" s="778"/>
      <c r="KBH57" s="778"/>
      <c r="KBI57" s="778"/>
      <c r="KBJ57" s="778"/>
      <c r="KBK57" s="778"/>
      <c r="KBL57" s="778"/>
      <c r="KBM57" s="778"/>
      <c r="KBN57" s="778"/>
      <c r="KBO57" s="778"/>
      <c r="KBP57" s="778"/>
      <c r="KBQ57" s="778"/>
      <c r="KBR57" s="778"/>
      <c r="KBS57" s="778"/>
      <c r="KBT57" s="778"/>
      <c r="KBU57" s="778"/>
      <c r="KBV57" s="778"/>
      <c r="KBW57" s="778"/>
      <c r="KBX57" s="778"/>
      <c r="KBY57" s="778"/>
      <c r="KBZ57" s="778"/>
      <c r="KCA57" s="778"/>
      <c r="KCB57" s="778"/>
      <c r="KCC57" s="778"/>
      <c r="KCD57" s="778"/>
      <c r="KCE57" s="778"/>
      <c r="KCF57" s="778"/>
      <c r="KCG57" s="778"/>
      <c r="KCH57" s="778"/>
      <c r="KCI57" s="778"/>
      <c r="KCJ57" s="778"/>
      <c r="KCK57" s="778"/>
      <c r="KCL57" s="778"/>
      <c r="KCM57" s="778"/>
      <c r="KCN57" s="778"/>
      <c r="KCO57" s="778"/>
      <c r="KCP57" s="778"/>
      <c r="KCQ57" s="778"/>
      <c r="KCR57" s="778"/>
      <c r="KCS57" s="778"/>
      <c r="KCT57" s="778"/>
      <c r="KCU57" s="778"/>
      <c r="KCV57" s="778"/>
      <c r="KCW57" s="778"/>
      <c r="KCX57" s="778"/>
      <c r="KCY57" s="778"/>
      <c r="KCZ57" s="778"/>
      <c r="KDA57" s="778"/>
      <c r="KDB57" s="778"/>
      <c r="KDC57" s="778"/>
      <c r="KDD57" s="778"/>
      <c r="KDE57" s="778"/>
      <c r="KDF57" s="778"/>
      <c r="KDG57" s="778"/>
      <c r="KDH57" s="778"/>
      <c r="KDI57" s="778"/>
      <c r="KDJ57" s="778"/>
      <c r="KDK57" s="778"/>
      <c r="KDL57" s="778"/>
      <c r="KDM57" s="778"/>
      <c r="KDN57" s="778"/>
      <c r="KDO57" s="778"/>
      <c r="KDP57" s="778"/>
      <c r="KDQ57" s="778"/>
      <c r="KDR57" s="778"/>
      <c r="KDS57" s="778"/>
      <c r="KDT57" s="778"/>
      <c r="KDU57" s="778"/>
      <c r="KDV57" s="778"/>
      <c r="KDW57" s="778"/>
      <c r="KDX57" s="778"/>
      <c r="KDY57" s="778"/>
      <c r="KDZ57" s="778"/>
      <c r="KEA57" s="778"/>
      <c r="KEB57" s="778"/>
      <c r="KEC57" s="778"/>
      <c r="KED57" s="778"/>
      <c r="KEE57" s="778"/>
      <c r="KEF57" s="778"/>
      <c r="KEG57" s="778"/>
      <c r="KEH57" s="778"/>
      <c r="KEI57" s="778"/>
      <c r="KEJ57" s="778"/>
      <c r="KEK57" s="778"/>
      <c r="KEL57" s="778"/>
      <c r="KEM57" s="778"/>
      <c r="KEN57" s="778"/>
      <c r="KEO57" s="778"/>
      <c r="KEP57" s="778"/>
      <c r="KEQ57" s="778"/>
      <c r="KER57" s="778"/>
      <c r="KES57" s="778"/>
      <c r="KET57" s="778"/>
      <c r="KEU57" s="778"/>
      <c r="KEV57" s="778"/>
      <c r="KEW57" s="778"/>
      <c r="KEX57" s="778"/>
      <c r="KEY57" s="778"/>
      <c r="KEZ57" s="778"/>
      <c r="KFA57" s="778"/>
      <c r="KFB57" s="778"/>
      <c r="KFC57" s="778"/>
      <c r="KFD57" s="778"/>
      <c r="KFE57" s="778"/>
      <c r="KFF57" s="778"/>
      <c r="KFG57" s="778"/>
      <c r="KFH57" s="778"/>
      <c r="KFI57" s="778"/>
      <c r="KFJ57" s="778"/>
      <c r="KFK57" s="778"/>
      <c r="KFL57" s="778"/>
      <c r="KFM57" s="778"/>
      <c r="KFN57" s="778"/>
      <c r="KFO57" s="778"/>
      <c r="KFP57" s="778"/>
      <c r="KFQ57" s="778"/>
      <c r="KFR57" s="778"/>
      <c r="KFS57" s="778"/>
      <c r="KFT57" s="778"/>
      <c r="KFU57" s="778"/>
      <c r="KFV57" s="778"/>
      <c r="KFW57" s="778"/>
      <c r="KFX57" s="778"/>
      <c r="KFY57" s="778"/>
      <c r="KFZ57" s="778"/>
      <c r="KGA57" s="778"/>
      <c r="KGB57" s="778"/>
      <c r="KGC57" s="778"/>
      <c r="KGD57" s="778"/>
      <c r="KGE57" s="778"/>
      <c r="KGF57" s="778"/>
      <c r="KGG57" s="778"/>
      <c r="KGH57" s="778"/>
      <c r="KGI57" s="778"/>
      <c r="KGJ57" s="778"/>
      <c r="KGK57" s="778"/>
      <c r="KGL57" s="778"/>
      <c r="KGM57" s="778"/>
      <c r="KGN57" s="778"/>
      <c r="KGO57" s="778"/>
      <c r="KGP57" s="778"/>
      <c r="KGQ57" s="778"/>
      <c r="KGR57" s="778"/>
      <c r="KGS57" s="778"/>
      <c r="KGT57" s="778"/>
      <c r="KGU57" s="778"/>
      <c r="KGV57" s="778"/>
      <c r="KGW57" s="778"/>
      <c r="KGX57" s="778"/>
      <c r="KGY57" s="778"/>
      <c r="KGZ57" s="778"/>
      <c r="KHA57" s="778"/>
      <c r="KHB57" s="778"/>
      <c r="KHC57" s="778"/>
      <c r="KHD57" s="778"/>
      <c r="KHE57" s="778"/>
      <c r="KHF57" s="778"/>
      <c r="KHG57" s="778"/>
      <c r="KHH57" s="778"/>
      <c r="KHI57" s="778"/>
      <c r="KHJ57" s="778"/>
      <c r="KHK57" s="778"/>
      <c r="KHL57" s="778"/>
      <c r="KHM57" s="778"/>
      <c r="KHN57" s="778"/>
      <c r="KHO57" s="778"/>
      <c r="KHP57" s="778"/>
      <c r="KHQ57" s="778"/>
      <c r="KHR57" s="778"/>
      <c r="KHS57" s="778"/>
      <c r="KHT57" s="778"/>
      <c r="KHU57" s="778"/>
      <c r="KHV57" s="778"/>
      <c r="KHW57" s="778"/>
      <c r="KHX57" s="778"/>
      <c r="KHY57" s="778"/>
      <c r="KHZ57" s="778"/>
      <c r="KIA57" s="778"/>
      <c r="KIB57" s="778"/>
      <c r="KIC57" s="778"/>
      <c r="KID57" s="778"/>
      <c r="KIE57" s="778"/>
      <c r="KIF57" s="778"/>
      <c r="KIG57" s="778"/>
      <c r="KIH57" s="778"/>
      <c r="KII57" s="778"/>
      <c r="KIJ57" s="778"/>
      <c r="KIK57" s="778"/>
      <c r="KIL57" s="778"/>
      <c r="KIM57" s="778"/>
      <c r="KIN57" s="778"/>
      <c r="KIO57" s="778"/>
      <c r="KIP57" s="778"/>
      <c r="KIQ57" s="778"/>
      <c r="KIR57" s="778"/>
      <c r="KIS57" s="778"/>
      <c r="KIT57" s="778"/>
      <c r="KIU57" s="778"/>
      <c r="KIV57" s="778"/>
      <c r="KIW57" s="778"/>
      <c r="KIX57" s="778"/>
      <c r="KIY57" s="778"/>
      <c r="KIZ57" s="778"/>
      <c r="KJA57" s="778"/>
      <c r="KJB57" s="778"/>
      <c r="KJC57" s="778"/>
      <c r="KJD57" s="778"/>
      <c r="KJE57" s="778"/>
      <c r="KJF57" s="778"/>
      <c r="KJG57" s="778"/>
      <c r="KJH57" s="778"/>
      <c r="KJI57" s="778"/>
      <c r="KJJ57" s="778"/>
      <c r="KJK57" s="778"/>
      <c r="KJL57" s="778"/>
      <c r="KJM57" s="778"/>
      <c r="KJN57" s="778"/>
      <c r="KJO57" s="778"/>
      <c r="KJP57" s="778"/>
      <c r="KJQ57" s="778"/>
      <c r="KJR57" s="778"/>
      <c r="KJS57" s="778"/>
      <c r="KJT57" s="778"/>
      <c r="KJU57" s="778"/>
      <c r="KJV57" s="778"/>
      <c r="KJW57" s="778"/>
      <c r="KJX57" s="778"/>
      <c r="KJY57" s="778"/>
      <c r="KJZ57" s="778"/>
      <c r="KKA57" s="778"/>
      <c r="KKB57" s="778"/>
      <c r="KKC57" s="778"/>
      <c r="KKD57" s="778"/>
      <c r="KKE57" s="778"/>
      <c r="KKF57" s="778"/>
      <c r="KKG57" s="778"/>
      <c r="KKH57" s="778"/>
      <c r="KKI57" s="778"/>
      <c r="KKJ57" s="778"/>
      <c r="KKK57" s="778"/>
      <c r="KKL57" s="778"/>
      <c r="KKM57" s="778"/>
      <c r="KKN57" s="778"/>
      <c r="KKO57" s="778"/>
      <c r="KKP57" s="778"/>
      <c r="KKQ57" s="778"/>
      <c r="KKR57" s="778"/>
      <c r="KKS57" s="778"/>
      <c r="KKT57" s="778"/>
      <c r="KKU57" s="778"/>
      <c r="KKV57" s="778"/>
      <c r="KKW57" s="778"/>
      <c r="KKX57" s="778"/>
      <c r="KKY57" s="778"/>
      <c r="KKZ57" s="778"/>
      <c r="KLA57" s="778"/>
      <c r="KLB57" s="778"/>
      <c r="KLC57" s="778"/>
      <c r="KLD57" s="778"/>
      <c r="KLE57" s="778"/>
      <c r="KLF57" s="778"/>
      <c r="KLG57" s="778"/>
      <c r="KLH57" s="778"/>
      <c r="KLI57" s="778"/>
      <c r="KLJ57" s="778"/>
      <c r="KLK57" s="778"/>
      <c r="KLL57" s="778"/>
      <c r="KLM57" s="778"/>
      <c r="KLN57" s="778"/>
      <c r="KLO57" s="778"/>
      <c r="KLP57" s="778"/>
      <c r="KLQ57" s="778"/>
      <c r="KLR57" s="778"/>
      <c r="KLS57" s="778"/>
      <c r="KLT57" s="778"/>
      <c r="KLU57" s="778"/>
      <c r="KLV57" s="778"/>
      <c r="KLW57" s="778"/>
      <c r="KLX57" s="778"/>
      <c r="KLY57" s="778"/>
      <c r="KLZ57" s="778"/>
      <c r="KMA57" s="778"/>
      <c r="KMB57" s="778"/>
      <c r="KMC57" s="778"/>
      <c r="KMD57" s="778"/>
      <c r="KME57" s="778"/>
      <c r="KMF57" s="778"/>
      <c r="KMG57" s="778"/>
      <c r="KMH57" s="778"/>
      <c r="KMI57" s="778"/>
      <c r="KMJ57" s="778"/>
      <c r="KMK57" s="778"/>
      <c r="KML57" s="778"/>
      <c r="KMM57" s="778"/>
      <c r="KMN57" s="778"/>
      <c r="KMO57" s="778"/>
      <c r="KMP57" s="778"/>
      <c r="KMQ57" s="778"/>
      <c r="KMR57" s="778"/>
      <c r="KMS57" s="778"/>
      <c r="KMT57" s="778"/>
      <c r="KMU57" s="778"/>
      <c r="KMV57" s="778"/>
      <c r="KMW57" s="778"/>
      <c r="KMX57" s="778"/>
      <c r="KMY57" s="778"/>
      <c r="KMZ57" s="778"/>
      <c r="KNA57" s="778"/>
      <c r="KNB57" s="778"/>
      <c r="KNC57" s="778"/>
      <c r="KND57" s="778"/>
      <c r="KNE57" s="778"/>
      <c r="KNF57" s="778"/>
      <c r="KNG57" s="778"/>
      <c r="KNH57" s="778"/>
      <c r="KNI57" s="778"/>
      <c r="KNJ57" s="778"/>
      <c r="KNK57" s="778"/>
      <c r="KNL57" s="778"/>
      <c r="KNM57" s="778"/>
      <c r="KNN57" s="778"/>
      <c r="KNO57" s="778"/>
      <c r="KNP57" s="778"/>
      <c r="KNQ57" s="778"/>
      <c r="KNR57" s="778"/>
      <c r="KNS57" s="778"/>
      <c r="KNT57" s="778"/>
      <c r="KNU57" s="778"/>
      <c r="KNV57" s="778"/>
      <c r="KNW57" s="778"/>
      <c r="KNX57" s="778"/>
      <c r="KNY57" s="778"/>
      <c r="KNZ57" s="778"/>
      <c r="KOA57" s="778"/>
      <c r="KOB57" s="778"/>
      <c r="KOC57" s="778"/>
      <c r="KOD57" s="778"/>
      <c r="KOE57" s="778"/>
      <c r="KOF57" s="778"/>
      <c r="KOG57" s="778"/>
      <c r="KOH57" s="778"/>
      <c r="KOI57" s="778"/>
      <c r="KOJ57" s="778"/>
      <c r="KOK57" s="778"/>
      <c r="KOL57" s="778"/>
      <c r="KOM57" s="778"/>
      <c r="KON57" s="778"/>
      <c r="KOO57" s="778"/>
      <c r="KOP57" s="778"/>
      <c r="KOQ57" s="778"/>
      <c r="KOR57" s="778"/>
      <c r="KOS57" s="778"/>
      <c r="KOT57" s="778"/>
      <c r="KOU57" s="778"/>
      <c r="KOV57" s="778"/>
      <c r="KOW57" s="778"/>
      <c r="KOX57" s="778"/>
      <c r="KOY57" s="778"/>
      <c r="KOZ57" s="778"/>
      <c r="KPA57" s="778"/>
      <c r="KPB57" s="778"/>
      <c r="KPC57" s="778"/>
      <c r="KPD57" s="778"/>
      <c r="KPE57" s="778"/>
      <c r="KPF57" s="778"/>
      <c r="KPG57" s="778"/>
      <c r="KPH57" s="778"/>
      <c r="KPI57" s="778"/>
      <c r="KPJ57" s="778"/>
      <c r="KPK57" s="778"/>
      <c r="KPL57" s="778"/>
      <c r="KPM57" s="778"/>
      <c r="KPN57" s="778"/>
      <c r="KPO57" s="778"/>
      <c r="KPP57" s="778"/>
      <c r="KPQ57" s="778"/>
      <c r="KPR57" s="778"/>
      <c r="KPS57" s="778"/>
      <c r="KPT57" s="778"/>
      <c r="KPU57" s="778"/>
      <c r="KPV57" s="778"/>
      <c r="KPW57" s="778"/>
      <c r="KPX57" s="778"/>
      <c r="KPY57" s="778"/>
      <c r="KPZ57" s="778"/>
      <c r="KQA57" s="778"/>
      <c r="KQB57" s="778"/>
      <c r="KQC57" s="778"/>
      <c r="KQD57" s="778"/>
      <c r="KQE57" s="778"/>
      <c r="KQF57" s="778"/>
      <c r="KQG57" s="778"/>
      <c r="KQH57" s="778"/>
      <c r="KQI57" s="778"/>
      <c r="KQJ57" s="778"/>
      <c r="KQK57" s="778"/>
      <c r="KQL57" s="778"/>
      <c r="KQM57" s="778"/>
      <c r="KQN57" s="778"/>
      <c r="KQO57" s="778"/>
      <c r="KQP57" s="778"/>
      <c r="KQQ57" s="778"/>
      <c r="KQR57" s="778"/>
      <c r="KQS57" s="778"/>
      <c r="KQT57" s="778"/>
      <c r="KQU57" s="778"/>
      <c r="KQV57" s="778"/>
      <c r="KQW57" s="778"/>
      <c r="KQX57" s="778"/>
      <c r="KQY57" s="778"/>
      <c r="KQZ57" s="778"/>
      <c r="KRA57" s="778"/>
      <c r="KRB57" s="778"/>
      <c r="KRC57" s="778"/>
      <c r="KRD57" s="778"/>
      <c r="KRE57" s="778"/>
      <c r="KRF57" s="778"/>
      <c r="KRG57" s="778"/>
      <c r="KRH57" s="778"/>
      <c r="KRI57" s="778"/>
      <c r="KRJ57" s="778"/>
      <c r="KRK57" s="778"/>
      <c r="KRL57" s="778"/>
      <c r="KRM57" s="778"/>
      <c r="KRN57" s="778"/>
      <c r="KRO57" s="778"/>
      <c r="KRP57" s="778"/>
      <c r="KRQ57" s="778"/>
      <c r="KRR57" s="778"/>
      <c r="KRS57" s="778"/>
      <c r="KRT57" s="778"/>
      <c r="KRU57" s="778"/>
      <c r="KRV57" s="778"/>
      <c r="KRW57" s="778"/>
      <c r="KRX57" s="778"/>
      <c r="KRY57" s="778"/>
      <c r="KRZ57" s="778"/>
      <c r="KSA57" s="778"/>
      <c r="KSB57" s="778"/>
      <c r="KSC57" s="778"/>
      <c r="KSD57" s="778"/>
      <c r="KSE57" s="778"/>
      <c r="KSF57" s="778"/>
      <c r="KSG57" s="778"/>
      <c r="KSH57" s="778"/>
      <c r="KSI57" s="778"/>
      <c r="KSJ57" s="778"/>
      <c r="KSK57" s="778"/>
      <c r="KSL57" s="778"/>
      <c r="KSM57" s="778"/>
      <c r="KSN57" s="778"/>
      <c r="KSO57" s="778"/>
      <c r="KSP57" s="778"/>
      <c r="KSQ57" s="778"/>
      <c r="KSR57" s="778"/>
      <c r="KSS57" s="778"/>
      <c r="KST57" s="778"/>
      <c r="KSU57" s="778"/>
      <c r="KSV57" s="778"/>
      <c r="KSW57" s="778"/>
      <c r="KSX57" s="778"/>
      <c r="KSY57" s="778"/>
      <c r="KSZ57" s="778"/>
      <c r="KTA57" s="778"/>
      <c r="KTB57" s="778"/>
      <c r="KTC57" s="778"/>
      <c r="KTD57" s="778"/>
      <c r="KTE57" s="778"/>
      <c r="KTF57" s="778"/>
      <c r="KTG57" s="778"/>
      <c r="KTH57" s="778"/>
      <c r="KTI57" s="778"/>
      <c r="KTJ57" s="778"/>
      <c r="KTK57" s="778"/>
      <c r="KTL57" s="778"/>
      <c r="KTM57" s="778"/>
      <c r="KTN57" s="778"/>
      <c r="KTO57" s="778"/>
      <c r="KTP57" s="778"/>
      <c r="KTQ57" s="778"/>
      <c r="KTR57" s="778"/>
      <c r="KTS57" s="778"/>
      <c r="KTT57" s="778"/>
      <c r="KTU57" s="778"/>
      <c r="KTV57" s="778"/>
      <c r="KTW57" s="778"/>
      <c r="KTX57" s="778"/>
      <c r="KTY57" s="778"/>
      <c r="KTZ57" s="778"/>
      <c r="KUA57" s="778"/>
      <c r="KUB57" s="778"/>
      <c r="KUC57" s="778"/>
      <c r="KUD57" s="778"/>
      <c r="KUE57" s="778"/>
      <c r="KUF57" s="778"/>
      <c r="KUG57" s="778"/>
      <c r="KUH57" s="778"/>
      <c r="KUI57" s="778"/>
      <c r="KUJ57" s="778"/>
      <c r="KUK57" s="778"/>
      <c r="KUL57" s="778"/>
      <c r="KUM57" s="778"/>
      <c r="KUN57" s="778"/>
      <c r="KUO57" s="778"/>
      <c r="KUP57" s="778"/>
      <c r="KUQ57" s="778"/>
      <c r="KUR57" s="778"/>
      <c r="KUS57" s="778"/>
      <c r="KUT57" s="778"/>
      <c r="KUU57" s="778"/>
      <c r="KUV57" s="778"/>
      <c r="KUW57" s="778"/>
      <c r="KUX57" s="778"/>
      <c r="KUY57" s="778"/>
      <c r="KUZ57" s="778"/>
      <c r="KVA57" s="778"/>
      <c r="KVB57" s="778"/>
      <c r="KVC57" s="778"/>
      <c r="KVD57" s="778"/>
      <c r="KVE57" s="778"/>
      <c r="KVF57" s="778"/>
      <c r="KVG57" s="778"/>
      <c r="KVH57" s="778"/>
      <c r="KVI57" s="778"/>
      <c r="KVJ57" s="778"/>
      <c r="KVK57" s="778"/>
      <c r="KVL57" s="778"/>
      <c r="KVM57" s="778"/>
      <c r="KVN57" s="778"/>
      <c r="KVO57" s="778"/>
      <c r="KVP57" s="778"/>
      <c r="KVQ57" s="778"/>
      <c r="KVR57" s="778"/>
      <c r="KVS57" s="778"/>
      <c r="KVT57" s="778"/>
      <c r="KVU57" s="778"/>
      <c r="KVV57" s="778"/>
      <c r="KVW57" s="778"/>
      <c r="KVX57" s="778"/>
      <c r="KVY57" s="778"/>
      <c r="KVZ57" s="778"/>
      <c r="KWA57" s="778"/>
      <c r="KWB57" s="778"/>
      <c r="KWC57" s="778"/>
      <c r="KWD57" s="778"/>
      <c r="KWE57" s="778"/>
      <c r="KWF57" s="778"/>
      <c r="KWG57" s="778"/>
      <c r="KWH57" s="778"/>
      <c r="KWI57" s="778"/>
      <c r="KWJ57" s="778"/>
      <c r="KWK57" s="778"/>
      <c r="KWL57" s="778"/>
      <c r="KWM57" s="778"/>
      <c r="KWN57" s="778"/>
      <c r="KWO57" s="778"/>
      <c r="KWP57" s="778"/>
      <c r="KWQ57" s="778"/>
      <c r="KWR57" s="778"/>
      <c r="KWS57" s="778"/>
      <c r="KWT57" s="778"/>
      <c r="KWU57" s="778"/>
      <c r="KWV57" s="778"/>
      <c r="KWW57" s="778"/>
      <c r="KWX57" s="778"/>
      <c r="KWY57" s="778"/>
      <c r="KWZ57" s="778"/>
      <c r="KXA57" s="778"/>
      <c r="KXB57" s="778"/>
      <c r="KXC57" s="778"/>
      <c r="KXD57" s="778"/>
      <c r="KXE57" s="778"/>
      <c r="KXF57" s="778"/>
      <c r="KXG57" s="778"/>
      <c r="KXH57" s="778"/>
      <c r="KXI57" s="778"/>
      <c r="KXJ57" s="778"/>
      <c r="KXK57" s="778"/>
      <c r="KXL57" s="778"/>
      <c r="KXM57" s="778"/>
      <c r="KXN57" s="778"/>
      <c r="KXO57" s="778"/>
      <c r="KXP57" s="778"/>
      <c r="KXQ57" s="778"/>
      <c r="KXR57" s="778"/>
      <c r="KXS57" s="778"/>
      <c r="KXT57" s="778"/>
      <c r="KXU57" s="778"/>
      <c r="KXV57" s="778"/>
      <c r="KXW57" s="778"/>
      <c r="KXX57" s="778"/>
      <c r="KXY57" s="778"/>
      <c r="KXZ57" s="778"/>
      <c r="KYA57" s="778"/>
      <c r="KYB57" s="778"/>
      <c r="KYC57" s="778"/>
      <c r="KYD57" s="778"/>
      <c r="KYE57" s="778"/>
      <c r="KYF57" s="778"/>
      <c r="KYG57" s="778"/>
      <c r="KYH57" s="778"/>
      <c r="KYI57" s="778"/>
      <c r="KYJ57" s="778"/>
      <c r="KYK57" s="778"/>
      <c r="KYL57" s="778"/>
      <c r="KYM57" s="778"/>
      <c r="KYN57" s="778"/>
      <c r="KYO57" s="778"/>
      <c r="KYP57" s="778"/>
      <c r="KYQ57" s="778"/>
      <c r="KYR57" s="778"/>
      <c r="KYS57" s="778"/>
      <c r="KYT57" s="778"/>
      <c r="KYU57" s="778"/>
      <c r="KYV57" s="778"/>
      <c r="KYW57" s="778"/>
      <c r="KYX57" s="778"/>
      <c r="KYY57" s="778"/>
      <c r="KYZ57" s="778"/>
      <c r="KZA57" s="778"/>
      <c r="KZB57" s="778"/>
      <c r="KZC57" s="778"/>
      <c r="KZD57" s="778"/>
      <c r="KZE57" s="778"/>
      <c r="KZF57" s="778"/>
      <c r="KZG57" s="778"/>
      <c r="KZH57" s="778"/>
      <c r="KZI57" s="778"/>
      <c r="KZJ57" s="778"/>
      <c r="KZK57" s="778"/>
      <c r="KZL57" s="778"/>
      <c r="KZM57" s="778"/>
      <c r="KZN57" s="778"/>
      <c r="KZO57" s="778"/>
      <c r="KZP57" s="778"/>
      <c r="KZQ57" s="778"/>
      <c r="KZR57" s="778"/>
      <c r="KZS57" s="778"/>
      <c r="KZT57" s="778"/>
      <c r="KZU57" s="778"/>
      <c r="KZV57" s="778"/>
      <c r="KZW57" s="778"/>
      <c r="KZX57" s="778"/>
      <c r="KZY57" s="778"/>
      <c r="KZZ57" s="778"/>
      <c r="LAA57" s="778"/>
      <c r="LAB57" s="778"/>
      <c r="LAC57" s="778"/>
      <c r="LAD57" s="778"/>
      <c r="LAE57" s="778"/>
      <c r="LAF57" s="778"/>
      <c r="LAG57" s="778"/>
      <c r="LAH57" s="778"/>
      <c r="LAI57" s="778"/>
      <c r="LAJ57" s="778"/>
      <c r="LAK57" s="778"/>
      <c r="LAL57" s="778"/>
      <c r="LAM57" s="778"/>
      <c r="LAN57" s="778"/>
      <c r="LAO57" s="778"/>
      <c r="LAP57" s="778"/>
      <c r="LAQ57" s="778"/>
      <c r="LAR57" s="778"/>
      <c r="LAS57" s="778"/>
      <c r="LAT57" s="778"/>
      <c r="LAU57" s="778"/>
      <c r="LAV57" s="778"/>
      <c r="LAW57" s="778"/>
      <c r="LAX57" s="778"/>
      <c r="LAY57" s="778"/>
      <c r="LAZ57" s="778"/>
      <c r="LBA57" s="778"/>
      <c r="LBB57" s="778"/>
      <c r="LBC57" s="778"/>
      <c r="LBD57" s="778"/>
      <c r="LBE57" s="778"/>
      <c r="LBF57" s="778"/>
      <c r="LBG57" s="778"/>
      <c r="LBH57" s="778"/>
      <c r="LBI57" s="778"/>
      <c r="LBJ57" s="778"/>
      <c r="LBK57" s="778"/>
      <c r="LBL57" s="778"/>
      <c r="LBM57" s="778"/>
      <c r="LBN57" s="778"/>
      <c r="LBO57" s="778"/>
      <c r="LBP57" s="778"/>
      <c r="LBQ57" s="778"/>
      <c r="LBR57" s="778"/>
      <c r="LBS57" s="778"/>
      <c r="LBT57" s="778"/>
      <c r="LBU57" s="778"/>
      <c r="LBV57" s="778"/>
      <c r="LBW57" s="778"/>
      <c r="LBX57" s="778"/>
      <c r="LBY57" s="778"/>
      <c r="LBZ57" s="778"/>
      <c r="LCA57" s="778"/>
      <c r="LCB57" s="778"/>
      <c r="LCC57" s="778"/>
      <c r="LCD57" s="778"/>
      <c r="LCE57" s="778"/>
      <c r="LCF57" s="778"/>
      <c r="LCG57" s="778"/>
      <c r="LCH57" s="778"/>
      <c r="LCI57" s="778"/>
      <c r="LCJ57" s="778"/>
      <c r="LCK57" s="778"/>
      <c r="LCL57" s="778"/>
      <c r="LCM57" s="778"/>
      <c r="LCN57" s="778"/>
      <c r="LCO57" s="778"/>
      <c r="LCP57" s="778"/>
      <c r="LCQ57" s="778"/>
      <c r="LCR57" s="778"/>
      <c r="LCS57" s="778"/>
      <c r="LCT57" s="778"/>
      <c r="LCU57" s="778"/>
      <c r="LCV57" s="778"/>
      <c r="LCW57" s="778"/>
      <c r="LCX57" s="778"/>
      <c r="LCY57" s="778"/>
      <c r="LCZ57" s="778"/>
      <c r="LDA57" s="778"/>
      <c r="LDB57" s="778"/>
      <c r="LDC57" s="778"/>
      <c r="LDD57" s="778"/>
      <c r="LDE57" s="778"/>
      <c r="LDF57" s="778"/>
      <c r="LDG57" s="778"/>
      <c r="LDH57" s="778"/>
      <c r="LDI57" s="778"/>
      <c r="LDJ57" s="778"/>
      <c r="LDK57" s="778"/>
      <c r="LDL57" s="778"/>
      <c r="LDM57" s="778"/>
      <c r="LDN57" s="778"/>
      <c r="LDO57" s="778"/>
      <c r="LDP57" s="778"/>
      <c r="LDQ57" s="778"/>
      <c r="LDR57" s="778"/>
      <c r="LDS57" s="778"/>
      <c r="LDT57" s="778"/>
      <c r="LDU57" s="778"/>
      <c r="LDV57" s="778"/>
      <c r="LDW57" s="778"/>
      <c r="LDX57" s="778"/>
      <c r="LDY57" s="778"/>
      <c r="LDZ57" s="778"/>
      <c r="LEA57" s="778"/>
      <c r="LEB57" s="778"/>
      <c r="LEC57" s="778"/>
      <c r="LED57" s="778"/>
      <c r="LEE57" s="778"/>
      <c r="LEF57" s="778"/>
      <c r="LEG57" s="778"/>
      <c r="LEH57" s="778"/>
      <c r="LEI57" s="778"/>
      <c r="LEJ57" s="778"/>
      <c r="LEK57" s="778"/>
      <c r="LEL57" s="778"/>
      <c r="LEM57" s="778"/>
      <c r="LEN57" s="778"/>
      <c r="LEO57" s="778"/>
      <c r="LEP57" s="778"/>
      <c r="LEQ57" s="778"/>
      <c r="LER57" s="778"/>
      <c r="LES57" s="778"/>
      <c r="LET57" s="778"/>
      <c r="LEU57" s="778"/>
      <c r="LEV57" s="778"/>
      <c r="LEW57" s="778"/>
      <c r="LEX57" s="778"/>
      <c r="LEY57" s="778"/>
      <c r="LEZ57" s="778"/>
      <c r="LFA57" s="778"/>
      <c r="LFB57" s="778"/>
      <c r="LFC57" s="778"/>
      <c r="LFD57" s="778"/>
      <c r="LFE57" s="778"/>
      <c r="LFF57" s="778"/>
      <c r="LFG57" s="778"/>
      <c r="LFH57" s="778"/>
      <c r="LFI57" s="778"/>
      <c r="LFJ57" s="778"/>
      <c r="LFK57" s="778"/>
      <c r="LFL57" s="778"/>
      <c r="LFM57" s="778"/>
      <c r="LFN57" s="778"/>
      <c r="LFO57" s="778"/>
      <c r="LFP57" s="778"/>
      <c r="LFQ57" s="778"/>
      <c r="LFR57" s="778"/>
      <c r="LFS57" s="778"/>
      <c r="LFT57" s="778"/>
      <c r="LFU57" s="778"/>
      <c r="LFV57" s="778"/>
      <c r="LFW57" s="778"/>
      <c r="LFX57" s="778"/>
      <c r="LFY57" s="778"/>
      <c r="LFZ57" s="778"/>
      <c r="LGA57" s="778"/>
      <c r="LGB57" s="778"/>
      <c r="LGC57" s="778"/>
      <c r="LGD57" s="778"/>
      <c r="LGE57" s="778"/>
      <c r="LGF57" s="778"/>
      <c r="LGG57" s="778"/>
      <c r="LGH57" s="778"/>
      <c r="LGI57" s="778"/>
      <c r="LGJ57" s="778"/>
      <c r="LGK57" s="778"/>
      <c r="LGL57" s="778"/>
      <c r="LGM57" s="778"/>
      <c r="LGN57" s="778"/>
      <c r="LGO57" s="778"/>
      <c r="LGP57" s="778"/>
      <c r="LGQ57" s="778"/>
      <c r="LGR57" s="778"/>
      <c r="LGS57" s="778"/>
      <c r="LGT57" s="778"/>
      <c r="LGU57" s="778"/>
      <c r="LGV57" s="778"/>
      <c r="LGW57" s="778"/>
      <c r="LGX57" s="778"/>
      <c r="LGY57" s="778"/>
      <c r="LGZ57" s="778"/>
      <c r="LHA57" s="778"/>
      <c r="LHB57" s="778"/>
      <c r="LHC57" s="778"/>
      <c r="LHD57" s="778"/>
      <c r="LHE57" s="778"/>
      <c r="LHF57" s="778"/>
      <c r="LHG57" s="778"/>
      <c r="LHH57" s="778"/>
      <c r="LHI57" s="778"/>
      <c r="LHJ57" s="778"/>
      <c r="LHK57" s="778"/>
      <c r="LHL57" s="778"/>
      <c r="LHM57" s="778"/>
      <c r="LHN57" s="778"/>
      <c r="LHO57" s="778"/>
      <c r="LHP57" s="778"/>
      <c r="LHQ57" s="778"/>
      <c r="LHR57" s="778"/>
      <c r="LHS57" s="778"/>
      <c r="LHT57" s="778"/>
      <c r="LHU57" s="778"/>
      <c r="LHV57" s="778"/>
      <c r="LHW57" s="778"/>
      <c r="LHX57" s="778"/>
      <c r="LHY57" s="778"/>
      <c r="LHZ57" s="778"/>
      <c r="LIA57" s="778"/>
      <c r="LIB57" s="778"/>
      <c r="LIC57" s="778"/>
      <c r="LID57" s="778"/>
      <c r="LIE57" s="778"/>
      <c r="LIF57" s="778"/>
      <c r="LIG57" s="778"/>
      <c r="LIH57" s="778"/>
      <c r="LII57" s="778"/>
      <c r="LIJ57" s="778"/>
      <c r="LIK57" s="778"/>
      <c r="LIL57" s="778"/>
      <c r="LIM57" s="778"/>
      <c r="LIN57" s="778"/>
      <c r="LIO57" s="778"/>
      <c r="LIP57" s="778"/>
      <c r="LIQ57" s="778"/>
      <c r="LIR57" s="778"/>
      <c r="LIS57" s="778"/>
      <c r="LIT57" s="778"/>
      <c r="LIU57" s="778"/>
      <c r="LIV57" s="778"/>
      <c r="LIW57" s="778"/>
      <c r="LIX57" s="778"/>
      <c r="LIY57" s="778"/>
      <c r="LIZ57" s="778"/>
      <c r="LJA57" s="778"/>
      <c r="LJB57" s="778"/>
      <c r="LJC57" s="778"/>
      <c r="LJD57" s="778"/>
      <c r="LJE57" s="778"/>
      <c r="LJF57" s="778"/>
      <c r="LJG57" s="778"/>
      <c r="LJH57" s="778"/>
      <c r="LJI57" s="778"/>
      <c r="LJJ57" s="778"/>
      <c r="LJK57" s="778"/>
      <c r="LJL57" s="778"/>
      <c r="LJM57" s="778"/>
      <c r="LJN57" s="778"/>
      <c r="LJO57" s="778"/>
      <c r="LJP57" s="778"/>
      <c r="LJQ57" s="778"/>
      <c r="LJR57" s="778"/>
      <c r="LJS57" s="778"/>
      <c r="LJT57" s="778"/>
      <c r="LJU57" s="778"/>
      <c r="LJV57" s="778"/>
      <c r="LJW57" s="778"/>
      <c r="LJX57" s="778"/>
      <c r="LJY57" s="778"/>
      <c r="LJZ57" s="778"/>
      <c r="LKA57" s="778"/>
      <c r="LKB57" s="778"/>
      <c r="LKC57" s="778"/>
      <c r="LKD57" s="778"/>
      <c r="LKE57" s="778"/>
      <c r="LKF57" s="778"/>
      <c r="LKG57" s="778"/>
      <c r="LKH57" s="778"/>
      <c r="LKI57" s="778"/>
      <c r="LKJ57" s="778"/>
      <c r="LKK57" s="778"/>
      <c r="LKL57" s="778"/>
      <c r="LKM57" s="778"/>
      <c r="LKN57" s="778"/>
      <c r="LKO57" s="778"/>
      <c r="LKP57" s="778"/>
      <c r="LKQ57" s="778"/>
      <c r="LKR57" s="778"/>
      <c r="LKS57" s="778"/>
      <c r="LKT57" s="778"/>
      <c r="LKU57" s="778"/>
      <c r="LKV57" s="778"/>
      <c r="LKW57" s="778"/>
      <c r="LKX57" s="778"/>
      <c r="LKY57" s="778"/>
      <c r="LKZ57" s="778"/>
      <c r="LLA57" s="778"/>
      <c r="LLB57" s="778"/>
      <c r="LLC57" s="778"/>
      <c r="LLD57" s="778"/>
      <c r="LLE57" s="778"/>
      <c r="LLF57" s="778"/>
      <c r="LLG57" s="778"/>
      <c r="LLH57" s="778"/>
      <c r="LLI57" s="778"/>
      <c r="LLJ57" s="778"/>
      <c r="LLK57" s="778"/>
      <c r="LLL57" s="778"/>
      <c r="LLM57" s="778"/>
      <c r="LLN57" s="778"/>
      <c r="LLO57" s="778"/>
      <c r="LLP57" s="778"/>
      <c r="LLQ57" s="778"/>
      <c r="LLR57" s="778"/>
      <c r="LLS57" s="778"/>
      <c r="LLT57" s="778"/>
      <c r="LLU57" s="778"/>
      <c r="LLV57" s="778"/>
      <c r="LLW57" s="778"/>
      <c r="LLX57" s="778"/>
      <c r="LLY57" s="778"/>
      <c r="LLZ57" s="778"/>
      <c r="LMA57" s="778"/>
      <c r="LMB57" s="778"/>
      <c r="LMC57" s="778"/>
      <c r="LMD57" s="778"/>
      <c r="LME57" s="778"/>
      <c r="LMF57" s="778"/>
      <c r="LMG57" s="778"/>
      <c r="LMH57" s="778"/>
      <c r="LMI57" s="778"/>
      <c r="LMJ57" s="778"/>
      <c r="LMK57" s="778"/>
      <c r="LML57" s="778"/>
      <c r="LMM57" s="778"/>
      <c r="LMN57" s="778"/>
      <c r="LMO57" s="778"/>
      <c r="LMP57" s="778"/>
      <c r="LMQ57" s="778"/>
      <c r="LMR57" s="778"/>
      <c r="LMS57" s="778"/>
      <c r="LMT57" s="778"/>
      <c r="LMU57" s="778"/>
      <c r="LMV57" s="778"/>
      <c r="LMW57" s="778"/>
      <c r="LMX57" s="778"/>
      <c r="LMY57" s="778"/>
      <c r="LMZ57" s="778"/>
      <c r="LNA57" s="778"/>
      <c r="LNB57" s="778"/>
      <c r="LNC57" s="778"/>
      <c r="LND57" s="778"/>
      <c r="LNE57" s="778"/>
      <c r="LNF57" s="778"/>
      <c r="LNG57" s="778"/>
      <c r="LNH57" s="778"/>
      <c r="LNI57" s="778"/>
      <c r="LNJ57" s="778"/>
      <c r="LNK57" s="778"/>
      <c r="LNL57" s="778"/>
      <c r="LNM57" s="778"/>
      <c r="LNN57" s="778"/>
      <c r="LNO57" s="778"/>
      <c r="LNP57" s="778"/>
      <c r="LNQ57" s="778"/>
      <c r="LNR57" s="778"/>
      <c r="LNS57" s="778"/>
      <c r="LNT57" s="778"/>
      <c r="LNU57" s="778"/>
      <c r="LNV57" s="778"/>
      <c r="LNW57" s="778"/>
      <c r="LNX57" s="778"/>
      <c r="LNY57" s="778"/>
      <c r="LNZ57" s="778"/>
      <c r="LOA57" s="778"/>
      <c r="LOB57" s="778"/>
      <c r="LOC57" s="778"/>
      <c r="LOD57" s="778"/>
      <c r="LOE57" s="778"/>
      <c r="LOF57" s="778"/>
      <c r="LOG57" s="778"/>
      <c r="LOH57" s="778"/>
      <c r="LOI57" s="778"/>
      <c r="LOJ57" s="778"/>
      <c r="LOK57" s="778"/>
      <c r="LOL57" s="778"/>
      <c r="LOM57" s="778"/>
      <c r="LON57" s="778"/>
      <c r="LOO57" s="778"/>
      <c r="LOP57" s="778"/>
      <c r="LOQ57" s="778"/>
      <c r="LOR57" s="778"/>
      <c r="LOS57" s="778"/>
      <c r="LOT57" s="778"/>
      <c r="LOU57" s="778"/>
      <c r="LOV57" s="778"/>
      <c r="LOW57" s="778"/>
      <c r="LOX57" s="778"/>
      <c r="LOY57" s="778"/>
      <c r="LOZ57" s="778"/>
      <c r="LPA57" s="778"/>
      <c r="LPB57" s="778"/>
      <c r="LPC57" s="778"/>
      <c r="LPD57" s="778"/>
      <c r="LPE57" s="778"/>
      <c r="LPF57" s="778"/>
      <c r="LPG57" s="778"/>
      <c r="LPH57" s="778"/>
      <c r="LPI57" s="778"/>
      <c r="LPJ57" s="778"/>
      <c r="LPK57" s="778"/>
      <c r="LPL57" s="778"/>
      <c r="LPM57" s="778"/>
      <c r="LPN57" s="778"/>
      <c r="LPO57" s="778"/>
      <c r="LPP57" s="778"/>
      <c r="LPQ57" s="778"/>
      <c r="LPR57" s="778"/>
      <c r="LPS57" s="778"/>
      <c r="LPT57" s="778"/>
      <c r="LPU57" s="778"/>
      <c r="LPV57" s="778"/>
      <c r="LPW57" s="778"/>
      <c r="LPX57" s="778"/>
      <c r="LPY57" s="778"/>
      <c r="LPZ57" s="778"/>
      <c r="LQA57" s="778"/>
      <c r="LQB57" s="778"/>
      <c r="LQC57" s="778"/>
      <c r="LQD57" s="778"/>
      <c r="LQE57" s="778"/>
      <c r="LQF57" s="778"/>
      <c r="LQG57" s="778"/>
      <c r="LQH57" s="778"/>
      <c r="LQI57" s="778"/>
      <c r="LQJ57" s="778"/>
      <c r="LQK57" s="778"/>
      <c r="LQL57" s="778"/>
      <c r="LQM57" s="778"/>
      <c r="LQN57" s="778"/>
      <c r="LQO57" s="778"/>
      <c r="LQP57" s="778"/>
      <c r="LQQ57" s="778"/>
      <c r="LQR57" s="778"/>
      <c r="LQS57" s="778"/>
      <c r="LQT57" s="778"/>
      <c r="LQU57" s="778"/>
      <c r="LQV57" s="778"/>
      <c r="LQW57" s="778"/>
      <c r="LQX57" s="778"/>
      <c r="LQY57" s="778"/>
      <c r="LQZ57" s="778"/>
      <c r="LRA57" s="778"/>
      <c r="LRB57" s="778"/>
      <c r="LRC57" s="778"/>
      <c r="LRD57" s="778"/>
      <c r="LRE57" s="778"/>
      <c r="LRF57" s="778"/>
      <c r="LRG57" s="778"/>
      <c r="LRH57" s="778"/>
      <c r="LRI57" s="778"/>
      <c r="LRJ57" s="778"/>
      <c r="LRK57" s="778"/>
      <c r="LRL57" s="778"/>
      <c r="LRM57" s="778"/>
      <c r="LRN57" s="778"/>
      <c r="LRO57" s="778"/>
      <c r="LRP57" s="778"/>
      <c r="LRQ57" s="778"/>
      <c r="LRR57" s="778"/>
      <c r="LRS57" s="778"/>
      <c r="LRT57" s="778"/>
      <c r="LRU57" s="778"/>
      <c r="LRV57" s="778"/>
      <c r="LRW57" s="778"/>
      <c r="LRX57" s="778"/>
      <c r="LRY57" s="778"/>
      <c r="LRZ57" s="778"/>
      <c r="LSA57" s="778"/>
      <c r="LSB57" s="778"/>
      <c r="LSC57" s="778"/>
      <c r="LSD57" s="778"/>
      <c r="LSE57" s="778"/>
      <c r="LSF57" s="778"/>
      <c r="LSG57" s="778"/>
      <c r="LSH57" s="778"/>
      <c r="LSI57" s="778"/>
      <c r="LSJ57" s="778"/>
      <c r="LSK57" s="778"/>
      <c r="LSL57" s="778"/>
      <c r="LSM57" s="778"/>
      <c r="LSN57" s="778"/>
      <c r="LSO57" s="778"/>
      <c r="LSP57" s="778"/>
      <c r="LSQ57" s="778"/>
      <c r="LSR57" s="778"/>
      <c r="LSS57" s="778"/>
      <c r="LST57" s="778"/>
      <c r="LSU57" s="778"/>
      <c r="LSV57" s="778"/>
      <c r="LSW57" s="778"/>
      <c r="LSX57" s="778"/>
      <c r="LSY57" s="778"/>
      <c r="LSZ57" s="778"/>
      <c r="LTA57" s="778"/>
      <c r="LTB57" s="778"/>
      <c r="LTC57" s="778"/>
      <c r="LTD57" s="778"/>
      <c r="LTE57" s="778"/>
      <c r="LTF57" s="778"/>
      <c r="LTG57" s="778"/>
      <c r="LTH57" s="778"/>
      <c r="LTI57" s="778"/>
      <c r="LTJ57" s="778"/>
      <c r="LTK57" s="778"/>
      <c r="LTL57" s="778"/>
      <c r="LTM57" s="778"/>
      <c r="LTN57" s="778"/>
      <c r="LTO57" s="778"/>
      <c r="LTP57" s="778"/>
      <c r="LTQ57" s="778"/>
      <c r="LTR57" s="778"/>
      <c r="LTS57" s="778"/>
      <c r="LTT57" s="778"/>
      <c r="LTU57" s="778"/>
      <c r="LTV57" s="778"/>
      <c r="LTW57" s="778"/>
      <c r="LTX57" s="778"/>
      <c r="LTY57" s="778"/>
      <c r="LTZ57" s="778"/>
      <c r="LUA57" s="778"/>
      <c r="LUB57" s="778"/>
      <c r="LUC57" s="778"/>
      <c r="LUD57" s="778"/>
      <c r="LUE57" s="778"/>
      <c r="LUF57" s="778"/>
      <c r="LUG57" s="778"/>
      <c r="LUH57" s="778"/>
      <c r="LUI57" s="778"/>
      <c r="LUJ57" s="778"/>
      <c r="LUK57" s="778"/>
      <c r="LUL57" s="778"/>
      <c r="LUM57" s="778"/>
      <c r="LUN57" s="778"/>
      <c r="LUO57" s="778"/>
      <c r="LUP57" s="778"/>
      <c r="LUQ57" s="778"/>
      <c r="LUR57" s="778"/>
      <c r="LUS57" s="778"/>
      <c r="LUT57" s="778"/>
      <c r="LUU57" s="778"/>
      <c r="LUV57" s="778"/>
      <c r="LUW57" s="778"/>
      <c r="LUX57" s="778"/>
      <c r="LUY57" s="778"/>
      <c r="LUZ57" s="778"/>
      <c r="LVA57" s="778"/>
      <c r="LVB57" s="778"/>
      <c r="LVC57" s="778"/>
      <c r="LVD57" s="778"/>
      <c r="LVE57" s="778"/>
      <c r="LVF57" s="778"/>
      <c r="LVG57" s="778"/>
      <c r="LVH57" s="778"/>
      <c r="LVI57" s="778"/>
      <c r="LVJ57" s="778"/>
      <c r="LVK57" s="778"/>
      <c r="LVL57" s="778"/>
      <c r="LVM57" s="778"/>
      <c r="LVN57" s="778"/>
      <c r="LVO57" s="778"/>
      <c r="LVP57" s="778"/>
      <c r="LVQ57" s="778"/>
      <c r="LVR57" s="778"/>
      <c r="LVS57" s="778"/>
      <c r="LVT57" s="778"/>
      <c r="LVU57" s="778"/>
      <c r="LVV57" s="778"/>
      <c r="LVW57" s="778"/>
      <c r="LVX57" s="778"/>
      <c r="LVY57" s="778"/>
      <c r="LVZ57" s="778"/>
      <c r="LWA57" s="778"/>
      <c r="LWB57" s="778"/>
      <c r="LWC57" s="778"/>
      <c r="LWD57" s="778"/>
      <c r="LWE57" s="778"/>
      <c r="LWF57" s="778"/>
      <c r="LWG57" s="778"/>
      <c r="LWH57" s="778"/>
      <c r="LWI57" s="778"/>
      <c r="LWJ57" s="778"/>
      <c r="LWK57" s="778"/>
      <c r="LWL57" s="778"/>
      <c r="LWM57" s="778"/>
      <c r="LWN57" s="778"/>
      <c r="LWO57" s="778"/>
      <c r="LWP57" s="778"/>
      <c r="LWQ57" s="778"/>
      <c r="LWR57" s="778"/>
      <c r="LWS57" s="778"/>
      <c r="LWT57" s="778"/>
      <c r="LWU57" s="778"/>
      <c r="LWV57" s="778"/>
      <c r="LWW57" s="778"/>
      <c r="LWX57" s="778"/>
      <c r="LWY57" s="778"/>
      <c r="LWZ57" s="778"/>
      <c r="LXA57" s="778"/>
      <c r="LXB57" s="778"/>
      <c r="LXC57" s="778"/>
      <c r="LXD57" s="778"/>
      <c r="LXE57" s="778"/>
      <c r="LXF57" s="778"/>
      <c r="LXG57" s="778"/>
      <c r="LXH57" s="778"/>
      <c r="LXI57" s="778"/>
      <c r="LXJ57" s="778"/>
      <c r="LXK57" s="778"/>
      <c r="LXL57" s="778"/>
      <c r="LXM57" s="778"/>
      <c r="LXN57" s="778"/>
      <c r="LXO57" s="778"/>
      <c r="LXP57" s="778"/>
      <c r="LXQ57" s="778"/>
      <c r="LXR57" s="778"/>
      <c r="LXS57" s="778"/>
      <c r="LXT57" s="778"/>
      <c r="LXU57" s="778"/>
      <c r="LXV57" s="778"/>
      <c r="LXW57" s="778"/>
      <c r="LXX57" s="778"/>
      <c r="LXY57" s="778"/>
      <c r="LXZ57" s="778"/>
      <c r="LYA57" s="778"/>
      <c r="LYB57" s="778"/>
      <c r="LYC57" s="778"/>
      <c r="LYD57" s="778"/>
      <c r="LYE57" s="778"/>
      <c r="LYF57" s="778"/>
      <c r="LYG57" s="778"/>
      <c r="LYH57" s="778"/>
      <c r="LYI57" s="778"/>
      <c r="LYJ57" s="778"/>
      <c r="LYK57" s="778"/>
      <c r="LYL57" s="778"/>
      <c r="LYM57" s="778"/>
      <c r="LYN57" s="778"/>
      <c r="LYO57" s="778"/>
      <c r="LYP57" s="778"/>
      <c r="LYQ57" s="778"/>
      <c r="LYR57" s="778"/>
      <c r="LYS57" s="778"/>
      <c r="LYT57" s="778"/>
      <c r="LYU57" s="778"/>
      <c r="LYV57" s="778"/>
      <c r="LYW57" s="778"/>
      <c r="LYX57" s="778"/>
      <c r="LYY57" s="778"/>
      <c r="LYZ57" s="778"/>
      <c r="LZA57" s="778"/>
      <c r="LZB57" s="778"/>
      <c r="LZC57" s="778"/>
      <c r="LZD57" s="778"/>
      <c r="LZE57" s="778"/>
      <c r="LZF57" s="778"/>
      <c r="LZG57" s="778"/>
      <c r="LZH57" s="778"/>
      <c r="LZI57" s="778"/>
      <c r="LZJ57" s="778"/>
      <c r="LZK57" s="778"/>
      <c r="LZL57" s="778"/>
      <c r="LZM57" s="778"/>
      <c r="LZN57" s="778"/>
      <c r="LZO57" s="778"/>
      <c r="LZP57" s="778"/>
      <c r="LZQ57" s="778"/>
      <c r="LZR57" s="778"/>
      <c r="LZS57" s="778"/>
      <c r="LZT57" s="778"/>
      <c r="LZU57" s="778"/>
      <c r="LZV57" s="778"/>
      <c r="LZW57" s="778"/>
      <c r="LZX57" s="778"/>
      <c r="LZY57" s="778"/>
      <c r="LZZ57" s="778"/>
      <c r="MAA57" s="778"/>
      <c r="MAB57" s="778"/>
      <c r="MAC57" s="778"/>
      <c r="MAD57" s="778"/>
      <c r="MAE57" s="778"/>
      <c r="MAF57" s="778"/>
      <c r="MAG57" s="778"/>
      <c r="MAH57" s="778"/>
      <c r="MAI57" s="778"/>
      <c r="MAJ57" s="778"/>
      <c r="MAK57" s="778"/>
      <c r="MAL57" s="778"/>
      <c r="MAM57" s="778"/>
      <c r="MAN57" s="778"/>
      <c r="MAO57" s="778"/>
      <c r="MAP57" s="778"/>
      <c r="MAQ57" s="778"/>
      <c r="MAR57" s="778"/>
      <c r="MAS57" s="778"/>
      <c r="MAT57" s="778"/>
      <c r="MAU57" s="778"/>
      <c r="MAV57" s="778"/>
      <c r="MAW57" s="778"/>
      <c r="MAX57" s="778"/>
      <c r="MAY57" s="778"/>
      <c r="MAZ57" s="778"/>
      <c r="MBA57" s="778"/>
      <c r="MBB57" s="778"/>
      <c r="MBC57" s="778"/>
      <c r="MBD57" s="778"/>
      <c r="MBE57" s="778"/>
      <c r="MBF57" s="778"/>
      <c r="MBG57" s="778"/>
      <c r="MBH57" s="778"/>
      <c r="MBI57" s="778"/>
      <c r="MBJ57" s="778"/>
      <c r="MBK57" s="778"/>
      <c r="MBL57" s="778"/>
      <c r="MBM57" s="778"/>
      <c r="MBN57" s="778"/>
      <c r="MBO57" s="778"/>
      <c r="MBP57" s="778"/>
      <c r="MBQ57" s="778"/>
      <c r="MBR57" s="778"/>
      <c r="MBS57" s="778"/>
      <c r="MBT57" s="778"/>
      <c r="MBU57" s="778"/>
      <c r="MBV57" s="778"/>
      <c r="MBW57" s="778"/>
      <c r="MBX57" s="778"/>
      <c r="MBY57" s="778"/>
      <c r="MBZ57" s="778"/>
      <c r="MCA57" s="778"/>
      <c r="MCB57" s="778"/>
      <c r="MCC57" s="778"/>
      <c r="MCD57" s="778"/>
      <c r="MCE57" s="778"/>
      <c r="MCF57" s="778"/>
      <c r="MCG57" s="778"/>
      <c r="MCH57" s="778"/>
      <c r="MCI57" s="778"/>
      <c r="MCJ57" s="778"/>
      <c r="MCK57" s="778"/>
      <c r="MCL57" s="778"/>
      <c r="MCM57" s="778"/>
      <c r="MCN57" s="778"/>
      <c r="MCO57" s="778"/>
      <c r="MCP57" s="778"/>
      <c r="MCQ57" s="778"/>
      <c r="MCR57" s="778"/>
      <c r="MCS57" s="778"/>
      <c r="MCT57" s="778"/>
      <c r="MCU57" s="778"/>
      <c r="MCV57" s="778"/>
      <c r="MCW57" s="778"/>
      <c r="MCX57" s="778"/>
      <c r="MCY57" s="778"/>
      <c r="MCZ57" s="778"/>
      <c r="MDA57" s="778"/>
      <c r="MDB57" s="778"/>
      <c r="MDC57" s="778"/>
      <c r="MDD57" s="778"/>
      <c r="MDE57" s="778"/>
      <c r="MDF57" s="778"/>
      <c r="MDG57" s="778"/>
      <c r="MDH57" s="778"/>
      <c r="MDI57" s="778"/>
      <c r="MDJ57" s="778"/>
      <c r="MDK57" s="778"/>
      <c r="MDL57" s="778"/>
      <c r="MDM57" s="778"/>
      <c r="MDN57" s="778"/>
      <c r="MDO57" s="778"/>
      <c r="MDP57" s="778"/>
      <c r="MDQ57" s="778"/>
      <c r="MDR57" s="778"/>
      <c r="MDS57" s="778"/>
      <c r="MDT57" s="778"/>
      <c r="MDU57" s="778"/>
      <c r="MDV57" s="778"/>
      <c r="MDW57" s="778"/>
      <c r="MDX57" s="778"/>
      <c r="MDY57" s="778"/>
      <c r="MDZ57" s="778"/>
      <c r="MEA57" s="778"/>
      <c r="MEB57" s="778"/>
      <c r="MEC57" s="778"/>
      <c r="MED57" s="778"/>
      <c r="MEE57" s="778"/>
      <c r="MEF57" s="778"/>
      <c r="MEG57" s="778"/>
      <c r="MEH57" s="778"/>
      <c r="MEI57" s="778"/>
      <c r="MEJ57" s="778"/>
      <c r="MEK57" s="778"/>
      <c r="MEL57" s="778"/>
      <c r="MEM57" s="778"/>
      <c r="MEN57" s="778"/>
      <c r="MEO57" s="778"/>
      <c r="MEP57" s="778"/>
      <c r="MEQ57" s="778"/>
      <c r="MER57" s="778"/>
      <c r="MES57" s="778"/>
      <c r="MET57" s="778"/>
      <c r="MEU57" s="778"/>
      <c r="MEV57" s="778"/>
      <c r="MEW57" s="778"/>
      <c r="MEX57" s="778"/>
      <c r="MEY57" s="778"/>
      <c r="MEZ57" s="778"/>
      <c r="MFA57" s="778"/>
      <c r="MFB57" s="778"/>
      <c r="MFC57" s="778"/>
      <c r="MFD57" s="778"/>
      <c r="MFE57" s="778"/>
      <c r="MFF57" s="778"/>
      <c r="MFG57" s="778"/>
      <c r="MFH57" s="778"/>
      <c r="MFI57" s="778"/>
      <c r="MFJ57" s="778"/>
      <c r="MFK57" s="778"/>
      <c r="MFL57" s="778"/>
      <c r="MFM57" s="778"/>
      <c r="MFN57" s="778"/>
      <c r="MFO57" s="778"/>
      <c r="MFP57" s="778"/>
      <c r="MFQ57" s="778"/>
      <c r="MFR57" s="778"/>
      <c r="MFS57" s="778"/>
      <c r="MFT57" s="778"/>
      <c r="MFU57" s="778"/>
      <c r="MFV57" s="778"/>
      <c r="MFW57" s="778"/>
      <c r="MFX57" s="778"/>
      <c r="MFY57" s="778"/>
      <c r="MFZ57" s="778"/>
      <c r="MGA57" s="778"/>
      <c r="MGB57" s="778"/>
      <c r="MGC57" s="778"/>
      <c r="MGD57" s="778"/>
      <c r="MGE57" s="778"/>
      <c r="MGF57" s="778"/>
      <c r="MGG57" s="778"/>
      <c r="MGH57" s="778"/>
      <c r="MGI57" s="778"/>
      <c r="MGJ57" s="778"/>
      <c r="MGK57" s="778"/>
      <c r="MGL57" s="778"/>
      <c r="MGM57" s="778"/>
      <c r="MGN57" s="778"/>
      <c r="MGO57" s="778"/>
      <c r="MGP57" s="778"/>
      <c r="MGQ57" s="778"/>
      <c r="MGR57" s="778"/>
      <c r="MGS57" s="778"/>
      <c r="MGT57" s="778"/>
      <c r="MGU57" s="778"/>
      <c r="MGV57" s="778"/>
      <c r="MGW57" s="778"/>
      <c r="MGX57" s="778"/>
      <c r="MGY57" s="778"/>
      <c r="MGZ57" s="778"/>
      <c r="MHA57" s="778"/>
      <c r="MHB57" s="778"/>
      <c r="MHC57" s="778"/>
      <c r="MHD57" s="778"/>
      <c r="MHE57" s="778"/>
      <c r="MHF57" s="778"/>
      <c r="MHG57" s="778"/>
      <c r="MHH57" s="778"/>
      <c r="MHI57" s="778"/>
      <c r="MHJ57" s="778"/>
      <c r="MHK57" s="778"/>
      <c r="MHL57" s="778"/>
      <c r="MHM57" s="778"/>
      <c r="MHN57" s="778"/>
      <c r="MHO57" s="778"/>
      <c r="MHP57" s="778"/>
      <c r="MHQ57" s="778"/>
      <c r="MHR57" s="778"/>
      <c r="MHS57" s="778"/>
      <c r="MHT57" s="778"/>
      <c r="MHU57" s="778"/>
      <c r="MHV57" s="778"/>
      <c r="MHW57" s="778"/>
      <c r="MHX57" s="778"/>
      <c r="MHY57" s="778"/>
      <c r="MHZ57" s="778"/>
      <c r="MIA57" s="778"/>
      <c r="MIB57" s="778"/>
      <c r="MIC57" s="778"/>
      <c r="MID57" s="778"/>
      <c r="MIE57" s="778"/>
      <c r="MIF57" s="778"/>
      <c r="MIG57" s="778"/>
      <c r="MIH57" s="778"/>
      <c r="MII57" s="778"/>
      <c r="MIJ57" s="778"/>
      <c r="MIK57" s="778"/>
      <c r="MIL57" s="778"/>
      <c r="MIM57" s="778"/>
      <c r="MIN57" s="778"/>
      <c r="MIO57" s="778"/>
      <c r="MIP57" s="778"/>
      <c r="MIQ57" s="778"/>
      <c r="MIR57" s="778"/>
      <c r="MIS57" s="778"/>
      <c r="MIT57" s="778"/>
      <c r="MIU57" s="778"/>
      <c r="MIV57" s="778"/>
      <c r="MIW57" s="778"/>
      <c r="MIX57" s="778"/>
      <c r="MIY57" s="778"/>
      <c r="MIZ57" s="778"/>
      <c r="MJA57" s="778"/>
      <c r="MJB57" s="778"/>
      <c r="MJC57" s="778"/>
      <c r="MJD57" s="778"/>
      <c r="MJE57" s="778"/>
      <c r="MJF57" s="778"/>
      <c r="MJG57" s="778"/>
      <c r="MJH57" s="778"/>
      <c r="MJI57" s="778"/>
      <c r="MJJ57" s="778"/>
      <c r="MJK57" s="778"/>
      <c r="MJL57" s="778"/>
      <c r="MJM57" s="778"/>
      <c r="MJN57" s="778"/>
      <c r="MJO57" s="778"/>
      <c r="MJP57" s="778"/>
      <c r="MJQ57" s="778"/>
      <c r="MJR57" s="778"/>
      <c r="MJS57" s="778"/>
      <c r="MJT57" s="778"/>
      <c r="MJU57" s="778"/>
      <c r="MJV57" s="778"/>
      <c r="MJW57" s="778"/>
      <c r="MJX57" s="778"/>
      <c r="MJY57" s="778"/>
      <c r="MJZ57" s="778"/>
      <c r="MKA57" s="778"/>
      <c r="MKB57" s="778"/>
      <c r="MKC57" s="778"/>
      <c r="MKD57" s="778"/>
      <c r="MKE57" s="778"/>
      <c r="MKF57" s="778"/>
      <c r="MKG57" s="778"/>
      <c r="MKH57" s="778"/>
      <c r="MKI57" s="778"/>
      <c r="MKJ57" s="778"/>
      <c r="MKK57" s="778"/>
      <c r="MKL57" s="778"/>
      <c r="MKM57" s="778"/>
      <c r="MKN57" s="778"/>
      <c r="MKO57" s="778"/>
      <c r="MKP57" s="778"/>
      <c r="MKQ57" s="778"/>
      <c r="MKR57" s="778"/>
      <c r="MKS57" s="778"/>
      <c r="MKT57" s="778"/>
      <c r="MKU57" s="778"/>
      <c r="MKV57" s="778"/>
      <c r="MKW57" s="778"/>
      <c r="MKX57" s="778"/>
      <c r="MKY57" s="778"/>
      <c r="MKZ57" s="778"/>
      <c r="MLA57" s="778"/>
      <c r="MLB57" s="778"/>
      <c r="MLC57" s="778"/>
      <c r="MLD57" s="778"/>
      <c r="MLE57" s="778"/>
      <c r="MLF57" s="778"/>
      <c r="MLG57" s="778"/>
      <c r="MLH57" s="778"/>
      <c r="MLI57" s="778"/>
      <c r="MLJ57" s="778"/>
      <c r="MLK57" s="778"/>
      <c r="MLL57" s="778"/>
      <c r="MLM57" s="778"/>
      <c r="MLN57" s="778"/>
      <c r="MLO57" s="778"/>
      <c r="MLP57" s="778"/>
      <c r="MLQ57" s="778"/>
      <c r="MLR57" s="778"/>
      <c r="MLS57" s="778"/>
      <c r="MLT57" s="778"/>
      <c r="MLU57" s="778"/>
      <c r="MLV57" s="778"/>
      <c r="MLW57" s="778"/>
      <c r="MLX57" s="778"/>
      <c r="MLY57" s="778"/>
      <c r="MLZ57" s="778"/>
      <c r="MMA57" s="778"/>
      <c r="MMB57" s="778"/>
      <c r="MMC57" s="778"/>
      <c r="MMD57" s="778"/>
      <c r="MME57" s="778"/>
      <c r="MMF57" s="778"/>
      <c r="MMG57" s="778"/>
      <c r="MMH57" s="778"/>
      <c r="MMI57" s="778"/>
      <c r="MMJ57" s="778"/>
      <c r="MMK57" s="778"/>
      <c r="MML57" s="778"/>
      <c r="MMM57" s="778"/>
      <c r="MMN57" s="778"/>
      <c r="MMO57" s="778"/>
      <c r="MMP57" s="778"/>
      <c r="MMQ57" s="778"/>
      <c r="MMR57" s="778"/>
      <c r="MMS57" s="778"/>
      <c r="MMT57" s="778"/>
      <c r="MMU57" s="778"/>
      <c r="MMV57" s="778"/>
      <c r="MMW57" s="778"/>
      <c r="MMX57" s="778"/>
      <c r="MMY57" s="778"/>
      <c r="MMZ57" s="778"/>
      <c r="MNA57" s="778"/>
      <c r="MNB57" s="778"/>
      <c r="MNC57" s="778"/>
      <c r="MND57" s="778"/>
      <c r="MNE57" s="778"/>
      <c r="MNF57" s="778"/>
      <c r="MNG57" s="778"/>
      <c r="MNH57" s="778"/>
      <c r="MNI57" s="778"/>
      <c r="MNJ57" s="778"/>
      <c r="MNK57" s="778"/>
      <c r="MNL57" s="778"/>
      <c r="MNM57" s="778"/>
      <c r="MNN57" s="778"/>
      <c r="MNO57" s="778"/>
      <c r="MNP57" s="778"/>
      <c r="MNQ57" s="778"/>
      <c r="MNR57" s="778"/>
      <c r="MNS57" s="778"/>
      <c r="MNT57" s="778"/>
      <c r="MNU57" s="778"/>
      <c r="MNV57" s="778"/>
      <c r="MNW57" s="778"/>
      <c r="MNX57" s="778"/>
      <c r="MNY57" s="778"/>
      <c r="MNZ57" s="778"/>
      <c r="MOA57" s="778"/>
      <c r="MOB57" s="778"/>
      <c r="MOC57" s="778"/>
      <c r="MOD57" s="778"/>
      <c r="MOE57" s="778"/>
      <c r="MOF57" s="778"/>
      <c r="MOG57" s="778"/>
      <c r="MOH57" s="778"/>
      <c r="MOI57" s="778"/>
      <c r="MOJ57" s="778"/>
      <c r="MOK57" s="778"/>
      <c r="MOL57" s="778"/>
      <c r="MOM57" s="778"/>
      <c r="MON57" s="778"/>
      <c r="MOO57" s="778"/>
      <c r="MOP57" s="778"/>
      <c r="MOQ57" s="778"/>
      <c r="MOR57" s="778"/>
      <c r="MOS57" s="778"/>
      <c r="MOT57" s="778"/>
      <c r="MOU57" s="778"/>
      <c r="MOV57" s="778"/>
      <c r="MOW57" s="778"/>
      <c r="MOX57" s="778"/>
      <c r="MOY57" s="778"/>
      <c r="MOZ57" s="778"/>
      <c r="MPA57" s="778"/>
      <c r="MPB57" s="778"/>
      <c r="MPC57" s="778"/>
      <c r="MPD57" s="778"/>
      <c r="MPE57" s="778"/>
      <c r="MPF57" s="778"/>
      <c r="MPG57" s="778"/>
      <c r="MPH57" s="778"/>
      <c r="MPI57" s="778"/>
      <c r="MPJ57" s="778"/>
      <c r="MPK57" s="778"/>
      <c r="MPL57" s="778"/>
      <c r="MPM57" s="778"/>
      <c r="MPN57" s="778"/>
      <c r="MPO57" s="778"/>
      <c r="MPP57" s="778"/>
      <c r="MPQ57" s="778"/>
      <c r="MPR57" s="778"/>
      <c r="MPS57" s="778"/>
      <c r="MPT57" s="778"/>
      <c r="MPU57" s="778"/>
      <c r="MPV57" s="778"/>
      <c r="MPW57" s="778"/>
      <c r="MPX57" s="778"/>
      <c r="MPY57" s="778"/>
      <c r="MPZ57" s="778"/>
      <c r="MQA57" s="778"/>
      <c r="MQB57" s="778"/>
      <c r="MQC57" s="778"/>
      <c r="MQD57" s="778"/>
      <c r="MQE57" s="778"/>
      <c r="MQF57" s="778"/>
      <c r="MQG57" s="778"/>
      <c r="MQH57" s="778"/>
      <c r="MQI57" s="778"/>
      <c r="MQJ57" s="778"/>
      <c r="MQK57" s="778"/>
      <c r="MQL57" s="778"/>
      <c r="MQM57" s="778"/>
      <c r="MQN57" s="778"/>
      <c r="MQO57" s="778"/>
      <c r="MQP57" s="778"/>
      <c r="MQQ57" s="778"/>
      <c r="MQR57" s="778"/>
      <c r="MQS57" s="778"/>
      <c r="MQT57" s="778"/>
      <c r="MQU57" s="778"/>
      <c r="MQV57" s="778"/>
      <c r="MQW57" s="778"/>
      <c r="MQX57" s="778"/>
      <c r="MQY57" s="778"/>
      <c r="MQZ57" s="778"/>
      <c r="MRA57" s="778"/>
      <c r="MRB57" s="778"/>
      <c r="MRC57" s="778"/>
      <c r="MRD57" s="778"/>
      <c r="MRE57" s="778"/>
      <c r="MRF57" s="778"/>
      <c r="MRG57" s="778"/>
      <c r="MRH57" s="778"/>
      <c r="MRI57" s="778"/>
      <c r="MRJ57" s="778"/>
      <c r="MRK57" s="778"/>
      <c r="MRL57" s="778"/>
      <c r="MRM57" s="778"/>
      <c r="MRN57" s="778"/>
      <c r="MRO57" s="778"/>
      <c r="MRP57" s="778"/>
      <c r="MRQ57" s="778"/>
      <c r="MRR57" s="778"/>
      <c r="MRS57" s="778"/>
      <c r="MRT57" s="778"/>
      <c r="MRU57" s="778"/>
      <c r="MRV57" s="778"/>
      <c r="MRW57" s="778"/>
      <c r="MRX57" s="778"/>
      <c r="MRY57" s="778"/>
      <c r="MRZ57" s="778"/>
      <c r="MSA57" s="778"/>
      <c r="MSB57" s="778"/>
      <c r="MSC57" s="778"/>
      <c r="MSD57" s="778"/>
      <c r="MSE57" s="778"/>
      <c r="MSF57" s="778"/>
      <c r="MSG57" s="778"/>
      <c r="MSH57" s="778"/>
      <c r="MSI57" s="778"/>
      <c r="MSJ57" s="778"/>
      <c r="MSK57" s="778"/>
      <c r="MSL57" s="778"/>
      <c r="MSM57" s="778"/>
      <c r="MSN57" s="778"/>
      <c r="MSO57" s="778"/>
      <c r="MSP57" s="778"/>
      <c r="MSQ57" s="778"/>
      <c r="MSR57" s="778"/>
      <c r="MSS57" s="778"/>
      <c r="MST57" s="778"/>
      <c r="MSU57" s="778"/>
      <c r="MSV57" s="778"/>
      <c r="MSW57" s="778"/>
      <c r="MSX57" s="778"/>
      <c r="MSY57" s="778"/>
      <c r="MSZ57" s="778"/>
      <c r="MTA57" s="778"/>
      <c r="MTB57" s="778"/>
      <c r="MTC57" s="778"/>
      <c r="MTD57" s="778"/>
      <c r="MTE57" s="778"/>
      <c r="MTF57" s="778"/>
      <c r="MTG57" s="778"/>
      <c r="MTH57" s="778"/>
      <c r="MTI57" s="778"/>
      <c r="MTJ57" s="778"/>
      <c r="MTK57" s="778"/>
      <c r="MTL57" s="778"/>
      <c r="MTM57" s="778"/>
      <c r="MTN57" s="778"/>
      <c r="MTO57" s="778"/>
      <c r="MTP57" s="778"/>
      <c r="MTQ57" s="778"/>
      <c r="MTR57" s="778"/>
      <c r="MTS57" s="778"/>
      <c r="MTT57" s="778"/>
      <c r="MTU57" s="778"/>
      <c r="MTV57" s="778"/>
      <c r="MTW57" s="778"/>
      <c r="MTX57" s="778"/>
      <c r="MTY57" s="778"/>
      <c r="MTZ57" s="778"/>
      <c r="MUA57" s="778"/>
      <c r="MUB57" s="778"/>
      <c r="MUC57" s="778"/>
      <c r="MUD57" s="778"/>
      <c r="MUE57" s="778"/>
      <c r="MUF57" s="778"/>
      <c r="MUG57" s="778"/>
      <c r="MUH57" s="778"/>
      <c r="MUI57" s="778"/>
      <c r="MUJ57" s="778"/>
      <c r="MUK57" s="778"/>
      <c r="MUL57" s="778"/>
      <c r="MUM57" s="778"/>
      <c r="MUN57" s="778"/>
      <c r="MUO57" s="778"/>
      <c r="MUP57" s="778"/>
      <c r="MUQ57" s="778"/>
      <c r="MUR57" s="778"/>
      <c r="MUS57" s="778"/>
      <c r="MUT57" s="778"/>
      <c r="MUU57" s="778"/>
      <c r="MUV57" s="778"/>
      <c r="MUW57" s="778"/>
      <c r="MUX57" s="778"/>
      <c r="MUY57" s="778"/>
      <c r="MUZ57" s="778"/>
      <c r="MVA57" s="778"/>
      <c r="MVB57" s="778"/>
      <c r="MVC57" s="778"/>
      <c r="MVD57" s="778"/>
      <c r="MVE57" s="778"/>
      <c r="MVF57" s="778"/>
      <c r="MVG57" s="778"/>
      <c r="MVH57" s="778"/>
      <c r="MVI57" s="778"/>
      <c r="MVJ57" s="778"/>
      <c r="MVK57" s="778"/>
      <c r="MVL57" s="778"/>
      <c r="MVM57" s="778"/>
      <c r="MVN57" s="778"/>
      <c r="MVO57" s="778"/>
      <c r="MVP57" s="778"/>
      <c r="MVQ57" s="778"/>
      <c r="MVR57" s="778"/>
      <c r="MVS57" s="778"/>
      <c r="MVT57" s="778"/>
      <c r="MVU57" s="778"/>
      <c r="MVV57" s="778"/>
      <c r="MVW57" s="778"/>
      <c r="MVX57" s="778"/>
      <c r="MVY57" s="778"/>
      <c r="MVZ57" s="778"/>
      <c r="MWA57" s="778"/>
      <c r="MWB57" s="778"/>
      <c r="MWC57" s="778"/>
      <c r="MWD57" s="778"/>
      <c r="MWE57" s="778"/>
      <c r="MWF57" s="778"/>
      <c r="MWG57" s="778"/>
      <c r="MWH57" s="778"/>
      <c r="MWI57" s="778"/>
      <c r="MWJ57" s="778"/>
      <c r="MWK57" s="778"/>
      <c r="MWL57" s="778"/>
      <c r="MWM57" s="778"/>
      <c r="MWN57" s="778"/>
      <c r="MWO57" s="778"/>
      <c r="MWP57" s="778"/>
      <c r="MWQ57" s="778"/>
      <c r="MWR57" s="778"/>
      <c r="MWS57" s="778"/>
      <c r="MWT57" s="778"/>
      <c r="MWU57" s="778"/>
      <c r="MWV57" s="778"/>
      <c r="MWW57" s="778"/>
      <c r="MWX57" s="778"/>
      <c r="MWY57" s="778"/>
      <c r="MWZ57" s="778"/>
      <c r="MXA57" s="778"/>
      <c r="MXB57" s="778"/>
      <c r="MXC57" s="778"/>
      <c r="MXD57" s="778"/>
      <c r="MXE57" s="778"/>
      <c r="MXF57" s="778"/>
      <c r="MXG57" s="778"/>
      <c r="MXH57" s="778"/>
      <c r="MXI57" s="778"/>
      <c r="MXJ57" s="778"/>
      <c r="MXK57" s="778"/>
      <c r="MXL57" s="778"/>
      <c r="MXM57" s="778"/>
      <c r="MXN57" s="778"/>
      <c r="MXO57" s="778"/>
      <c r="MXP57" s="778"/>
      <c r="MXQ57" s="778"/>
      <c r="MXR57" s="778"/>
      <c r="MXS57" s="778"/>
      <c r="MXT57" s="778"/>
      <c r="MXU57" s="778"/>
      <c r="MXV57" s="778"/>
      <c r="MXW57" s="778"/>
      <c r="MXX57" s="778"/>
      <c r="MXY57" s="778"/>
      <c r="MXZ57" s="778"/>
      <c r="MYA57" s="778"/>
      <c r="MYB57" s="778"/>
      <c r="MYC57" s="778"/>
      <c r="MYD57" s="778"/>
      <c r="MYE57" s="778"/>
      <c r="MYF57" s="778"/>
      <c r="MYG57" s="778"/>
      <c r="MYH57" s="778"/>
      <c r="MYI57" s="778"/>
      <c r="MYJ57" s="778"/>
      <c r="MYK57" s="778"/>
      <c r="MYL57" s="778"/>
      <c r="MYM57" s="778"/>
      <c r="MYN57" s="778"/>
      <c r="MYO57" s="778"/>
      <c r="MYP57" s="778"/>
      <c r="MYQ57" s="778"/>
      <c r="MYR57" s="778"/>
      <c r="MYS57" s="778"/>
      <c r="MYT57" s="778"/>
      <c r="MYU57" s="778"/>
      <c r="MYV57" s="778"/>
      <c r="MYW57" s="778"/>
      <c r="MYX57" s="778"/>
      <c r="MYY57" s="778"/>
      <c r="MYZ57" s="778"/>
      <c r="MZA57" s="778"/>
      <c r="MZB57" s="778"/>
      <c r="MZC57" s="778"/>
      <c r="MZD57" s="778"/>
      <c r="MZE57" s="778"/>
      <c r="MZF57" s="778"/>
      <c r="MZG57" s="778"/>
      <c r="MZH57" s="778"/>
      <c r="MZI57" s="778"/>
      <c r="MZJ57" s="778"/>
      <c r="MZK57" s="778"/>
      <c r="MZL57" s="778"/>
      <c r="MZM57" s="778"/>
      <c r="MZN57" s="778"/>
      <c r="MZO57" s="778"/>
      <c r="MZP57" s="778"/>
      <c r="MZQ57" s="778"/>
      <c r="MZR57" s="778"/>
      <c r="MZS57" s="778"/>
      <c r="MZT57" s="778"/>
      <c r="MZU57" s="778"/>
      <c r="MZV57" s="778"/>
      <c r="MZW57" s="778"/>
      <c r="MZX57" s="778"/>
      <c r="MZY57" s="778"/>
      <c r="MZZ57" s="778"/>
      <c r="NAA57" s="778"/>
      <c r="NAB57" s="778"/>
      <c r="NAC57" s="778"/>
      <c r="NAD57" s="778"/>
      <c r="NAE57" s="778"/>
      <c r="NAF57" s="778"/>
      <c r="NAG57" s="778"/>
      <c r="NAH57" s="778"/>
      <c r="NAI57" s="778"/>
      <c r="NAJ57" s="778"/>
      <c r="NAK57" s="778"/>
      <c r="NAL57" s="778"/>
      <c r="NAM57" s="778"/>
      <c r="NAN57" s="778"/>
      <c r="NAO57" s="778"/>
      <c r="NAP57" s="778"/>
      <c r="NAQ57" s="778"/>
      <c r="NAR57" s="778"/>
      <c r="NAS57" s="778"/>
      <c r="NAT57" s="778"/>
      <c r="NAU57" s="778"/>
      <c r="NAV57" s="778"/>
      <c r="NAW57" s="778"/>
      <c r="NAX57" s="778"/>
      <c r="NAY57" s="778"/>
      <c r="NAZ57" s="778"/>
      <c r="NBA57" s="778"/>
      <c r="NBB57" s="778"/>
      <c r="NBC57" s="778"/>
      <c r="NBD57" s="778"/>
      <c r="NBE57" s="778"/>
      <c r="NBF57" s="778"/>
      <c r="NBG57" s="778"/>
      <c r="NBH57" s="778"/>
      <c r="NBI57" s="778"/>
      <c r="NBJ57" s="778"/>
      <c r="NBK57" s="778"/>
      <c r="NBL57" s="778"/>
      <c r="NBM57" s="778"/>
      <c r="NBN57" s="778"/>
      <c r="NBO57" s="778"/>
      <c r="NBP57" s="778"/>
      <c r="NBQ57" s="778"/>
      <c r="NBR57" s="778"/>
      <c r="NBS57" s="778"/>
      <c r="NBT57" s="778"/>
      <c r="NBU57" s="778"/>
      <c r="NBV57" s="778"/>
      <c r="NBW57" s="778"/>
      <c r="NBX57" s="778"/>
      <c r="NBY57" s="778"/>
      <c r="NBZ57" s="778"/>
      <c r="NCA57" s="778"/>
      <c r="NCB57" s="778"/>
      <c r="NCC57" s="778"/>
      <c r="NCD57" s="778"/>
      <c r="NCE57" s="778"/>
      <c r="NCF57" s="778"/>
      <c r="NCG57" s="778"/>
      <c r="NCH57" s="778"/>
      <c r="NCI57" s="778"/>
      <c r="NCJ57" s="778"/>
      <c r="NCK57" s="778"/>
      <c r="NCL57" s="778"/>
      <c r="NCM57" s="778"/>
      <c r="NCN57" s="778"/>
      <c r="NCO57" s="778"/>
      <c r="NCP57" s="778"/>
      <c r="NCQ57" s="778"/>
      <c r="NCR57" s="778"/>
      <c r="NCS57" s="778"/>
      <c r="NCT57" s="778"/>
      <c r="NCU57" s="778"/>
      <c r="NCV57" s="778"/>
      <c r="NCW57" s="778"/>
      <c r="NCX57" s="778"/>
      <c r="NCY57" s="778"/>
      <c r="NCZ57" s="778"/>
      <c r="NDA57" s="778"/>
      <c r="NDB57" s="778"/>
      <c r="NDC57" s="778"/>
      <c r="NDD57" s="778"/>
      <c r="NDE57" s="778"/>
      <c r="NDF57" s="778"/>
      <c r="NDG57" s="778"/>
      <c r="NDH57" s="778"/>
      <c r="NDI57" s="778"/>
      <c r="NDJ57" s="778"/>
      <c r="NDK57" s="778"/>
      <c r="NDL57" s="778"/>
      <c r="NDM57" s="778"/>
      <c r="NDN57" s="778"/>
      <c r="NDO57" s="778"/>
      <c r="NDP57" s="778"/>
      <c r="NDQ57" s="778"/>
      <c r="NDR57" s="778"/>
      <c r="NDS57" s="778"/>
      <c r="NDT57" s="778"/>
      <c r="NDU57" s="778"/>
      <c r="NDV57" s="778"/>
      <c r="NDW57" s="778"/>
      <c r="NDX57" s="778"/>
      <c r="NDY57" s="778"/>
      <c r="NDZ57" s="778"/>
      <c r="NEA57" s="778"/>
      <c r="NEB57" s="778"/>
      <c r="NEC57" s="778"/>
      <c r="NED57" s="778"/>
      <c r="NEE57" s="778"/>
      <c r="NEF57" s="778"/>
      <c r="NEG57" s="778"/>
      <c r="NEH57" s="778"/>
      <c r="NEI57" s="778"/>
      <c r="NEJ57" s="778"/>
      <c r="NEK57" s="778"/>
      <c r="NEL57" s="778"/>
      <c r="NEM57" s="778"/>
      <c r="NEN57" s="778"/>
      <c r="NEO57" s="778"/>
      <c r="NEP57" s="778"/>
      <c r="NEQ57" s="778"/>
      <c r="NER57" s="778"/>
      <c r="NES57" s="778"/>
      <c r="NET57" s="778"/>
      <c r="NEU57" s="778"/>
      <c r="NEV57" s="778"/>
      <c r="NEW57" s="778"/>
      <c r="NEX57" s="778"/>
      <c r="NEY57" s="778"/>
      <c r="NEZ57" s="778"/>
      <c r="NFA57" s="778"/>
      <c r="NFB57" s="778"/>
      <c r="NFC57" s="778"/>
      <c r="NFD57" s="778"/>
      <c r="NFE57" s="778"/>
      <c r="NFF57" s="778"/>
      <c r="NFG57" s="778"/>
      <c r="NFH57" s="778"/>
      <c r="NFI57" s="778"/>
      <c r="NFJ57" s="778"/>
      <c r="NFK57" s="778"/>
      <c r="NFL57" s="778"/>
      <c r="NFM57" s="778"/>
      <c r="NFN57" s="778"/>
      <c r="NFO57" s="778"/>
      <c r="NFP57" s="778"/>
      <c r="NFQ57" s="778"/>
      <c r="NFR57" s="778"/>
      <c r="NFS57" s="778"/>
      <c r="NFT57" s="778"/>
      <c r="NFU57" s="778"/>
      <c r="NFV57" s="778"/>
      <c r="NFW57" s="778"/>
      <c r="NFX57" s="778"/>
      <c r="NFY57" s="778"/>
      <c r="NFZ57" s="778"/>
      <c r="NGA57" s="778"/>
      <c r="NGB57" s="778"/>
      <c r="NGC57" s="778"/>
      <c r="NGD57" s="778"/>
      <c r="NGE57" s="778"/>
      <c r="NGF57" s="778"/>
      <c r="NGG57" s="778"/>
      <c r="NGH57" s="778"/>
      <c r="NGI57" s="778"/>
      <c r="NGJ57" s="778"/>
      <c r="NGK57" s="778"/>
      <c r="NGL57" s="778"/>
      <c r="NGM57" s="778"/>
      <c r="NGN57" s="778"/>
      <c r="NGO57" s="778"/>
      <c r="NGP57" s="778"/>
      <c r="NGQ57" s="778"/>
      <c r="NGR57" s="778"/>
      <c r="NGS57" s="778"/>
      <c r="NGT57" s="778"/>
      <c r="NGU57" s="778"/>
      <c r="NGV57" s="778"/>
      <c r="NGW57" s="778"/>
      <c r="NGX57" s="778"/>
      <c r="NGY57" s="778"/>
      <c r="NGZ57" s="778"/>
      <c r="NHA57" s="778"/>
      <c r="NHB57" s="778"/>
      <c r="NHC57" s="778"/>
      <c r="NHD57" s="778"/>
      <c r="NHE57" s="778"/>
      <c r="NHF57" s="778"/>
      <c r="NHG57" s="778"/>
      <c r="NHH57" s="778"/>
      <c r="NHI57" s="778"/>
      <c r="NHJ57" s="778"/>
      <c r="NHK57" s="778"/>
      <c r="NHL57" s="778"/>
      <c r="NHM57" s="778"/>
      <c r="NHN57" s="778"/>
      <c r="NHO57" s="778"/>
      <c r="NHP57" s="778"/>
      <c r="NHQ57" s="778"/>
      <c r="NHR57" s="778"/>
      <c r="NHS57" s="778"/>
      <c r="NHT57" s="778"/>
      <c r="NHU57" s="778"/>
      <c r="NHV57" s="778"/>
      <c r="NHW57" s="778"/>
      <c r="NHX57" s="778"/>
      <c r="NHY57" s="778"/>
      <c r="NHZ57" s="778"/>
      <c r="NIA57" s="778"/>
      <c r="NIB57" s="778"/>
      <c r="NIC57" s="778"/>
      <c r="NID57" s="778"/>
      <c r="NIE57" s="778"/>
      <c r="NIF57" s="778"/>
      <c r="NIG57" s="778"/>
      <c r="NIH57" s="778"/>
      <c r="NII57" s="778"/>
      <c r="NIJ57" s="778"/>
      <c r="NIK57" s="778"/>
      <c r="NIL57" s="778"/>
      <c r="NIM57" s="778"/>
      <c r="NIN57" s="778"/>
      <c r="NIO57" s="778"/>
      <c r="NIP57" s="778"/>
      <c r="NIQ57" s="778"/>
      <c r="NIR57" s="778"/>
      <c r="NIS57" s="778"/>
      <c r="NIT57" s="778"/>
      <c r="NIU57" s="778"/>
      <c r="NIV57" s="778"/>
      <c r="NIW57" s="778"/>
      <c r="NIX57" s="778"/>
      <c r="NIY57" s="778"/>
      <c r="NIZ57" s="778"/>
      <c r="NJA57" s="778"/>
      <c r="NJB57" s="778"/>
      <c r="NJC57" s="778"/>
      <c r="NJD57" s="778"/>
      <c r="NJE57" s="778"/>
      <c r="NJF57" s="778"/>
      <c r="NJG57" s="778"/>
      <c r="NJH57" s="778"/>
      <c r="NJI57" s="778"/>
      <c r="NJJ57" s="778"/>
      <c r="NJK57" s="778"/>
      <c r="NJL57" s="778"/>
      <c r="NJM57" s="778"/>
      <c r="NJN57" s="778"/>
      <c r="NJO57" s="778"/>
      <c r="NJP57" s="778"/>
      <c r="NJQ57" s="778"/>
      <c r="NJR57" s="778"/>
      <c r="NJS57" s="778"/>
      <c r="NJT57" s="778"/>
      <c r="NJU57" s="778"/>
      <c r="NJV57" s="778"/>
      <c r="NJW57" s="778"/>
      <c r="NJX57" s="778"/>
      <c r="NJY57" s="778"/>
      <c r="NJZ57" s="778"/>
      <c r="NKA57" s="778"/>
      <c r="NKB57" s="778"/>
      <c r="NKC57" s="778"/>
      <c r="NKD57" s="778"/>
      <c r="NKE57" s="778"/>
      <c r="NKF57" s="778"/>
      <c r="NKG57" s="778"/>
      <c r="NKH57" s="778"/>
      <c r="NKI57" s="778"/>
      <c r="NKJ57" s="778"/>
      <c r="NKK57" s="778"/>
      <c r="NKL57" s="778"/>
      <c r="NKM57" s="778"/>
      <c r="NKN57" s="778"/>
      <c r="NKO57" s="778"/>
      <c r="NKP57" s="778"/>
      <c r="NKQ57" s="778"/>
      <c r="NKR57" s="778"/>
      <c r="NKS57" s="778"/>
      <c r="NKT57" s="778"/>
      <c r="NKU57" s="778"/>
      <c r="NKV57" s="778"/>
      <c r="NKW57" s="778"/>
      <c r="NKX57" s="778"/>
      <c r="NKY57" s="778"/>
      <c r="NKZ57" s="778"/>
      <c r="NLA57" s="778"/>
      <c r="NLB57" s="778"/>
      <c r="NLC57" s="778"/>
      <c r="NLD57" s="778"/>
      <c r="NLE57" s="778"/>
      <c r="NLF57" s="778"/>
      <c r="NLG57" s="778"/>
      <c r="NLH57" s="778"/>
      <c r="NLI57" s="778"/>
      <c r="NLJ57" s="778"/>
      <c r="NLK57" s="778"/>
      <c r="NLL57" s="778"/>
      <c r="NLM57" s="778"/>
      <c r="NLN57" s="778"/>
      <c r="NLO57" s="778"/>
      <c r="NLP57" s="778"/>
      <c r="NLQ57" s="778"/>
      <c r="NLR57" s="778"/>
      <c r="NLS57" s="778"/>
      <c r="NLT57" s="778"/>
      <c r="NLU57" s="778"/>
      <c r="NLV57" s="778"/>
      <c r="NLW57" s="778"/>
      <c r="NLX57" s="778"/>
      <c r="NLY57" s="778"/>
      <c r="NLZ57" s="778"/>
      <c r="NMA57" s="778"/>
      <c r="NMB57" s="778"/>
      <c r="NMC57" s="778"/>
      <c r="NMD57" s="778"/>
      <c r="NME57" s="778"/>
      <c r="NMF57" s="778"/>
      <c r="NMG57" s="778"/>
      <c r="NMH57" s="778"/>
      <c r="NMI57" s="778"/>
      <c r="NMJ57" s="778"/>
      <c r="NMK57" s="778"/>
      <c r="NML57" s="778"/>
      <c r="NMM57" s="778"/>
      <c r="NMN57" s="778"/>
      <c r="NMO57" s="778"/>
      <c r="NMP57" s="778"/>
      <c r="NMQ57" s="778"/>
      <c r="NMR57" s="778"/>
      <c r="NMS57" s="778"/>
      <c r="NMT57" s="778"/>
      <c r="NMU57" s="778"/>
      <c r="NMV57" s="778"/>
      <c r="NMW57" s="778"/>
      <c r="NMX57" s="778"/>
      <c r="NMY57" s="778"/>
      <c r="NMZ57" s="778"/>
      <c r="NNA57" s="778"/>
      <c r="NNB57" s="778"/>
      <c r="NNC57" s="778"/>
      <c r="NND57" s="778"/>
      <c r="NNE57" s="778"/>
      <c r="NNF57" s="778"/>
      <c r="NNG57" s="778"/>
      <c r="NNH57" s="778"/>
      <c r="NNI57" s="778"/>
      <c r="NNJ57" s="778"/>
      <c r="NNK57" s="778"/>
      <c r="NNL57" s="778"/>
      <c r="NNM57" s="778"/>
      <c r="NNN57" s="778"/>
      <c r="NNO57" s="778"/>
      <c r="NNP57" s="778"/>
      <c r="NNQ57" s="778"/>
      <c r="NNR57" s="778"/>
      <c r="NNS57" s="778"/>
      <c r="NNT57" s="778"/>
      <c r="NNU57" s="778"/>
      <c r="NNV57" s="778"/>
      <c r="NNW57" s="778"/>
      <c r="NNX57" s="778"/>
      <c r="NNY57" s="778"/>
      <c r="NNZ57" s="778"/>
      <c r="NOA57" s="778"/>
      <c r="NOB57" s="778"/>
      <c r="NOC57" s="778"/>
      <c r="NOD57" s="778"/>
      <c r="NOE57" s="778"/>
      <c r="NOF57" s="778"/>
      <c r="NOG57" s="778"/>
      <c r="NOH57" s="778"/>
      <c r="NOI57" s="778"/>
      <c r="NOJ57" s="778"/>
      <c r="NOK57" s="778"/>
      <c r="NOL57" s="778"/>
      <c r="NOM57" s="778"/>
      <c r="NON57" s="778"/>
      <c r="NOO57" s="778"/>
      <c r="NOP57" s="778"/>
      <c r="NOQ57" s="778"/>
      <c r="NOR57" s="778"/>
      <c r="NOS57" s="778"/>
      <c r="NOT57" s="778"/>
      <c r="NOU57" s="778"/>
      <c r="NOV57" s="778"/>
      <c r="NOW57" s="778"/>
      <c r="NOX57" s="778"/>
      <c r="NOY57" s="778"/>
      <c r="NOZ57" s="778"/>
      <c r="NPA57" s="778"/>
      <c r="NPB57" s="778"/>
      <c r="NPC57" s="778"/>
      <c r="NPD57" s="778"/>
      <c r="NPE57" s="778"/>
      <c r="NPF57" s="778"/>
      <c r="NPG57" s="778"/>
      <c r="NPH57" s="778"/>
      <c r="NPI57" s="778"/>
      <c r="NPJ57" s="778"/>
      <c r="NPK57" s="778"/>
      <c r="NPL57" s="778"/>
      <c r="NPM57" s="778"/>
      <c r="NPN57" s="778"/>
      <c r="NPO57" s="778"/>
      <c r="NPP57" s="778"/>
      <c r="NPQ57" s="778"/>
      <c r="NPR57" s="778"/>
      <c r="NPS57" s="778"/>
      <c r="NPT57" s="778"/>
      <c r="NPU57" s="778"/>
      <c r="NPV57" s="778"/>
      <c r="NPW57" s="778"/>
      <c r="NPX57" s="778"/>
      <c r="NPY57" s="778"/>
      <c r="NPZ57" s="778"/>
      <c r="NQA57" s="778"/>
      <c r="NQB57" s="778"/>
      <c r="NQC57" s="778"/>
      <c r="NQD57" s="778"/>
      <c r="NQE57" s="778"/>
      <c r="NQF57" s="778"/>
      <c r="NQG57" s="778"/>
      <c r="NQH57" s="778"/>
      <c r="NQI57" s="778"/>
      <c r="NQJ57" s="778"/>
      <c r="NQK57" s="778"/>
      <c r="NQL57" s="778"/>
      <c r="NQM57" s="778"/>
      <c r="NQN57" s="778"/>
      <c r="NQO57" s="778"/>
      <c r="NQP57" s="778"/>
      <c r="NQQ57" s="778"/>
      <c r="NQR57" s="778"/>
      <c r="NQS57" s="778"/>
      <c r="NQT57" s="778"/>
      <c r="NQU57" s="778"/>
      <c r="NQV57" s="778"/>
      <c r="NQW57" s="778"/>
      <c r="NQX57" s="778"/>
      <c r="NQY57" s="778"/>
      <c r="NQZ57" s="778"/>
      <c r="NRA57" s="778"/>
      <c r="NRB57" s="778"/>
      <c r="NRC57" s="778"/>
      <c r="NRD57" s="778"/>
      <c r="NRE57" s="778"/>
      <c r="NRF57" s="778"/>
      <c r="NRG57" s="778"/>
      <c r="NRH57" s="778"/>
      <c r="NRI57" s="778"/>
      <c r="NRJ57" s="778"/>
      <c r="NRK57" s="778"/>
      <c r="NRL57" s="778"/>
      <c r="NRM57" s="778"/>
      <c r="NRN57" s="778"/>
      <c r="NRO57" s="778"/>
      <c r="NRP57" s="778"/>
      <c r="NRQ57" s="778"/>
      <c r="NRR57" s="778"/>
      <c r="NRS57" s="778"/>
      <c r="NRT57" s="778"/>
      <c r="NRU57" s="778"/>
      <c r="NRV57" s="778"/>
      <c r="NRW57" s="778"/>
      <c r="NRX57" s="778"/>
      <c r="NRY57" s="778"/>
      <c r="NRZ57" s="778"/>
      <c r="NSA57" s="778"/>
      <c r="NSB57" s="778"/>
      <c r="NSC57" s="778"/>
      <c r="NSD57" s="778"/>
      <c r="NSE57" s="778"/>
      <c r="NSF57" s="778"/>
      <c r="NSG57" s="778"/>
      <c r="NSH57" s="778"/>
      <c r="NSI57" s="778"/>
      <c r="NSJ57" s="778"/>
      <c r="NSK57" s="778"/>
      <c r="NSL57" s="778"/>
      <c r="NSM57" s="778"/>
      <c r="NSN57" s="778"/>
      <c r="NSO57" s="778"/>
      <c r="NSP57" s="778"/>
      <c r="NSQ57" s="778"/>
      <c r="NSR57" s="778"/>
      <c r="NSS57" s="778"/>
      <c r="NST57" s="778"/>
      <c r="NSU57" s="778"/>
      <c r="NSV57" s="778"/>
      <c r="NSW57" s="778"/>
      <c r="NSX57" s="778"/>
      <c r="NSY57" s="778"/>
      <c r="NSZ57" s="778"/>
      <c r="NTA57" s="778"/>
      <c r="NTB57" s="778"/>
      <c r="NTC57" s="778"/>
      <c r="NTD57" s="778"/>
      <c r="NTE57" s="778"/>
      <c r="NTF57" s="778"/>
      <c r="NTG57" s="778"/>
      <c r="NTH57" s="778"/>
      <c r="NTI57" s="778"/>
      <c r="NTJ57" s="778"/>
      <c r="NTK57" s="778"/>
      <c r="NTL57" s="778"/>
      <c r="NTM57" s="778"/>
      <c r="NTN57" s="778"/>
      <c r="NTO57" s="778"/>
      <c r="NTP57" s="778"/>
      <c r="NTQ57" s="778"/>
      <c r="NTR57" s="778"/>
      <c r="NTS57" s="778"/>
      <c r="NTT57" s="778"/>
      <c r="NTU57" s="778"/>
      <c r="NTV57" s="778"/>
      <c r="NTW57" s="778"/>
      <c r="NTX57" s="778"/>
      <c r="NTY57" s="778"/>
      <c r="NTZ57" s="778"/>
      <c r="NUA57" s="778"/>
      <c r="NUB57" s="778"/>
      <c r="NUC57" s="778"/>
      <c r="NUD57" s="778"/>
      <c r="NUE57" s="778"/>
      <c r="NUF57" s="778"/>
      <c r="NUG57" s="778"/>
      <c r="NUH57" s="778"/>
      <c r="NUI57" s="778"/>
      <c r="NUJ57" s="778"/>
      <c r="NUK57" s="778"/>
      <c r="NUL57" s="778"/>
      <c r="NUM57" s="778"/>
      <c r="NUN57" s="778"/>
      <c r="NUO57" s="778"/>
      <c r="NUP57" s="778"/>
      <c r="NUQ57" s="778"/>
      <c r="NUR57" s="778"/>
      <c r="NUS57" s="778"/>
      <c r="NUT57" s="778"/>
      <c r="NUU57" s="778"/>
      <c r="NUV57" s="778"/>
      <c r="NUW57" s="778"/>
      <c r="NUX57" s="778"/>
      <c r="NUY57" s="778"/>
      <c r="NUZ57" s="778"/>
      <c r="NVA57" s="778"/>
      <c r="NVB57" s="778"/>
      <c r="NVC57" s="778"/>
      <c r="NVD57" s="778"/>
      <c r="NVE57" s="778"/>
      <c r="NVF57" s="778"/>
      <c r="NVG57" s="778"/>
      <c r="NVH57" s="778"/>
      <c r="NVI57" s="778"/>
      <c r="NVJ57" s="778"/>
      <c r="NVK57" s="778"/>
      <c r="NVL57" s="778"/>
      <c r="NVM57" s="778"/>
      <c r="NVN57" s="778"/>
      <c r="NVO57" s="778"/>
      <c r="NVP57" s="778"/>
      <c r="NVQ57" s="778"/>
      <c r="NVR57" s="778"/>
      <c r="NVS57" s="778"/>
      <c r="NVT57" s="778"/>
      <c r="NVU57" s="778"/>
      <c r="NVV57" s="778"/>
      <c r="NVW57" s="778"/>
      <c r="NVX57" s="778"/>
      <c r="NVY57" s="778"/>
      <c r="NVZ57" s="778"/>
      <c r="NWA57" s="778"/>
      <c r="NWB57" s="778"/>
      <c r="NWC57" s="778"/>
      <c r="NWD57" s="778"/>
      <c r="NWE57" s="778"/>
      <c r="NWF57" s="778"/>
      <c r="NWG57" s="778"/>
      <c r="NWH57" s="778"/>
      <c r="NWI57" s="778"/>
      <c r="NWJ57" s="778"/>
      <c r="NWK57" s="778"/>
      <c r="NWL57" s="778"/>
      <c r="NWM57" s="778"/>
      <c r="NWN57" s="778"/>
      <c r="NWO57" s="778"/>
      <c r="NWP57" s="778"/>
      <c r="NWQ57" s="778"/>
      <c r="NWR57" s="778"/>
      <c r="NWS57" s="778"/>
      <c r="NWT57" s="778"/>
      <c r="NWU57" s="778"/>
      <c r="NWV57" s="778"/>
      <c r="NWW57" s="778"/>
      <c r="NWX57" s="778"/>
      <c r="NWY57" s="778"/>
      <c r="NWZ57" s="778"/>
      <c r="NXA57" s="778"/>
      <c r="NXB57" s="778"/>
      <c r="NXC57" s="778"/>
      <c r="NXD57" s="778"/>
      <c r="NXE57" s="778"/>
      <c r="NXF57" s="778"/>
      <c r="NXG57" s="778"/>
      <c r="NXH57" s="778"/>
      <c r="NXI57" s="778"/>
      <c r="NXJ57" s="778"/>
      <c r="NXK57" s="778"/>
      <c r="NXL57" s="778"/>
      <c r="NXM57" s="778"/>
      <c r="NXN57" s="778"/>
      <c r="NXO57" s="778"/>
      <c r="NXP57" s="778"/>
      <c r="NXQ57" s="778"/>
      <c r="NXR57" s="778"/>
      <c r="NXS57" s="778"/>
      <c r="NXT57" s="778"/>
      <c r="NXU57" s="778"/>
      <c r="NXV57" s="778"/>
      <c r="NXW57" s="778"/>
      <c r="NXX57" s="778"/>
      <c r="NXY57" s="778"/>
      <c r="NXZ57" s="778"/>
      <c r="NYA57" s="778"/>
      <c r="NYB57" s="778"/>
      <c r="NYC57" s="778"/>
      <c r="NYD57" s="778"/>
      <c r="NYE57" s="778"/>
      <c r="NYF57" s="778"/>
      <c r="NYG57" s="778"/>
      <c r="NYH57" s="778"/>
      <c r="NYI57" s="778"/>
      <c r="NYJ57" s="778"/>
      <c r="NYK57" s="778"/>
      <c r="NYL57" s="778"/>
      <c r="NYM57" s="778"/>
      <c r="NYN57" s="778"/>
      <c r="NYO57" s="778"/>
      <c r="NYP57" s="778"/>
      <c r="NYQ57" s="778"/>
      <c r="NYR57" s="778"/>
      <c r="NYS57" s="778"/>
      <c r="NYT57" s="778"/>
      <c r="NYU57" s="778"/>
      <c r="NYV57" s="778"/>
      <c r="NYW57" s="778"/>
      <c r="NYX57" s="778"/>
      <c r="NYY57" s="778"/>
      <c r="NYZ57" s="778"/>
      <c r="NZA57" s="778"/>
      <c r="NZB57" s="778"/>
      <c r="NZC57" s="778"/>
      <c r="NZD57" s="778"/>
      <c r="NZE57" s="778"/>
      <c r="NZF57" s="778"/>
      <c r="NZG57" s="778"/>
      <c r="NZH57" s="778"/>
      <c r="NZI57" s="778"/>
      <c r="NZJ57" s="778"/>
      <c r="NZK57" s="778"/>
      <c r="NZL57" s="778"/>
      <c r="NZM57" s="778"/>
      <c r="NZN57" s="778"/>
      <c r="NZO57" s="778"/>
      <c r="NZP57" s="778"/>
      <c r="NZQ57" s="778"/>
      <c r="NZR57" s="778"/>
      <c r="NZS57" s="778"/>
      <c r="NZT57" s="778"/>
      <c r="NZU57" s="778"/>
      <c r="NZV57" s="778"/>
      <c r="NZW57" s="778"/>
      <c r="NZX57" s="778"/>
      <c r="NZY57" s="778"/>
      <c r="NZZ57" s="778"/>
      <c r="OAA57" s="778"/>
      <c r="OAB57" s="778"/>
      <c r="OAC57" s="778"/>
      <c r="OAD57" s="778"/>
      <c r="OAE57" s="778"/>
      <c r="OAF57" s="778"/>
      <c r="OAG57" s="778"/>
      <c r="OAH57" s="778"/>
      <c r="OAI57" s="778"/>
      <c r="OAJ57" s="778"/>
      <c r="OAK57" s="778"/>
      <c r="OAL57" s="778"/>
      <c r="OAM57" s="778"/>
      <c r="OAN57" s="778"/>
      <c r="OAO57" s="778"/>
      <c r="OAP57" s="778"/>
      <c r="OAQ57" s="778"/>
      <c r="OAR57" s="778"/>
      <c r="OAS57" s="778"/>
      <c r="OAT57" s="778"/>
      <c r="OAU57" s="778"/>
      <c r="OAV57" s="778"/>
      <c r="OAW57" s="778"/>
      <c r="OAX57" s="778"/>
      <c r="OAY57" s="778"/>
      <c r="OAZ57" s="778"/>
      <c r="OBA57" s="778"/>
      <c r="OBB57" s="778"/>
      <c r="OBC57" s="778"/>
      <c r="OBD57" s="778"/>
      <c r="OBE57" s="778"/>
      <c r="OBF57" s="778"/>
      <c r="OBG57" s="778"/>
      <c r="OBH57" s="778"/>
      <c r="OBI57" s="778"/>
      <c r="OBJ57" s="778"/>
      <c r="OBK57" s="778"/>
      <c r="OBL57" s="778"/>
      <c r="OBM57" s="778"/>
      <c r="OBN57" s="778"/>
      <c r="OBO57" s="778"/>
      <c r="OBP57" s="778"/>
      <c r="OBQ57" s="778"/>
      <c r="OBR57" s="778"/>
      <c r="OBS57" s="778"/>
      <c r="OBT57" s="778"/>
      <c r="OBU57" s="778"/>
      <c r="OBV57" s="778"/>
      <c r="OBW57" s="778"/>
      <c r="OBX57" s="778"/>
      <c r="OBY57" s="778"/>
      <c r="OBZ57" s="778"/>
      <c r="OCA57" s="778"/>
      <c r="OCB57" s="778"/>
      <c r="OCC57" s="778"/>
      <c r="OCD57" s="778"/>
      <c r="OCE57" s="778"/>
      <c r="OCF57" s="778"/>
      <c r="OCG57" s="778"/>
      <c r="OCH57" s="778"/>
      <c r="OCI57" s="778"/>
      <c r="OCJ57" s="778"/>
      <c r="OCK57" s="778"/>
      <c r="OCL57" s="778"/>
      <c r="OCM57" s="778"/>
      <c r="OCN57" s="778"/>
      <c r="OCO57" s="778"/>
      <c r="OCP57" s="778"/>
      <c r="OCQ57" s="778"/>
      <c r="OCR57" s="778"/>
      <c r="OCS57" s="778"/>
      <c r="OCT57" s="778"/>
      <c r="OCU57" s="778"/>
      <c r="OCV57" s="778"/>
      <c r="OCW57" s="778"/>
      <c r="OCX57" s="778"/>
      <c r="OCY57" s="778"/>
      <c r="OCZ57" s="778"/>
      <c r="ODA57" s="778"/>
      <c r="ODB57" s="778"/>
      <c r="ODC57" s="778"/>
      <c r="ODD57" s="778"/>
      <c r="ODE57" s="778"/>
      <c r="ODF57" s="778"/>
      <c r="ODG57" s="778"/>
      <c r="ODH57" s="778"/>
      <c r="ODI57" s="778"/>
      <c r="ODJ57" s="778"/>
      <c r="ODK57" s="778"/>
      <c r="ODL57" s="778"/>
      <c r="ODM57" s="778"/>
      <c r="ODN57" s="778"/>
      <c r="ODO57" s="778"/>
      <c r="ODP57" s="778"/>
      <c r="ODQ57" s="778"/>
      <c r="ODR57" s="778"/>
      <c r="ODS57" s="778"/>
      <c r="ODT57" s="778"/>
      <c r="ODU57" s="778"/>
      <c r="ODV57" s="778"/>
      <c r="ODW57" s="778"/>
      <c r="ODX57" s="778"/>
      <c r="ODY57" s="778"/>
      <c r="ODZ57" s="778"/>
      <c r="OEA57" s="778"/>
      <c r="OEB57" s="778"/>
      <c r="OEC57" s="778"/>
      <c r="OED57" s="778"/>
      <c r="OEE57" s="778"/>
      <c r="OEF57" s="778"/>
      <c r="OEG57" s="778"/>
      <c r="OEH57" s="778"/>
      <c r="OEI57" s="778"/>
      <c r="OEJ57" s="778"/>
      <c r="OEK57" s="778"/>
      <c r="OEL57" s="778"/>
      <c r="OEM57" s="778"/>
      <c r="OEN57" s="778"/>
      <c r="OEO57" s="778"/>
      <c r="OEP57" s="778"/>
      <c r="OEQ57" s="778"/>
      <c r="OER57" s="778"/>
      <c r="OES57" s="778"/>
      <c r="OET57" s="778"/>
      <c r="OEU57" s="778"/>
      <c r="OEV57" s="778"/>
      <c r="OEW57" s="778"/>
      <c r="OEX57" s="778"/>
      <c r="OEY57" s="778"/>
      <c r="OEZ57" s="778"/>
      <c r="OFA57" s="778"/>
      <c r="OFB57" s="778"/>
      <c r="OFC57" s="778"/>
      <c r="OFD57" s="778"/>
      <c r="OFE57" s="778"/>
      <c r="OFF57" s="778"/>
      <c r="OFG57" s="778"/>
      <c r="OFH57" s="778"/>
      <c r="OFI57" s="778"/>
      <c r="OFJ57" s="778"/>
      <c r="OFK57" s="778"/>
      <c r="OFL57" s="778"/>
      <c r="OFM57" s="778"/>
      <c r="OFN57" s="778"/>
      <c r="OFO57" s="778"/>
      <c r="OFP57" s="778"/>
      <c r="OFQ57" s="778"/>
      <c r="OFR57" s="778"/>
      <c r="OFS57" s="778"/>
      <c r="OFT57" s="778"/>
      <c r="OFU57" s="778"/>
      <c r="OFV57" s="778"/>
      <c r="OFW57" s="778"/>
      <c r="OFX57" s="778"/>
      <c r="OFY57" s="778"/>
      <c r="OFZ57" s="778"/>
      <c r="OGA57" s="778"/>
      <c r="OGB57" s="778"/>
      <c r="OGC57" s="778"/>
      <c r="OGD57" s="778"/>
      <c r="OGE57" s="778"/>
      <c r="OGF57" s="778"/>
      <c r="OGG57" s="778"/>
      <c r="OGH57" s="778"/>
      <c r="OGI57" s="778"/>
      <c r="OGJ57" s="778"/>
      <c r="OGK57" s="778"/>
      <c r="OGL57" s="778"/>
      <c r="OGM57" s="778"/>
      <c r="OGN57" s="778"/>
      <c r="OGO57" s="778"/>
      <c r="OGP57" s="778"/>
      <c r="OGQ57" s="778"/>
      <c r="OGR57" s="778"/>
      <c r="OGS57" s="778"/>
      <c r="OGT57" s="778"/>
      <c r="OGU57" s="778"/>
      <c r="OGV57" s="778"/>
      <c r="OGW57" s="778"/>
      <c r="OGX57" s="778"/>
      <c r="OGY57" s="778"/>
      <c r="OGZ57" s="778"/>
      <c r="OHA57" s="778"/>
      <c r="OHB57" s="778"/>
      <c r="OHC57" s="778"/>
      <c r="OHD57" s="778"/>
      <c r="OHE57" s="778"/>
      <c r="OHF57" s="778"/>
      <c r="OHG57" s="778"/>
      <c r="OHH57" s="778"/>
      <c r="OHI57" s="778"/>
      <c r="OHJ57" s="778"/>
      <c r="OHK57" s="778"/>
      <c r="OHL57" s="778"/>
      <c r="OHM57" s="778"/>
      <c r="OHN57" s="778"/>
      <c r="OHO57" s="778"/>
      <c r="OHP57" s="778"/>
      <c r="OHQ57" s="778"/>
      <c r="OHR57" s="778"/>
      <c r="OHS57" s="778"/>
      <c r="OHT57" s="778"/>
      <c r="OHU57" s="778"/>
      <c r="OHV57" s="778"/>
      <c r="OHW57" s="778"/>
      <c r="OHX57" s="778"/>
      <c r="OHY57" s="778"/>
      <c r="OHZ57" s="778"/>
      <c r="OIA57" s="778"/>
      <c r="OIB57" s="778"/>
      <c r="OIC57" s="778"/>
      <c r="OID57" s="778"/>
      <c r="OIE57" s="778"/>
      <c r="OIF57" s="778"/>
      <c r="OIG57" s="778"/>
      <c r="OIH57" s="778"/>
      <c r="OII57" s="778"/>
      <c r="OIJ57" s="778"/>
      <c r="OIK57" s="778"/>
      <c r="OIL57" s="778"/>
      <c r="OIM57" s="778"/>
      <c r="OIN57" s="778"/>
      <c r="OIO57" s="778"/>
      <c r="OIP57" s="778"/>
      <c r="OIQ57" s="778"/>
      <c r="OIR57" s="778"/>
      <c r="OIS57" s="778"/>
      <c r="OIT57" s="778"/>
      <c r="OIU57" s="778"/>
      <c r="OIV57" s="778"/>
      <c r="OIW57" s="778"/>
      <c r="OIX57" s="778"/>
      <c r="OIY57" s="778"/>
      <c r="OIZ57" s="778"/>
      <c r="OJA57" s="778"/>
      <c r="OJB57" s="778"/>
      <c r="OJC57" s="778"/>
      <c r="OJD57" s="778"/>
      <c r="OJE57" s="778"/>
      <c r="OJF57" s="778"/>
      <c r="OJG57" s="778"/>
      <c r="OJH57" s="778"/>
      <c r="OJI57" s="778"/>
      <c r="OJJ57" s="778"/>
      <c r="OJK57" s="778"/>
      <c r="OJL57" s="778"/>
      <c r="OJM57" s="778"/>
      <c r="OJN57" s="778"/>
      <c r="OJO57" s="778"/>
      <c r="OJP57" s="778"/>
      <c r="OJQ57" s="778"/>
      <c r="OJR57" s="778"/>
      <c r="OJS57" s="778"/>
      <c r="OJT57" s="778"/>
      <c r="OJU57" s="778"/>
      <c r="OJV57" s="778"/>
      <c r="OJW57" s="778"/>
      <c r="OJX57" s="778"/>
      <c r="OJY57" s="778"/>
      <c r="OJZ57" s="778"/>
      <c r="OKA57" s="778"/>
      <c r="OKB57" s="778"/>
      <c r="OKC57" s="778"/>
      <c r="OKD57" s="778"/>
      <c r="OKE57" s="778"/>
      <c r="OKF57" s="778"/>
      <c r="OKG57" s="778"/>
      <c r="OKH57" s="778"/>
      <c r="OKI57" s="778"/>
      <c r="OKJ57" s="778"/>
      <c r="OKK57" s="778"/>
      <c r="OKL57" s="778"/>
      <c r="OKM57" s="778"/>
      <c r="OKN57" s="778"/>
      <c r="OKO57" s="778"/>
      <c r="OKP57" s="778"/>
      <c r="OKQ57" s="778"/>
      <c r="OKR57" s="778"/>
      <c r="OKS57" s="778"/>
      <c r="OKT57" s="778"/>
      <c r="OKU57" s="778"/>
      <c r="OKV57" s="778"/>
      <c r="OKW57" s="778"/>
      <c r="OKX57" s="778"/>
      <c r="OKY57" s="778"/>
      <c r="OKZ57" s="778"/>
      <c r="OLA57" s="778"/>
      <c r="OLB57" s="778"/>
      <c r="OLC57" s="778"/>
      <c r="OLD57" s="778"/>
      <c r="OLE57" s="778"/>
      <c r="OLF57" s="778"/>
      <c r="OLG57" s="778"/>
      <c r="OLH57" s="778"/>
      <c r="OLI57" s="778"/>
      <c r="OLJ57" s="778"/>
      <c r="OLK57" s="778"/>
      <c r="OLL57" s="778"/>
      <c r="OLM57" s="778"/>
      <c r="OLN57" s="778"/>
      <c r="OLO57" s="778"/>
      <c r="OLP57" s="778"/>
      <c r="OLQ57" s="778"/>
      <c r="OLR57" s="778"/>
      <c r="OLS57" s="778"/>
      <c r="OLT57" s="778"/>
      <c r="OLU57" s="778"/>
      <c r="OLV57" s="778"/>
      <c r="OLW57" s="778"/>
      <c r="OLX57" s="778"/>
      <c r="OLY57" s="778"/>
      <c r="OLZ57" s="778"/>
      <c r="OMA57" s="778"/>
      <c r="OMB57" s="778"/>
      <c r="OMC57" s="778"/>
      <c r="OMD57" s="778"/>
      <c r="OME57" s="778"/>
      <c r="OMF57" s="778"/>
      <c r="OMG57" s="778"/>
      <c r="OMH57" s="778"/>
      <c r="OMI57" s="778"/>
      <c r="OMJ57" s="778"/>
      <c r="OMK57" s="778"/>
      <c r="OML57" s="778"/>
      <c r="OMM57" s="778"/>
      <c r="OMN57" s="778"/>
      <c r="OMO57" s="778"/>
      <c r="OMP57" s="778"/>
      <c r="OMQ57" s="778"/>
      <c r="OMR57" s="778"/>
      <c r="OMS57" s="778"/>
      <c r="OMT57" s="778"/>
      <c r="OMU57" s="778"/>
      <c r="OMV57" s="778"/>
      <c r="OMW57" s="778"/>
      <c r="OMX57" s="778"/>
      <c r="OMY57" s="778"/>
      <c r="OMZ57" s="778"/>
      <c r="ONA57" s="778"/>
      <c r="ONB57" s="778"/>
      <c r="ONC57" s="778"/>
      <c r="OND57" s="778"/>
      <c r="ONE57" s="778"/>
      <c r="ONF57" s="778"/>
      <c r="ONG57" s="778"/>
      <c r="ONH57" s="778"/>
      <c r="ONI57" s="778"/>
      <c r="ONJ57" s="778"/>
      <c r="ONK57" s="778"/>
      <c r="ONL57" s="778"/>
      <c r="ONM57" s="778"/>
      <c r="ONN57" s="778"/>
      <c r="ONO57" s="778"/>
      <c r="ONP57" s="778"/>
      <c r="ONQ57" s="778"/>
      <c r="ONR57" s="778"/>
      <c r="ONS57" s="778"/>
      <c r="ONT57" s="778"/>
      <c r="ONU57" s="778"/>
      <c r="ONV57" s="778"/>
      <c r="ONW57" s="778"/>
      <c r="ONX57" s="778"/>
      <c r="ONY57" s="778"/>
      <c r="ONZ57" s="778"/>
      <c r="OOA57" s="778"/>
      <c r="OOB57" s="778"/>
      <c r="OOC57" s="778"/>
      <c r="OOD57" s="778"/>
      <c r="OOE57" s="778"/>
      <c r="OOF57" s="778"/>
      <c r="OOG57" s="778"/>
      <c r="OOH57" s="778"/>
      <c r="OOI57" s="778"/>
      <c r="OOJ57" s="778"/>
      <c r="OOK57" s="778"/>
      <c r="OOL57" s="778"/>
      <c r="OOM57" s="778"/>
      <c r="OON57" s="778"/>
      <c r="OOO57" s="778"/>
      <c r="OOP57" s="778"/>
      <c r="OOQ57" s="778"/>
      <c r="OOR57" s="778"/>
      <c r="OOS57" s="778"/>
      <c r="OOT57" s="778"/>
      <c r="OOU57" s="778"/>
      <c r="OOV57" s="778"/>
      <c r="OOW57" s="778"/>
      <c r="OOX57" s="778"/>
      <c r="OOY57" s="778"/>
      <c r="OOZ57" s="778"/>
      <c r="OPA57" s="778"/>
      <c r="OPB57" s="778"/>
      <c r="OPC57" s="778"/>
      <c r="OPD57" s="778"/>
      <c r="OPE57" s="778"/>
      <c r="OPF57" s="778"/>
      <c r="OPG57" s="778"/>
      <c r="OPH57" s="778"/>
      <c r="OPI57" s="778"/>
      <c r="OPJ57" s="778"/>
      <c r="OPK57" s="778"/>
      <c r="OPL57" s="778"/>
      <c r="OPM57" s="778"/>
      <c r="OPN57" s="778"/>
      <c r="OPO57" s="778"/>
      <c r="OPP57" s="778"/>
      <c r="OPQ57" s="778"/>
      <c r="OPR57" s="778"/>
      <c r="OPS57" s="778"/>
      <c r="OPT57" s="778"/>
      <c r="OPU57" s="778"/>
      <c r="OPV57" s="778"/>
      <c r="OPW57" s="778"/>
      <c r="OPX57" s="778"/>
      <c r="OPY57" s="778"/>
      <c r="OPZ57" s="778"/>
      <c r="OQA57" s="778"/>
      <c r="OQB57" s="778"/>
      <c r="OQC57" s="778"/>
      <c r="OQD57" s="778"/>
      <c r="OQE57" s="778"/>
      <c r="OQF57" s="778"/>
      <c r="OQG57" s="778"/>
      <c r="OQH57" s="778"/>
      <c r="OQI57" s="778"/>
      <c r="OQJ57" s="778"/>
      <c r="OQK57" s="778"/>
      <c r="OQL57" s="778"/>
      <c r="OQM57" s="778"/>
      <c r="OQN57" s="778"/>
      <c r="OQO57" s="778"/>
      <c r="OQP57" s="778"/>
      <c r="OQQ57" s="778"/>
      <c r="OQR57" s="778"/>
      <c r="OQS57" s="778"/>
      <c r="OQT57" s="778"/>
      <c r="OQU57" s="778"/>
      <c r="OQV57" s="778"/>
      <c r="OQW57" s="778"/>
      <c r="OQX57" s="778"/>
      <c r="OQY57" s="778"/>
      <c r="OQZ57" s="778"/>
      <c r="ORA57" s="778"/>
      <c r="ORB57" s="778"/>
      <c r="ORC57" s="778"/>
      <c r="ORD57" s="778"/>
      <c r="ORE57" s="778"/>
      <c r="ORF57" s="778"/>
      <c r="ORG57" s="778"/>
      <c r="ORH57" s="778"/>
      <c r="ORI57" s="778"/>
      <c r="ORJ57" s="778"/>
      <c r="ORK57" s="778"/>
      <c r="ORL57" s="778"/>
      <c r="ORM57" s="778"/>
      <c r="ORN57" s="778"/>
      <c r="ORO57" s="778"/>
      <c r="ORP57" s="778"/>
      <c r="ORQ57" s="778"/>
      <c r="ORR57" s="778"/>
      <c r="ORS57" s="778"/>
      <c r="ORT57" s="778"/>
      <c r="ORU57" s="778"/>
      <c r="ORV57" s="778"/>
      <c r="ORW57" s="778"/>
      <c r="ORX57" s="778"/>
      <c r="ORY57" s="778"/>
      <c r="ORZ57" s="778"/>
      <c r="OSA57" s="778"/>
      <c r="OSB57" s="778"/>
      <c r="OSC57" s="778"/>
      <c r="OSD57" s="778"/>
      <c r="OSE57" s="778"/>
      <c r="OSF57" s="778"/>
      <c r="OSG57" s="778"/>
      <c r="OSH57" s="778"/>
      <c r="OSI57" s="778"/>
      <c r="OSJ57" s="778"/>
      <c r="OSK57" s="778"/>
      <c r="OSL57" s="778"/>
      <c r="OSM57" s="778"/>
      <c r="OSN57" s="778"/>
      <c r="OSO57" s="778"/>
      <c r="OSP57" s="778"/>
      <c r="OSQ57" s="778"/>
      <c r="OSR57" s="778"/>
      <c r="OSS57" s="778"/>
      <c r="OST57" s="778"/>
      <c r="OSU57" s="778"/>
      <c r="OSV57" s="778"/>
      <c r="OSW57" s="778"/>
      <c r="OSX57" s="778"/>
      <c r="OSY57" s="778"/>
      <c r="OSZ57" s="778"/>
      <c r="OTA57" s="778"/>
      <c r="OTB57" s="778"/>
      <c r="OTC57" s="778"/>
      <c r="OTD57" s="778"/>
      <c r="OTE57" s="778"/>
      <c r="OTF57" s="778"/>
      <c r="OTG57" s="778"/>
      <c r="OTH57" s="778"/>
      <c r="OTI57" s="778"/>
      <c r="OTJ57" s="778"/>
      <c r="OTK57" s="778"/>
      <c r="OTL57" s="778"/>
      <c r="OTM57" s="778"/>
      <c r="OTN57" s="778"/>
      <c r="OTO57" s="778"/>
      <c r="OTP57" s="778"/>
      <c r="OTQ57" s="778"/>
      <c r="OTR57" s="778"/>
      <c r="OTS57" s="778"/>
      <c r="OTT57" s="778"/>
      <c r="OTU57" s="778"/>
      <c r="OTV57" s="778"/>
      <c r="OTW57" s="778"/>
      <c r="OTX57" s="778"/>
      <c r="OTY57" s="778"/>
      <c r="OTZ57" s="778"/>
      <c r="OUA57" s="778"/>
      <c r="OUB57" s="778"/>
      <c r="OUC57" s="778"/>
      <c r="OUD57" s="778"/>
      <c r="OUE57" s="778"/>
      <c r="OUF57" s="778"/>
      <c r="OUG57" s="778"/>
      <c r="OUH57" s="778"/>
      <c r="OUI57" s="778"/>
      <c r="OUJ57" s="778"/>
      <c r="OUK57" s="778"/>
      <c r="OUL57" s="778"/>
      <c r="OUM57" s="778"/>
      <c r="OUN57" s="778"/>
      <c r="OUO57" s="778"/>
      <c r="OUP57" s="778"/>
      <c r="OUQ57" s="778"/>
      <c r="OUR57" s="778"/>
      <c r="OUS57" s="778"/>
      <c r="OUT57" s="778"/>
      <c r="OUU57" s="778"/>
      <c r="OUV57" s="778"/>
      <c r="OUW57" s="778"/>
      <c r="OUX57" s="778"/>
      <c r="OUY57" s="778"/>
      <c r="OUZ57" s="778"/>
      <c r="OVA57" s="778"/>
      <c r="OVB57" s="778"/>
      <c r="OVC57" s="778"/>
      <c r="OVD57" s="778"/>
      <c r="OVE57" s="778"/>
      <c r="OVF57" s="778"/>
      <c r="OVG57" s="778"/>
      <c r="OVH57" s="778"/>
      <c r="OVI57" s="778"/>
      <c r="OVJ57" s="778"/>
      <c r="OVK57" s="778"/>
      <c r="OVL57" s="778"/>
      <c r="OVM57" s="778"/>
      <c r="OVN57" s="778"/>
      <c r="OVO57" s="778"/>
      <c r="OVP57" s="778"/>
      <c r="OVQ57" s="778"/>
      <c r="OVR57" s="778"/>
      <c r="OVS57" s="778"/>
      <c r="OVT57" s="778"/>
      <c r="OVU57" s="778"/>
      <c r="OVV57" s="778"/>
      <c r="OVW57" s="778"/>
      <c r="OVX57" s="778"/>
      <c r="OVY57" s="778"/>
      <c r="OVZ57" s="778"/>
      <c r="OWA57" s="778"/>
      <c r="OWB57" s="778"/>
      <c r="OWC57" s="778"/>
      <c r="OWD57" s="778"/>
      <c r="OWE57" s="778"/>
      <c r="OWF57" s="778"/>
      <c r="OWG57" s="778"/>
      <c r="OWH57" s="778"/>
      <c r="OWI57" s="778"/>
      <c r="OWJ57" s="778"/>
      <c r="OWK57" s="778"/>
      <c r="OWL57" s="778"/>
      <c r="OWM57" s="778"/>
      <c r="OWN57" s="778"/>
      <c r="OWO57" s="778"/>
      <c r="OWP57" s="778"/>
      <c r="OWQ57" s="778"/>
      <c r="OWR57" s="778"/>
      <c r="OWS57" s="778"/>
      <c r="OWT57" s="778"/>
      <c r="OWU57" s="778"/>
      <c r="OWV57" s="778"/>
      <c r="OWW57" s="778"/>
      <c r="OWX57" s="778"/>
      <c r="OWY57" s="778"/>
      <c r="OWZ57" s="778"/>
      <c r="OXA57" s="778"/>
      <c r="OXB57" s="778"/>
      <c r="OXC57" s="778"/>
      <c r="OXD57" s="778"/>
      <c r="OXE57" s="778"/>
      <c r="OXF57" s="778"/>
      <c r="OXG57" s="778"/>
      <c r="OXH57" s="778"/>
      <c r="OXI57" s="778"/>
      <c r="OXJ57" s="778"/>
      <c r="OXK57" s="778"/>
      <c r="OXL57" s="778"/>
      <c r="OXM57" s="778"/>
      <c r="OXN57" s="778"/>
      <c r="OXO57" s="778"/>
      <c r="OXP57" s="778"/>
      <c r="OXQ57" s="778"/>
      <c r="OXR57" s="778"/>
      <c r="OXS57" s="778"/>
      <c r="OXT57" s="778"/>
      <c r="OXU57" s="778"/>
      <c r="OXV57" s="778"/>
      <c r="OXW57" s="778"/>
      <c r="OXX57" s="778"/>
      <c r="OXY57" s="778"/>
      <c r="OXZ57" s="778"/>
      <c r="OYA57" s="778"/>
      <c r="OYB57" s="778"/>
      <c r="OYC57" s="778"/>
      <c r="OYD57" s="778"/>
      <c r="OYE57" s="778"/>
      <c r="OYF57" s="778"/>
      <c r="OYG57" s="778"/>
      <c r="OYH57" s="778"/>
      <c r="OYI57" s="778"/>
      <c r="OYJ57" s="778"/>
      <c r="OYK57" s="778"/>
      <c r="OYL57" s="778"/>
      <c r="OYM57" s="778"/>
      <c r="OYN57" s="778"/>
      <c r="OYO57" s="778"/>
      <c r="OYP57" s="778"/>
      <c r="OYQ57" s="778"/>
      <c r="OYR57" s="778"/>
      <c r="OYS57" s="778"/>
      <c r="OYT57" s="778"/>
      <c r="OYU57" s="778"/>
      <c r="OYV57" s="778"/>
      <c r="OYW57" s="778"/>
      <c r="OYX57" s="778"/>
      <c r="OYY57" s="778"/>
      <c r="OYZ57" s="778"/>
      <c r="OZA57" s="778"/>
      <c r="OZB57" s="778"/>
      <c r="OZC57" s="778"/>
      <c r="OZD57" s="778"/>
      <c r="OZE57" s="778"/>
      <c r="OZF57" s="778"/>
      <c r="OZG57" s="778"/>
      <c r="OZH57" s="778"/>
      <c r="OZI57" s="778"/>
      <c r="OZJ57" s="778"/>
      <c r="OZK57" s="778"/>
      <c r="OZL57" s="778"/>
      <c r="OZM57" s="778"/>
      <c r="OZN57" s="778"/>
      <c r="OZO57" s="778"/>
      <c r="OZP57" s="778"/>
      <c r="OZQ57" s="778"/>
      <c r="OZR57" s="778"/>
      <c r="OZS57" s="778"/>
      <c r="OZT57" s="778"/>
      <c r="OZU57" s="778"/>
      <c r="OZV57" s="778"/>
      <c r="OZW57" s="778"/>
      <c r="OZX57" s="778"/>
      <c r="OZY57" s="778"/>
      <c r="OZZ57" s="778"/>
      <c r="PAA57" s="778"/>
      <c r="PAB57" s="778"/>
      <c r="PAC57" s="778"/>
      <c r="PAD57" s="778"/>
      <c r="PAE57" s="778"/>
      <c r="PAF57" s="778"/>
      <c r="PAG57" s="778"/>
      <c r="PAH57" s="778"/>
      <c r="PAI57" s="778"/>
      <c r="PAJ57" s="778"/>
      <c r="PAK57" s="778"/>
      <c r="PAL57" s="778"/>
      <c r="PAM57" s="778"/>
      <c r="PAN57" s="778"/>
      <c r="PAO57" s="778"/>
      <c r="PAP57" s="778"/>
      <c r="PAQ57" s="778"/>
      <c r="PAR57" s="778"/>
      <c r="PAS57" s="778"/>
      <c r="PAT57" s="778"/>
      <c r="PAU57" s="778"/>
      <c r="PAV57" s="778"/>
      <c r="PAW57" s="778"/>
      <c r="PAX57" s="778"/>
      <c r="PAY57" s="778"/>
      <c r="PAZ57" s="778"/>
      <c r="PBA57" s="778"/>
      <c r="PBB57" s="778"/>
      <c r="PBC57" s="778"/>
      <c r="PBD57" s="778"/>
      <c r="PBE57" s="778"/>
      <c r="PBF57" s="778"/>
      <c r="PBG57" s="778"/>
      <c r="PBH57" s="778"/>
      <c r="PBI57" s="778"/>
      <c r="PBJ57" s="778"/>
      <c r="PBK57" s="778"/>
      <c r="PBL57" s="778"/>
      <c r="PBM57" s="778"/>
      <c r="PBN57" s="778"/>
      <c r="PBO57" s="778"/>
      <c r="PBP57" s="778"/>
      <c r="PBQ57" s="778"/>
      <c r="PBR57" s="778"/>
      <c r="PBS57" s="778"/>
      <c r="PBT57" s="778"/>
      <c r="PBU57" s="778"/>
      <c r="PBV57" s="778"/>
      <c r="PBW57" s="778"/>
      <c r="PBX57" s="778"/>
      <c r="PBY57" s="778"/>
      <c r="PBZ57" s="778"/>
      <c r="PCA57" s="778"/>
      <c r="PCB57" s="778"/>
      <c r="PCC57" s="778"/>
      <c r="PCD57" s="778"/>
      <c r="PCE57" s="778"/>
      <c r="PCF57" s="778"/>
      <c r="PCG57" s="778"/>
      <c r="PCH57" s="778"/>
      <c r="PCI57" s="778"/>
      <c r="PCJ57" s="778"/>
      <c r="PCK57" s="778"/>
      <c r="PCL57" s="778"/>
      <c r="PCM57" s="778"/>
      <c r="PCN57" s="778"/>
      <c r="PCO57" s="778"/>
      <c r="PCP57" s="778"/>
      <c r="PCQ57" s="778"/>
      <c r="PCR57" s="778"/>
      <c r="PCS57" s="778"/>
      <c r="PCT57" s="778"/>
      <c r="PCU57" s="778"/>
      <c r="PCV57" s="778"/>
      <c r="PCW57" s="778"/>
      <c r="PCX57" s="778"/>
      <c r="PCY57" s="778"/>
      <c r="PCZ57" s="778"/>
      <c r="PDA57" s="778"/>
      <c r="PDB57" s="778"/>
      <c r="PDC57" s="778"/>
      <c r="PDD57" s="778"/>
      <c r="PDE57" s="778"/>
      <c r="PDF57" s="778"/>
      <c r="PDG57" s="778"/>
      <c r="PDH57" s="778"/>
      <c r="PDI57" s="778"/>
      <c r="PDJ57" s="778"/>
      <c r="PDK57" s="778"/>
      <c r="PDL57" s="778"/>
      <c r="PDM57" s="778"/>
      <c r="PDN57" s="778"/>
      <c r="PDO57" s="778"/>
      <c r="PDP57" s="778"/>
      <c r="PDQ57" s="778"/>
      <c r="PDR57" s="778"/>
      <c r="PDS57" s="778"/>
      <c r="PDT57" s="778"/>
      <c r="PDU57" s="778"/>
      <c r="PDV57" s="778"/>
      <c r="PDW57" s="778"/>
      <c r="PDX57" s="778"/>
      <c r="PDY57" s="778"/>
      <c r="PDZ57" s="778"/>
      <c r="PEA57" s="778"/>
      <c r="PEB57" s="778"/>
      <c r="PEC57" s="778"/>
      <c r="PED57" s="778"/>
      <c r="PEE57" s="778"/>
      <c r="PEF57" s="778"/>
      <c r="PEG57" s="778"/>
      <c r="PEH57" s="778"/>
      <c r="PEI57" s="778"/>
      <c r="PEJ57" s="778"/>
      <c r="PEK57" s="778"/>
      <c r="PEL57" s="778"/>
      <c r="PEM57" s="778"/>
      <c r="PEN57" s="778"/>
      <c r="PEO57" s="778"/>
      <c r="PEP57" s="778"/>
      <c r="PEQ57" s="778"/>
      <c r="PER57" s="778"/>
      <c r="PES57" s="778"/>
      <c r="PET57" s="778"/>
      <c r="PEU57" s="778"/>
      <c r="PEV57" s="778"/>
      <c r="PEW57" s="778"/>
      <c r="PEX57" s="778"/>
      <c r="PEY57" s="778"/>
      <c r="PEZ57" s="778"/>
      <c r="PFA57" s="778"/>
      <c r="PFB57" s="778"/>
      <c r="PFC57" s="778"/>
      <c r="PFD57" s="778"/>
      <c r="PFE57" s="778"/>
      <c r="PFF57" s="778"/>
      <c r="PFG57" s="778"/>
      <c r="PFH57" s="778"/>
      <c r="PFI57" s="778"/>
      <c r="PFJ57" s="778"/>
      <c r="PFK57" s="778"/>
      <c r="PFL57" s="778"/>
      <c r="PFM57" s="778"/>
      <c r="PFN57" s="778"/>
      <c r="PFO57" s="778"/>
      <c r="PFP57" s="778"/>
      <c r="PFQ57" s="778"/>
      <c r="PFR57" s="778"/>
      <c r="PFS57" s="778"/>
      <c r="PFT57" s="778"/>
      <c r="PFU57" s="778"/>
      <c r="PFV57" s="778"/>
      <c r="PFW57" s="778"/>
      <c r="PFX57" s="778"/>
      <c r="PFY57" s="778"/>
      <c r="PFZ57" s="778"/>
      <c r="PGA57" s="778"/>
      <c r="PGB57" s="778"/>
      <c r="PGC57" s="778"/>
      <c r="PGD57" s="778"/>
      <c r="PGE57" s="778"/>
      <c r="PGF57" s="778"/>
      <c r="PGG57" s="778"/>
      <c r="PGH57" s="778"/>
      <c r="PGI57" s="778"/>
      <c r="PGJ57" s="778"/>
      <c r="PGK57" s="778"/>
      <c r="PGL57" s="778"/>
      <c r="PGM57" s="778"/>
      <c r="PGN57" s="778"/>
      <c r="PGO57" s="778"/>
      <c r="PGP57" s="778"/>
      <c r="PGQ57" s="778"/>
      <c r="PGR57" s="778"/>
      <c r="PGS57" s="778"/>
      <c r="PGT57" s="778"/>
      <c r="PGU57" s="778"/>
      <c r="PGV57" s="778"/>
      <c r="PGW57" s="778"/>
      <c r="PGX57" s="778"/>
      <c r="PGY57" s="778"/>
      <c r="PGZ57" s="778"/>
      <c r="PHA57" s="778"/>
      <c r="PHB57" s="778"/>
      <c r="PHC57" s="778"/>
      <c r="PHD57" s="778"/>
      <c r="PHE57" s="778"/>
      <c r="PHF57" s="778"/>
      <c r="PHG57" s="778"/>
      <c r="PHH57" s="778"/>
      <c r="PHI57" s="778"/>
      <c r="PHJ57" s="778"/>
      <c r="PHK57" s="778"/>
      <c r="PHL57" s="778"/>
      <c r="PHM57" s="778"/>
      <c r="PHN57" s="778"/>
      <c r="PHO57" s="778"/>
      <c r="PHP57" s="778"/>
      <c r="PHQ57" s="778"/>
      <c r="PHR57" s="778"/>
      <c r="PHS57" s="778"/>
      <c r="PHT57" s="778"/>
      <c r="PHU57" s="778"/>
      <c r="PHV57" s="778"/>
      <c r="PHW57" s="778"/>
      <c r="PHX57" s="778"/>
      <c r="PHY57" s="778"/>
      <c r="PHZ57" s="778"/>
      <c r="PIA57" s="778"/>
      <c r="PIB57" s="778"/>
      <c r="PIC57" s="778"/>
      <c r="PID57" s="778"/>
      <c r="PIE57" s="778"/>
      <c r="PIF57" s="778"/>
      <c r="PIG57" s="778"/>
      <c r="PIH57" s="778"/>
      <c r="PII57" s="778"/>
      <c r="PIJ57" s="778"/>
      <c r="PIK57" s="778"/>
      <c r="PIL57" s="778"/>
      <c r="PIM57" s="778"/>
      <c r="PIN57" s="778"/>
      <c r="PIO57" s="778"/>
      <c r="PIP57" s="778"/>
      <c r="PIQ57" s="778"/>
      <c r="PIR57" s="778"/>
      <c r="PIS57" s="778"/>
      <c r="PIT57" s="778"/>
      <c r="PIU57" s="778"/>
      <c r="PIV57" s="778"/>
      <c r="PIW57" s="778"/>
      <c r="PIX57" s="778"/>
      <c r="PIY57" s="778"/>
      <c r="PIZ57" s="778"/>
      <c r="PJA57" s="778"/>
      <c r="PJB57" s="778"/>
      <c r="PJC57" s="778"/>
      <c r="PJD57" s="778"/>
      <c r="PJE57" s="778"/>
      <c r="PJF57" s="778"/>
      <c r="PJG57" s="778"/>
      <c r="PJH57" s="778"/>
      <c r="PJI57" s="778"/>
      <c r="PJJ57" s="778"/>
      <c r="PJK57" s="778"/>
      <c r="PJL57" s="778"/>
      <c r="PJM57" s="778"/>
      <c r="PJN57" s="778"/>
      <c r="PJO57" s="778"/>
      <c r="PJP57" s="778"/>
      <c r="PJQ57" s="778"/>
      <c r="PJR57" s="778"/>
      <c r="PJS57" s="778"/>
      <c r="PJT57" s="778"/>
      <c r="PJU57" s="778"/>
      <c r="PJV57" s="778"/>
      <c r="PJW57" s="778"/>
      <c r="PJX57" s="778"/>
      <c r="PJY57" s="778"/>
      <c r="PJZ57" s="778"/>
      <c r="PKA57" s="778"/>
      <c r="PKB57" s="778"/>
      <c r="PKC57" s="778"/>
      <c r="PKD57" s="778"/>
      <c r="PKE57" s="778"/>
      <c r="PKF57" s="778"/>
      <c r="PKG57" s="778"/>
      <c r="PKH57" s="778"/>
      <c r="PKI57" s="778"/>
      <c r="PKJ57" s="778"/>
      <c r="PKK57" s="778"/>
      <c r="PKL57" s="778"/>
      <c r="PKM57" s="778"/>
      <c r="PKN57" s="778"/>
      <c r="PKO57" s="778"/>
      <c r="PKP57" s="778"/>
      <c r="PKQ57" s="778"/>
      <c r="PKR57" s="778"/>
      <c r="PKS57" s="778"/>
      <c r="PKT57" s="778"/>
      <c r="PKU57" s="778"/>
      <c r="PKV57" s="778"/>
      <c r="PKW57" s="778"/>
      <c r="PKX57" s="778"/>
      <c r="PKY57" s="778"/>
      <c r="PKZ57" s="778"/>
      <c r="PLA57" s="778"/>
      <c r="PLB57" s="778"/>
      <c r="PLC57" s="778"/>
      <c r="PLD57" s="778"/>
      <c r="PLE57" s="778"/>
      <c r="PLF57" s="778"/>
      <c r="PLG57" s="778"/>
      <c r="PLH57" s="778"/>
      <c r="PLI57" s="778"/>
      <c r="PLJ57" s="778"/>
      <c r="PLK57" s="778"/>
      <c r="PLL57" s="778"/>
      <c r="PLM57" s="778"/>
      <c r="PLN57" s="778"/>
      <c r="PLO57" s="778"/>
      <c r="PLP57" s="778"/>
      <c r="PLQ57" s="778"/>
      <c r="PLR57" s="778"/>
      <c r="PLS57" s="778"/>
      <c r="PLT57" s="778"/>
      <c r="PLU57" s="778"/>
      <c r="PLV57" s="778"/>
      <c r="PLW57" s="778"/>
      <c r="PLX57" s="778"/>
      <c r="PLY57" s="778"/>
      <c r="PLZ57" s="778"/>
      <c r="PMA57" s="778"/>
      <c r="PMB57" s="778"/>
      <c r="PMC57" s="778"/>
      <c r="PMD57" s="778"/>
      <c r="PME57" s="778"/>
      <c r="PMF57" s="778"/>
      <c r="PMG57" s="778"/>
      <c r="PMH57" s="778"/>
      <c r="PMI57" s="778"/>
      <c r="PMJ57" s="778"/>
      <c r="PMK57" s="778"/>
      <c r="PML57" s="778"/>
      <c r="PMM57" s="778"/>
      <c r="PMN57" s="778"/>
      <c r="PMO57" s="778"/>
      <c r="PMP57" s="778"/>
      <c r="PMQ57" s="778"/>
      <c r="PMR57" s="778"/>
      <c r="PMS57" s="778"/>
      <c r="PMT57" s="778"/>
      <c r="PMU57" s="778"/>
      <c r="PMV57" s="778"/>
      <c r="PMW57" s="778"/>
      <c r="PMX57" s="778"/>
      <c r="PMY57" s="778"/>
      <c r="PMZ57" s="778"/>
      <c r="PNA57" s="778"/>
      <c r="PNB57" s="778"/>
      <c r="PNC57" s="778"/>
      <c r="PND57" s="778"/>
      <c r="PNE57" s="778"/>
      <c r="PNF57" s="778"/>
      <c r="PNG57" s="778"/>
      <c r="PNH57" s="778"/>
      <c r="PNI57" s="778"/>
      <c r="PNJ57" s="778"/>
      <c r="PNK57" s="778"/>
      <c r="PNL57" s="778"/>
      <c r="PNM57" s="778"/>
      <c r="PNN57" s="778"/>
      <c r="PNO57" s="778"/>
      <c r="PNP57" s="778"/>
      <c r="PNQ57" s="778"/>
      <c r="PNR57" s="778"/>
      <c r="PNS57" s="778"/>
      <c r="PNT57" s="778"/>
      <c r="PNU57" s="778"/>
      <c r="PNV57" s="778"/>
      <c r="PNW57" s="778"/>
      <c r="PNX57" s="778"/>
      <c r="PNY57" s="778"/>
      <c r="PNZ57" s="778"/>
      <c r="POA57" s="778"/>
      <c r="POB57" s="778"/>
      <c r="POC57" s="778"/>
      <c r="POD57" s="778"/>
      <c r="POE57" s="778"/>
      <c r="POF57" s="778"/>
      <c r="POG57" s="778"/>
      <c r="POH57" s="778"/>
      <c r="POI57" s="778"/>
      <c r="POJ57" s="778"/>
      <c r="POK57" s="778"/>
      <c r="POL57" s="778"/>
      <c r="POM57" s="778"/>
      <c r="PON57" s="778"/>
      <c r="POO57" s="778"/>
      <c r="POP57" s="778"/>
      <c r="POQ57" s="778"/>
      <c r="POR57" s="778"/>
      <c r="POS57" s="778"/>
      <c r="POT57" s="778"/>
      <c r="POU57" s="778"/>
      <c r="POV57" s="778"/>
      <c r="POW57" s="778"/>
      <c r="POX57" s="778"/>
      <c r="POY57" s="778"/>
      <c r="POZ57" s="778"/>
      <c r="PPA57" s="778"/>
      <c r="PPB57" s="778"/>
      <c r="PPC57" s="778"/>
      <c r="PPD57" s="778"/>
      <c r="PPE57" s="778"/>
      <c r="PPF57" s="778"/>
      <c r="PPG57" s="778"/>
      <c r="PPH57" s="778"/>
      <c r="PPI57" s="778"/>
      <c r="PPJ57" s="778"/>
      <c r="PPK57" s="778"/>
      <c r="PPL57" s="778"/>
      <c r="PPM57" s="778"/>
      <c r="PPN57" s="778"/>
      <c r="PPO57" s="778"/>
      <c r="PPP57" s="778"/>
      <c r="PPQ57" s="778"/>
      <c r="PPR57" s="778"/>
      <c r="PPS57" s="778"/>
      <c r="PPT57" s="778"/>
      <c r="PPU57" s="778"/>
      <c r="PPV57" s="778"/>
      <c r="PPW57" s="778"/>
      <c r="PPX57" s="778"/>
      <c r="PPY57" s="778"/>
      <c r="PPZ57" s="778"/>
      <c r="PQA57" s="778"/>
      <c r="PQB57" s="778"/>
      <c r="PQC57" s="778"/>
      <c r="PQD57" s="778"/>
      <c r="PQE57" s="778"/>
      <c r="PQF57" s="778"/>
      <c r="PQG57" s="778"/>
      <c r="PQH57" s="778"/>
      <c r="PQI57" s="778"/>
      <c r="PQJ57" s="778"/>
      <c r="PQK57" s="778"/>
      <c r="PQL57" s="778"/>
      <c r="PQM57" s="778"/>
      <c r="PQN57" s="778"/>
      <c r="PQO57" s="778"/>
      <c r="PQP57" s="778"/>
      <c r="PQQ57" s="778"/>
      <c r="PQR57" s="778"/>
      <c r="PQS57" s="778"/>
      <c r="PQT57" s="778"/>
      <c r="PQU57" s="778"/>
      <c r="PQV57" s="778"/>
      <c r="PQW57" s="778"/>
      <c r="PQX57" s="778"/>
      <c r="PQY57" s="778"/>
      <c r="PQZ57" s="778"/>
      <c r="PRA57" s="778"/>
      <c r="PRB57" s="778"/>
      <c r="PRC57" s="778"/>
      <c r="PRD57" s="778"/>
      <c r="PRE57" s="778"/>
      <c r="PRF57" s="778"/>
      <c r="PRG57" s="778"/>
      <c r="PRH57" s="778"/>
      <c r="PRI57" s="778"/>
      <c r="PRJ57" s="778"/>
      <c r="PRK57" s="778"/>
      <c r="PRL57" s="778"/>
      <c r="PRM57" s="778"/>
      <c r="PRN57" s="778"/>
      <c r="PRO57" s="778"/>
      <c r="PRP57" s="778"/>
      <c r="PRQ57" s="778"/>
      <c r="PRR57" s="778"/>
      <c r="PRS57" s="778"/>
      <c r="PRT57" s="778"/>
      <c r="PRU57" s="778"/>
      <c r="PRV57" s="778"/>
      <c r="PRW57" s="778"/>
      <c r="PRX57" s="778"/>
      <c r="PRY57" s="778"/>
      <c r="PRZ57" s="778"/>
      <c r="PSA57" s="778"/>
      <c r="PSB57" s="778"/>
      <c r="PSC57" s="778"/>
      <c r="PSD57" s="778"/>
      <c r="PSE57" s="778"/>
      <c r="PSF57" s="778"/>
      <c r="PSG57" s="778"/>
      <c r="PSH57" s="778"/>
      <c r="PSI57" s="778"/>
      <c r="PSJ57" s="778"/>
      <c r="PSK57" s="778"/>
      <c r="PSL57" s="778"/>
      <c r="PSM57" s="778"/>
      <c r="PSN57" s="778"/>
      <c r="PSO57" s="778"/>
      <c r="PSP57" s="778"/>
      <c r="PSQ57" s="778"/>
      <c r="PSR57" s="778"/>
      <c r="PSS57" s="778"/>
      <c r="PST57" s="778"/>
      <c r="PSU57" s="778"/>
      <c r="PSV57" s="778"/>
      <c r="PSW57" s="778"/>
      <c r="PSX57" s="778"/>
      <c r="PSY57" s="778"/>
      <c r="PSZ57" s="778"/>
      <c r="PTA57" s="778"/>
      <c r="PTB57" s="778"/>
      <c r="PTC57" s="778"/>
      <c r="PTD57" s="778"/>
      <c r="PTE57" s="778"/>
      <c r="PTF57" s="778"/>
      <c r="PTG57" s="778"/>
      <c r="PTH57" s="778"/>
      <c r="PTI57" s="778"/>
      <c r="PTJ57" s="778"/>
      <c r="PTK57" s="778"/>
      <c r="PTL57" s="778"/>
      <c r="PTM57" s="778"/>
      <c r="PTN57" s="778"/>
      <c r="PTO57" s="778"/>
      <c r="PTP57" s="778"/>
      <c r="PTQ57" s="778"/>
      <c r="PTR57" s="778"/>
      <c r="PTS57" s="778"/>
      <c r="PTT57" s="778"/>
      <c r="PTU57" s="778"/>
      <c r="PTV57" s="778"/>
      <c r="PTW57" s="778"/>
      <c r="PTX57" s="778"/>
      <c r="PTY57" s="778"/>
      <c r="PTZ57" s="778"/>
      <c r="PUA57" s="778"/>
      <c r="PUB57" s="778"/>
      <c r="PUC57" s="778"/>
      <c r="PUD57" s="778"/>
      <c r="PUE57" s="778"/>
      <c r="PUF57" s="778"/>
      <c r="PUG57" s="778"/>
      <c r="PUH57" s="778"/>
      <c r="PUI57" s="778"/>
      <c r="PUJ57" s="778"/>
      <c r="PUK57" s="778"/>
      <c r="PUL57" s="778"/>
      <c r="PUM57" s="778"/>
      <c r="PUN57" s="778"/>
      <c r="PUO57" s="778"/>
      <c r="PUP57" s="778"/>
      <c r="PUQ57" s="778"/>
      <c r="PUR57" s="778"/>
      <c r="PUS57" s="778"/>
      <c r="PUT57" s="778"/>
      <c r="PUU57" s="778"/>
      <c r="PUV57" s="778"/>
      <c r="PUW57" s="778"/>
      <c r="PUX57" s="778"/>
      <c r="PUY57" s="778"/>
      <c r="PUZ57" s="778"/>
      <c r="PVA57" s="778"/>
      <c r="PVB57" s="778"/>
      <c r="PVC57" s="778"/>
      <c r="PVD57" s="778"/>
      <c r="PVE57" s="778"/>
      <c r="PVF57" s="778"/>
      <c r="PVG57" s="778"/>
      <c r="PVH57" s="778"/>
      <c r="PVI57" s="778"/>
      <c r="PVJ57" s="778"/>
      <c r="PVK57" s="778"/>
      <c r="PVL57" s="778"/>
      <c r="PVM57" s="778"/>
      <c r="PVN57" s="778"/>
      <c r="PVO57" s="778"/>
      <c r="PVP57" s="778"/>
      <c r="PVQ57" s="778"/>
      <c r="PVR57" s="778"/>
      <c r="PVS57" s="778"/>
      <c r="PVT57" s="778"/>
      <c r="PVU57" s="778"/>
      <c r="PVV57" s="778"/>
      <c r="PVW57" s="778"/>
      <c r="PVX57" s="778"/>
      <c r="PVY57" s="778"/>
      <c r="PVZ57" s="778"/>
      <c r="PWA57" s="778"/>
      <c r="PWB57" s="778"/>
      <c r="PWC57" s="778"/>
      <c r="PWD57" s="778"/>
      <c r="PWE57" s="778"/>
      <c r="PWF57" s="778"/>
      <c r="PWG57" s="778"/>
      <c r="PWH57" s="778"/>
      <c r="PWI57" s="778"/>
      <c r="PWJ57" s="778"/>
      <c r="PWK57" s="778"/>
      <c r="PWL57" s="778"/>
      <c r="PWM57" s="778"/>
      <c r="PWN57" s="778"/>
      <c r="PWO57" s="778"/>
      <c r="PWP57" s="778"/>
      <c r="PWQ57" s="778"/>
      <c r="PWR57" s="778"/>
      <c r="PWS57" s="778"/>
      <c r="PWT57" s="778"/>
      <c r="PWU57" s="778"/>
      <c r="PWV57" s="778"/>
      <c r="PWW57" s="778"/>
      <c r="PWX57" s="778"/>
      <c r="PWY57" s="778"/>
      <c r="PWZ57" s="778"/>
      <c r="PXA57" s="778"/>
      <c r="PXB57" s="778"/>
      <c r="PXC57" s="778"/>
      <c r="PXD57" s="778"/>
      <c r="PXE57" s="778"/>
      <c r="PXF57" s="778"/>
      <c r="PXG57" s="778"/>
      <c r="PXH57" s="778"/>
      <c r="PXI57" s="778"/>
      <c r="PXJ57" s="778"/>
      <c r="PXK57" s="778"/>
      <c r="PXL57" s="778"/>
      <c r="PXM57" s="778"/>
      <c r="PXN57" s="778"/>
      <c r="PXO57" s="778"/>
      <c r="PXP57" s="778"/>
      <c r="PXQ57" s="778"/>
      <c r="PXR57" s="778"/>
      <c r="PXS57" s="778"/>
      <c r="PXT57" s="778"/>
      <c r="PXU57" s="778"/>
      <c r="PXV57" s="778"/>
      <c r="PXW57" s="778"/>
      <c r="PXX57" s="778"/>
      <c r="PXY57" s="778"/>
      <c r="PXZ57" s="778"/>
      <c r="PYA57" s="778"/>
      <c r="PYB57" s="778"/>
      <c r="PYC57" s="778"/>
      <c r="PYD57" s="778"/>
      <c r="PYE57" s="778"/>
      <c r="PYF57" s="778"/>
      <c r="PYG57" s="778"/>
      <c r="PYH57" s="778"/>
      <c r="PYI57" s="778"/>
      <c r="PYJ57" s="778"/>
      <c r="PYK57" s="778"/>
      <c r="PYL57" s="778"/>
      <c r="PYM57" s="778"/>
      <c r="PYN57" s="778"/>
      <c r="PYO57" s="778"/>
      <c r="PYP57" s="778"/>
      <c r="PYQ57" s="778"/>
      <c r="PYR57" s="778"/>
      <c r="PYS57" s="778"/>
      <c r="PYT57" s="778"/>
      <c r="PYU57" s="778"/>
      <c r="PYV57" s="778"/>
      <c r="PYW57" s="778"/>
      <c r="PYX57" s="778"/>
      <c r="PYY57" s="778"/>
      <c r="PYZ57" s="778"/>
      <c r="PZA57" s="778"/>
      <c r="PZB57" s="778"/>
      <c r="PZC57" s="778"/>
      <c r="PZD57" s="778"/>
      <c r="PZE57" s="778"/>
      <c r="PZF57" s="778"/>
      <c r="PZG57" s="778"/>
      <c r="PZH57" s="778"/>
      <c r="PZI57" s="778"/>
      <c r="PZJ57" s="778"/>
      <c r="PZK57" s="778"/>
      <c r="PZL57" s="778"/>
      <c r="PZM57" s="778"/>
      <c r="PZN57" s="778"/>
      <c r="PZO57" s="778"/>
      <c r="PZP57" s="778"/>
      <c r="PZQ57" s="778"/>
      <c r="PZR57" s="778"/>
      <c r="PZS57" s="778"/>
      <c r="PZT57" s="778"/>
      <c r="PZU57" s="778"/>
      <c r="PZV57" s="778"/>
      <c r="PZW57" s="778"/>
      <c r="PZX57" s="778"/>
      <c r="PZY57" s="778"/>
      <c r="PZZ57" s="778"/>
      <c r="QAA57" s="778"/>
      <c r="QAB57" s="778"/>
      <c r="QAC57" s="778"/>
      <c r="QAD57" s="778"/>
      <c r="QAE57" s="778"/>
      <c r="QAF57" s="778"/>
      <c r="QAG57" s="778"/>
      <c r="QAH57" s="778"/>
      <c r="QAI57" s="778"/>
      <c r="QAJ57" s="778"/>
      <c r="QAK57" s="778"/>
      <c r="QAL57" s="778"/>
      <c r="QAM57" s="778"/>
      <c r="QAN57" s="778"/>
      <c r="QAO57" s="778"/>
      <c r="QAP57" s="778"/>
      <c r="QAQ57" s="778"/>
      <c r="QAR57" s="778"/>
      <c r="QAS57" s="778"/>
      <c r="QAT57" s="778"/>
      <c r="QAU57" s="778"/>
      <c r="QAV57" s="778"/>
      <c r="QAW57" s="778"/>
      <c r="QAX57" s="778"/>
      <c r="QAY57" s="778"/>
      <c r="QAZ57" s="778"/>
      <c r="QBA57" s="778"/>
      <c r="QBB57" s="778"/>
      <c r="QBC57" s="778"/>
      <c r="QBD57" s="778"/>
      <c r="QBE57" s="778"/>
      <c r="QBF57" s="778"/>
      <c r="QBG57" s="778"/>
      <c r="QBH57" s="778"/>
      <c r="QBI57" s="778"/>
      <c r="QBJ57" s="778"/>
      <c r="QBK57" s="778"/>
      <c r="QBL57" s="778"/>
      <c r="QBM57" s="778"/>
      <c r="QBN57" s="778"/>
      <c r="QBO57" s="778"/>
      <c r="QBP57" s="778"/>
      <c r="QBQ57" s="778"/>
      <c r="QBR57" s="778"/>
      <c r="QBS57" s="778"/>
      <c r="QBT57" s="778"/>
      <c r="QBU57" s="778"/>
      <c r="QBV57" s="778"/>
      <c r="QBW57" s="778"/>
      <c r="QBX57" s="778"/>
      <c r="QBY57" s="778"/>
      <c r="QBZ57" s="778"/>
      <c r="QCA57" s="778"/>
      <c r="QCB57" s="778"/>
      <c r="QCC57" s="778"/>
      <c r="QCD57" s="778"/>
      <c r="QCE57" s="778"/>
      <c r="QCF57" s="778"/>
      <c r="QCG57" s="778"/>
      <c r="QCH57" s="778"/>
      <c r="QCI57" s="778"/>
      <c r="QCJ57" s="778"/>
      <c r="QCK57" s="778"/>
      <c r="QCL57" s="778"/>
      <c r="QCM57" s="778"/>
      <c r="QCN57" s="778"/>
      <c r="QCO57" s="778"/>
      <c r="QCP57" s="778"/>
      <c r="QCQ57" s="778"/>
      <c r="QCR57" s="778"/>
      <c r="QCS57" s="778"/>
      <c r="QCT57" s="778"/>
      <c r="QCU57" s="778"/>
      <c r="QCV57" s="778"/>
      <c r="QCW57" s="778"/>
      <c r="QCX57" s="778"/>
      <c r="QCY57" s="778"/>
      <c r="QCZ57" s="778"/>
      <c r="QDA57" s="778"/>
      <c r="QDB57" s="778"/>
      <c r="QDC57" s="778"/>
      <c r="QDD57" s="778"/>
      <c r="QDE57" s="778"/>
      <c r="QDF57" s="778"/>
      <c r="QDG57" s="778"/>
      <c r="QDH57" s="778"/>
      <c r="QDI57" s="778"/>
      <c r="QDJ57" s="778"/>
      <c r="QDK57" s="778"/>
      <c r="QDL57" s="778"/>
      <c r="QDM57" s="778"/>
      <c r="QDN57" s="778"/>
      <c r="QDO57" s="778"/>
      <c r="QDP57" s="778"/>
      <c r="QDQ57" s="778"/>
      <c r="QDR57" s="778"/>
      <c r="QDS57" s="778"/>
      <c r="QDT57" s="778"/>
      <c r="QDU57" s="778"/>
      <c r="QDV57" s="778"/>
      <c r="QDW57" s="778"/>
      <c r="QDX57" s="778"/>
      <c r="QDY57" s="778"/>
      <c r="QDZ57" s="778"/>
      <c r="QEA57" s="778"/>
      <c r="QEB57" s="778"/>
      <c r="QEC57" s="778"/>
      <c r="QED57" s="778"/>
      <c r="QEE57" s="778"/>
      <c r="QEF57" s="778"/>
      <c r="QEG57" s="778"/>
      <c r="QEH57" s="778"/>
      <c r="QEI57" s="778"/>
      <c r="QEJ57" s="778"/>
      <c r="QEK57" s="778"/>
      <c r="QEL57" s="778"/>
      <c r="QEM57" s="778"/>
      <c r="QEN57" s="778"/>
      <c r="QEO57" s="778"/>
      <c r="QEP57" s="778"/>
      <c r="QEQ57" s="778"/>
      <c r="QER57" s="778"/>
      <c r="QES57" s="778"/>
      <c r="QET57" s="778"/>
      <c r="QEU57" s="778"/>
      <c r="QEV57" s="778"/>
      <c r="QEW57" s="778"/>
      <c r="QEX57" s="778"/>
      <c r="QEY57" s="778"/>
      <c r="QEZ57" s="778"/>
      <c r="QFA57" s="778"/>
      <c r="QFB57" s="778"/>
      <c r="QFC57" s="778"/>
      <c r="QFD57" s="778"/>
      <c r="QFE57" s="778"/>
      <c r="QFF57" s="778"/>
      <c r="QFG57" s="778"/>
      <c r="QFH57" s="778"/>
      <c r="QFI57" s="778"/>
      <c r="QFJ57" s="778"/>
      <c r="QFK57" s="778"/>
      <c r="QFL57" s="778"/>
      <c r="QFM57" s="778"/>
      <c r="QFN57" s="778"/>
      <c r="QFO57" s="778"/>
      <c r="QFP57" s="778"/>
      <c r="QFQ57" s="778"/>
      <c r="QFR57" s="778"/>
      <c r="QFS57" s="778"/>
      <c r="QFT57" s="778"/>
      <c r="QFU57" s="778"/>
      <c r="QFV57" s="778"/>
      <c r="QFW57" s="778"/>
      <c r="QFX57" s="778"/>
      <c r="QFY57" s="778"/>
      <c r="QFZ57" s="778"/>
      <c r="QGA57" s="778"/>
      <c r="QGB57" s="778"/>
      <c r="QGC57" s="778"/>
      <c r="QGD57" s="778"/>
      <c r="QGE57" s="778"/>
      <c r="QGF57" s="778"/>
      <c r="QGG57" s="778"/>
      <c r="QGH57" s="778"/>
      <c r="QGI57" s="778"/>
      <c r="QGJ57" s="778"/>
      <c r="QGK57" s="778"/>
      <c r="QGL57" s="778"/>
      <c r="QGM57" s="778"/>
      <c r="QGN57" s="778"/>
      <c r="QGO57" s="778"/>
      <c r="QGP57" s="778"/>
      <c r="QGQ57" s="778"/>
      <c r="QGR57" s="778"/>
      <c r="QGS57" s="778"/>
      <c r="QGT57" s="778"/>
      <c r="QGU57" s="778"/>
      <c r="QGV57" s="778"/>
      <c r="QGW57" s="778"/>
      <c r="QGX57" s="778"/>
      <c r="QGY57" s="778"/>
      <c r="QGZ57" s="778"/>
      <c r="QHA57" s="778"/>
      <c r="QHB57" s="778"/>
      <c r="QHC57" s="778"/>
      <c r="QHD57" s="778"/>
      <c r="QHE57" s="778"/>
      <c r="QHF57" s="778"/>
      <c r="QHG57" s="778"/>
      <c r="QHH57" s="778"/>
      <c r="QHI57" s="778"/>
      <c r="QHJ57" s="778"/>
      <c r="QHK57" s="778"/>
      <c r="QHL57" s="778"/>
      <c r="QHM57" s="778"/>
      <c r="QHN57" s="778"/>
      <c r="QHO57" s="778"/>
      <c r="QHP57" s="778"/>
      <c r="QHQ57" s="778"/>
      <c r="QHR57" s="778"/>
      <c r="QHS57" s="778"/>
      <c r="QHT57" s="778"/>
      <c r="QHU57" s="778"/>
      <c r="QHV57" s="778"/>
      <c r="QHW57" s="778"/>
      <c r="QHX57" s="778"/>
      <c r="QHY57" s="778"/>
      <c r="QHZ57" s="778"/>
      <c r="QIA57" s="778"/>
      <c r="QIB57" s="778"/>
      <c r="QIC57" s="778"/>
      <c r="QID57" s="778"/>
      <c r="QIE57" s="778"/>
      <c r="QIF57" s="778"/>
      <c r="QIG57" s="778"/>
      <c r="QIH57" s="778"/>
      <c r="QII57" s="778"/>
      <c r="QIJ57" s="778"/>
      <c r="QIK57" s="778"/>
      <c r="QIL57" s="778"/>
      <c r="QIM57" s="778"/>
      <c r="QIN57" s="778"/>
      <c r="QIO57" s="778"/>
      <c r="QIP57" s="778"/>
      <c r="QIQ57" s="778"/>
      <c r="QIR57" s="778"/>
      <c r="QIS57" s="778"/>
      <c r="QIT57" s="778"/>
      <c r="QIU57" s="778"/>
      <c r="QIV57" s="778"/>
      <c r="QIW57" s="778"/>
      <c r="QIX57" s="778"/>
      <c r="QIY57" s="778"/>
      <c r="QIZ57" s="778"/>
      <c r="QJA57" s="778"/>
      <c r="QJB57" s="778"/>
      <c r="QJC57" s="778"/>
      <c r="QJD57" s="778"/>
      <c r="QJE57" s="778"/>
      <c r="QJF57" s="778"/>
      <c r="QJG57" s="778"/>
      <c r="QJH57" s="778"/>
      <c r="QJI57" s="778"/>
      <c r="QJJ57" s="778"/>
      <c r="QJK57" s="778"/>
      <c r="QJL57" s="778"/>
      <c r="QJM57" s="778"/>
      <c r="QJN57" s="778"/>
      <c r="QJO57" s="778"/>
      <c r="QJP57" s="778"/>
      <c r="QJQ57" s="778"/>
      <c r="QJR57" s="778"/>
      <c r="QJS57" s="778"/>
      <c r="QJT57" s="778"/>
      <c r="QJU57" s="778"/>
      <c r="QJV57" s="778"/>
      <c r="QJW57" s="778"/>
      <c r="QJX57" s="778"/>
      <c r="QJY57" s="778"/>
      <c r="QJZ57" s="778"/>
      <c r="QKA57" s="778"/>
      <c r="QKB57" s="778"/>
      <c r="QKC57" s="778"/>
      <c r="QKD57" s="778"/>
      <c r="QKE57" s="778"/>
      <c r="QKF57" s="778"/>
      <c r="QKG57" s="778"/>
      <c r="QKH57" s="778"/>
      <c r="QKI57" s="778"/>
      <c r="QKJ57" s="778"/>
      <c r="QKK57" s="778"/>
      <c r="QKL57" s="778"/>
      <c r="QKM57" s="778"/>
      <c r="QKN57" s="778"/>
      <c r="QKO57" s="778"/>
      <c r="QKP57" s="778"/>
      <c r="QKQ57" s="778"/>
      <c r="QKR57" s="778"/>
      <c r="QKS57" s="778"/>
      <c r="QKT57" s="778"/>
      <c r="QKU57" s="778"/>
      <c r="QKV57" s="778"/>
      <c r="QKW57" s="778"/>
      <c r="QKX57" s="778"/>
      <c r="QKY57" s="778"/>
      <c r="QKZ57" s="778"/>
      <c r="QLA57" s="778"/>
      <c r="QLB57" s="778"/>
      <c r="QLC57" s="778"/>
      <c r="QLD57" s="778"/>
      <c r="QLE57" s="778"/>
      <c r="QLF57" s="778"/>
      <c r="QLG57" s="778"/>
      <c r="QLH57" s="778"/>
      <c r="QLI57" s="778"/>
      <c r="QLJ57" s="778"/>
      <c r="QLK57" s="778"/>
      <c r="QLL57" s="778"/>
      <c r="QLM57" s="778"/>
      <c r="QLN57" s="778"/>
      <c r="QLO57" s="778"/>
      <c r="QLP57" s="778"/>
      <c r="QLQ57" s="778"/>
      <c r="QLR57" s="778"/>
      <c r="QLS57" s="778"/>
      <c r="QLT57" s="778"/>
      <c r="QLU57" s="778"/>
      <c r="QLV57" s="778"/>
      <c r="QLW57" s="778"/>
      <c r="QLX57" s="778"/>
      <c r="QLY57" s="778"/>
      <c r="QLZ57" s="778"/>
      <c r="QMA57" s="778"/>
      <c r="QMB57" s="778"/>
      <c r="QMC57" s="778"/>
      <c r="QMD57" s="778"/>
      <c r="QME57" s="778"/>
      <c r="QMF57" s="778"/>
      <c r="QMG57" s="778"/>
      <c r="QMH57" s="778"/>
      <c r="QMI57" s="778"/>
      <c r="QMJ57" s="778"/>
      <c r="QMK57" s="778"/>
      <c r="QML57" s="778"/>
      <c r="QMM57" s="778"/>
      <c r="QMN57" s="778"/>
      <c r="QMO57" s="778"/>
      <c r="QMP57" s="778"/>
      <c r="QMQ57" s="778"/>
      <c r="QMR57" s="778"/>
      <c r="QMS57" s="778"/>
      <c r="QMT57" s="778"/>
      <c r="QMU57" s="778"/>
      <c r="QMV57" s="778"/>
      <c r="QMW57" s="778"/>
      <c r="QMX57" s="778"/>
      <c r="QMY57" s="778"/>
      <c r="QMZ57" s="778"/>
      <c r="QNA57" s="778"/>
      <c r="QNB57" s="778"/>
      <c r="QNC57" s="778"/>
      <c r="QND57" s="778"/>
      <c r="QNE57" s="778"/>
      <c r="QNF57" s="778"/>
      <c r="QNG57" s="778"/>
      <c r="QNH57" s="778"/>
      <c r="QNI57" s="778"/>
      <c r="QNJ57" s="778"/>
      <c r="QNK57" s="778"/>
      <c r="QNL57" s="778"/>
      <c r="QNM57" s="778"/>
      <c r="QNN57" s="778"/>
      <c r="QNO57" s="778"/>
      <c r="QNP57" s="778"/>
      <c r="QNQ57" s="778"/>
      <c r="QNR57" s="778"/>
      <c r="QNS57" s="778"/>
      <c r="QNT57" s="778"/>
      <c r="QNU57" s="778"/>
      <c r="QNV57" s="778"/>
      <c r="QNW57" s="778"/>
      <c r="QNX57" s="778"/>
      <c r="QNY57" s="778"/>
      <c r="QNZ57" s="778"/>
      <c r="QOA57" s="778"/>
      <c r="QOB57" s="778"/>
      <c r="QOC57" s="778"/>
      <c r="QOD57" s="778"/>
      <c r="QOE57" s="778"/>
      <c r="QOF57" s="778"/>
      <c r="QOG57" s="778"/>
      <c r="QOH57" s="778"/>
      <c r="QOI57" s="778"/>
      <c r="QOJ57" s="778"/>
      <c r="QOK57" s="778"/>
      <c r="QOL57" s="778"/>
      <c r="QOM57" s="778"/>
      <c r="QON57" s="778"/>
      <c r="QOO57" s="778"/>
      <c r="QOP57" s="778"/>
      <c r="QOQ57" s="778"/>
      <c r="QOR57" s="778"/>
      <c r="QOS57" s="778"/>
      <c r="QOT57" s="778"/>
      <c r="QOU57" s="778"/>
      <c r="QOV57" s="778"/>
      <c r="QOW57" s="778"/>
      <c r="QOX57" s="778"/>
      <c r="QOY57" s="778"/>
      <c r="QOZ57" s="778"/>
      <c r="QPA57" s="778"/>
      <c r="QPB57" s="778"/>
      <c r="QPC57" s="778"/>
      <c r="QPD57" s="778"/>
      <c r="QPE57" s="778"/>
      <c r="QPF57" s="778"/>
      <c r="QPG57" s="778"/>
      <c r="QPH57" s="778"/>
      <c r="QPI57" s="778"/>
      <c r="QPJ57" s="778"/>
      <c r="QPK57" s="778"/>
      <c r="QPL57" s="778"/>
      <c r="QPM57" s="778"/>
      <c r="QPN57" s="778"/>
      <c r="QPO57" s="778"/>
      <c r="QPP57" s="778"/>
      <c r="QPQ57" s="778"/>
      <c r="QPR57" s="778"/>
      <c r="QPS57" s="778"/>
      <c r="QPT57" s="778"/>
      <c r="QPU57" s="778"/>
      <c r="QPV57" s="778"/>
      <c r="QPW57" s="778"/>
      <c r="QPX57" s="778"/>
      <c r="QPY57" s="778"/>
      <c r="QPZ57" s="778"/>
      <c r="QQA57" s="778"/>
      <c r="QQB57" s="778"/>
      <c r="QQC57" s="778"/>
      <c r="QQD57" s="778"/>
      <c r="QQE57" s="778"/>
      <c r="QQF57" s="778"/>
      <c r="QQG57" s="778"/>
      <c r="QQH57" s="778"/>
      <c r="QQI57" s="778"/>
      <c r="QQJ57" s="778"/>
      <c r="QQK57" s="778"/>
      <c r="QQL57" s="778"/>
      <c r="QQM57" s="778"/>
      <c r="QQN57" s="778"/>
      <c r="QQO57" s="778"/>
      <c r="QQP57" s="778"/>
      <c r="QQQ57" s="778"/>
      <c r="QQR57" s="778"/>
      <c r="QQS57" s="778"/>
      <c r="QQT57" s="778"/>
      <c r="QQU57" s="778"/>
      <c r="QQV57" s="778"/>
      <c r="QQW57" s="778"/>
      <c r="QQX57" s="778"/>
      <c r="QQY57" s="778"/>
      <c r="QQZ57" s="778"/>
      <c r="QRA57" s="778"/>
      <c r="QRB57" s="778"/>
      <c r="QRC57" s="778"/>
      <c r="QRD57" s="778"/>
      <c r="QRE57" s="778"/>
      <c r="QRF57" s="778"/>
      <c r="QRG57" s="778"/>
      <c r="QRH57" s="778"/>
      <c r="QRI57" s="778"/>
      <c r="QRJ57" s="778"/>
      <c r="QRK57" s="778"/>
      <c r="QRL57" s="778"/>
      <c r="QRM57" s="778"/>
      <c r="QRN57" s="778"/>
      <c r="QRO57" s="778"/>
      <c r="QRP57" s="778"/>
      <c r="QRQ57" s="778"/>
      <c r="QRR57" s="778"/>
      <c r="QRS57" s="778"/>
      <c r="QRT57" s="778"/>
      <c r="QRU57" s="778"/>
      <c r="QRV57" s="778"/>
      <c r="QRW57" s="778"/>
      <c r="QRX57" s="778"/>
      <c r="QRY57" s="778"/>
      <c r="QRZ57" s="778"/>
      <c r="QSA57" s="778"/>
      <c r="QSB57" s="778"/>
      <c r="QSC57" s="778"/>
      <c r="QSD57" s="778"/>
      <c r="QSE57" s="778"/>
      <c r="QSF57" s="778"/>
      <c r="QSG57" s="778"/>
      <c r="QSH57" s="778"/>
      <c r="QSI57" s="778"/>
      <c r="QSJ57" s="778"/>
      <c r="QSK57" s="778"/>
      <c r="QSL57" s="778"/>
      <c r="QSM57" s="778"/>
      <c r="QSN57" s="778"/>
      <c r="QSO57" s="778"/>
      <c r="QSP57" s="778"/>
      <c r="QSQ57" s="778"/>
      <c r="QSR57" s="778"/>
      <c r="QSS57" s="778"/>
      <c r="QST57" s="778"/>
      <c r="QSU57" s="778"/>
      <c r="QSV57" s="778"/>
      <c r="QSW57" s="778"/>
      <c r="QSX57" s="778"/>
      <c r="QSY57" s="778"/>
      <c r="QSZ57" s="778"/>
      <c r="QTA57" s="778"/>
      <c r="QTB57" s="778"/>
      <c r="QTC57" s="778"/>
      <c r="QTD57" s="778"/>
      <c r="QTE57" s="778"/>
      <c r="QTF57" s="778"/>
      <c r="QTG57" s="778"/>
      <c r="QTH57" s="778"/>
      <c r="QTI57" s="778"/>
      <c r="QTJ57" s="778"/>
      <c r="QTK57" s="778"/>
      <c r="QTL57" s="778"/>
      <c r="QTM57" s="778"/>
      <c r="QTN57" s="778"/>
      <c r="QTO57" s="778"/>
      <c r="QTP57" s="778"/>
      <c r="QTQ57" s="778"/>
      <c r="QTR57" s="778"/>
      <c r="QTS57" s="778"/>
      <c r="QTT57" s="778"/>
      <c r="QTU57" s="778"/>
      <c r="QTV57" s="778"/>
      <c r="QTW57" s="778"/>
      <c r="QTX57" s="778"/>
      <c r="QTY57" s="778"/>
      <c r="QTZ57" s="778"/>
      <c r="QUA57" s="778"/>
      <c r="QUB57" s="778"/>
      <c r="QUC57" s="778"/>
      <c r="QUD57" s="778"/>
      <c r="QUE57" s="778"/>
      <c r="QUF57" s="778"/>
      <c r="QUG57" s="778"/>
      <c r="QUH57" s="778"/>
      <c r="QUI57" s="778"/>
      <c r="QUJ57" s="778"/>
      <c r="QUK57" s="778"/>
      <c r="QUL57" s="778"/>
      <c r="QUM57" s="778"/>
      <c r="QUN57" s="778"/>
      <c r="QUO57" s="778"/>
      <c r="QUP57" s="778"/>
      <c r="QUQ57" s="778"/>
      <c r="QUR57" s="778"/>
      <c r="QUS57" s="778"/>
      <c r="QUT57" s="778"/>
      <c r="QUU57" s="778"/>
      <c r="QUV57" s="778"/>
      <c r="QUW57" s="778"/>
      <c r="QUX57" s="778"/>
      <c r="QUY57" s="778"/>
      <c r="QUZ57" s="778"/>
      <c r="QVA57" s="778"/>
      <c r="QVB57" s="778"/>
      <c r="QVC57" s="778"/>
      <c r="QVD57" s="778"/>
      <c r="QVE57" s="778"/>
      <c r="QVF57" s="778"/>
      <c r="QVG57" s="778"/>
      <c r="QVH57" s="778"/>
      <c r="QVI57" s="778"/>
      <c r="QVJ57" s="778"/>
      <c r="QVK57" s="778"/>
      <c r="QVL57" s="778"/>
      <c r="QVM57" s="778"/>
      <c r="QVN57" s="778"/>
      <c r="QVO57" s="778"/>
      <c r="QVP57" s="778"/>
      <c r="QVQ57" s="778"/>
      <c r="QVR57" s="778"/>
      <c r="QVS57" s="778"/>
      <c r="QVT57" s="778"/>
      <c r="QVU57" s="778"/>
      <c r="QVV57" s="778"/>
      <c r="QVW57" s="778"/>
      <c r="QVX57" s="778"/>
      <c r="QVY57" s="778"/>
      <c r="QVZ57" s="778"/>
      <c r="QWA57" s="778"/>
      <c r="QWB57" s="778"/>
      <c r="QWC57" s="778"/>
      <c r="QWD57" s="778"/>
      <c r="QWE57" s="778"/>
      <c r="QWF57" s="778"/>
      <c r="QWG57" s="778"/>
      <c r="QWH57" s="778"/>
      <c r="QWI57" s="778"/>
      <c r="QWJ57" s="778"/>
      <c r="QWK57" s="778"/>
      <c r="QWL57" s="778"/>
      <c r="QWM57" s="778"/>
      <c r="QWN57" s="778"/>
      <c r="QWO57" s="778"/>
      <c r="QWP57" s="778"/>
      <c r="QWQ57" s="778"/>
      <c r="QWR57" s="778"/>
      <c r="QWS57" s="778"/>
      <c r="QWT57" s="778"/>
      <c r="QWU57" s="778"/>
      <c r="QWV57" s="778"/>
      <c r="QWW57" s="778"/>
      <c r="QWX57" s="778"/>
      <c r="QWY57" s="778"/>
      <c r="QWZ57" s="778"/>
      <c r="QXA57" s="778"/>
      <c r="QXB57" s="778"/>
      <c r="QXC57" s="778"/>
      <c r="QXD57" s="778"/>
      <c r="QXE57" s="778"/>
      <c r="QXF57" s="778"/>
      <c r="QXG57" s="778"/>
      <c r="QXH57" s="778"/>
      <c r="QXI57" s="778"/>
      <c r="QXJ57" s="778"/>
      <c r="QXK57" s="778"/>
      <c r="QXL57" s="778"/>
      <c r="QXM57" s="778"/>
      <c r="QXN57" s="778"/>
      <c r="QXO57" s="778"/>
      <c r="QXP57" s="778"/>
      <c r="QXQ57" s="778"/>
      <c r="QXR57" s="778"/>
      <c r="QXS57" s="778"/>
      <c r="QXT57" s="778"/>
      <c r="QXU57" s="778"/>
      <c r="QXV57" s="778"/>
      <c r="QXW57" s="778"/>
      <c r="QXX57" s="778"/>
      <c r="QXY57" s="778"/>
      <c r="QXZ57" s="778"/>
      <c r="QYA57" s="778"/>
      <c r="QYB57" s="778"/>
      <c r="QYC57" s="778"/>
      <c r="QYD57" s="778"/>
      <c r="QYE57" s="778"/>
      <c r="QYF57" s="778"/>
      <c r="QYG57" s="778"/>
      <c r="QYH57" s="778"/>
      <c r="QYI57" s="778"/>
      <c r="QYJ57" s="778"/>
      <c r="QYK57" s="778"/>
      <c r="QYL57" s="778"/>
      <c r="QYM57" s="778"/>
      <c r="QYN57" s="778"/>
      <c r="QYO57" s="778"/>
      <c r="QYP57" s="778"/>
      <c r="QYQ57" s="778"/>
      <c r="QYR57" s="778"/>
      <c r="QYS57" s="778"/>
      <c r="QYT57" s="778"/>
      <c r="QYU57" s="778"/>
      <c r="QYV57" s="778"/>
      <c r="QYW57" s="778"/>
      <c r="QYX57" s="778"/>
      <c r="QYY57" s="778"/>
      <c r="QYZ57" s="778"/>
      <c r="QZA57" s="778"/>
      <c r="QZB57" s="778"/>
      <c r="QZC57" s="778"/>
      <c r="QZD57" s="778"/>
      <c r="QZE57" s="778"/>
      <c r="QZF57" s="778"/>
      <c r="QZG57" s="778"/>
      <c r="QZH57" s="778"/>
      <c r="QZI57" s="778"/>
      <c r="QZJ57" s="778"/>
      <c r="QZK57" s="778"/>
      <c r="QZL57" s="778"/>
      <c r="QZM57" s="778"/>
      <c r="QZN57" s="778"/>
      <c r="QZO57" s="778"/>
      <c r="QZP57" s="778"/>
      <c r="QZQ57" s="778"/>
      <c r="QZR57" s="778"/>
      <c r="QZS57" s="778"/>
      <c r="QZT57" s="778"/>
      <c r="QZU57" s="778"/>
      <c r="QZV57" s="778"/>
      <c r="QZW57" s="778"/>
      <c r="QZX57" s="778"/>
      <c r="QZY57" s="778"/>
      <c r="QZZ57" s="778"/>
      <c r="RAA57" s="778"/>
      <c r="RAB57" s="778"/>
      <c r="RAC57" s="778"/>
      <c r="RAD57" s="778"/>
      <c r="RAE57" s="778"/>
      <c r="RAF57" s="778"/>
      <c r="RAG57" s="778"/>
      <c r="RAH57" s="778"/>
      <c r="RAI57" s="778"/>
      <c r="RAJ57" s="778"/>
      <c r="RAK57" s="778"/>
      <c r="RAL57" s="778"/>
      <c r="RAM57" s="778"/>
      <c r="RAN57" s="778"/>
      <c r="RAO57" s="778"/>
      <c r="RAP57" s="778"/>
      <c r="RAQ57" s="778"/>
      <c r="RAR57" s="778"/>
      <c r="RAS57" s="778"/>
      <c r="RAT57" s="778"/>
      <c r="RAU57" s="778"/>
      <c r="RAV57" s="778"/>
      <c r="RAW57" s="778"/>
      <c r="RAX57" s="778"/>
      <c r="RAY57" s="778"/>
      <c r="RAZ57" s="778"/>
      <c r="RBA57" s="778"/>
      <c r="RBB57" s="778"/>
      <c r="RBC57" s="778"/>
      <c r="RBD57" s="778"/>
      <c r="RBE57" s="778"/>
      <c r="RBF57" s="778"/>
      <c r="RBG57" s="778"/>
      <c r="RBH57" s="778"/>
      <c r="RBI57" s="778"/>
      <c r="RBJ57" s="778"/>
      <c r="RBK57" s="778"/>
      <c r="RBL57" s="778"/>
      <c r="RBM57" s="778"/>
      <c r="RBN57" s="778"/>
      <c r="RBO57" s="778"/>
      <c r="RBP57" s="778"/>
      <c r="RBQ57" s="778"/>
      <c r="RBR57" s="778"/>
      <c r="RBS57" s="778"/>
      <c r="RBT57" s="778"/>
      <c r="RBU57" s="778"/>
      <c r="RBV57" s="778"/>
      <c r="RBW57" s="778"/>
      <c r="RBX57" s="778"/>
      <c r="RBY57" s="778"/>
      <c r="RBZ57" s="778"/>
      <c r="RCA57" s="778"/>
      <c r="RCB57" s="778"/>
      <c r="RCC57" s="778"/>
      <c r="RCD57" s="778"/>
      <c r="RCE57" s="778"/>
      <c r="RCF57" s="778"/>
      <c r="RCG57" s="778"/>
      <c r="RCH57" s="778"/>
      <c r="RCI57" s="778"/>
      <c r="RCJ57" s="778"/>
      <c r="RCK57" s="778"/>
      <c r="RCL57" s="778"/>
      <c r="RCM57" s="778"/>
      <c r="RCN57" s="778"/>
      <c r="RCO57" s="778"/>
      <c r="RCP57" s="778"/>
      <c r="RCQ57" s="778"/>
      <c r="RCR57" s="778"/>
      <c r="RCS57" s="778"/>
      <c r="RCT57" s="778"/>
      <c r="RCU57" s="778"/>
      <c r="RCV57" s="778"/>
      <c r="RCW57" s="778"/>
      <c r="RCX57" s="778"/>
      <c r="RCY57" s="778"/>
      <c r="RCZ57" s="778"/>
      <c r="RDA57" s="778"/>
      <c r="RDB57" s="778"/>
      <c r="RDC57" s="778"/>
      <c r="RDD57" s="778"/>
      <c r="RDE57" s="778"/>
      <c r="RDF57" s="778"/>
      <c r="RDG57" s="778"/>
      <c r="RDH57" s="778"/>
      <c r="RDI57" s="778"/>
      <c r="RDJ57" s="778"/>
      <c r="RDK57" s="778"/>
      <c r="RDL57" s="778"/>
      <c r="RDM57" s="778"/>
      <c r="RDN57" s="778"/>
      <c r="RDO57" s="778"/>
      <c r="RDP57" s="778"/>
      <c r="RDQ57" s="778"/>
      <c r="RDR57" s="778"/>
      <c r="RDS57" s="778"/>
      <c r="RDT57" s="778"/>
      <c r="RDU57" s="778"/>
      <c r="RDV57" s="778"/>
      <c r="RDW57" s="778"/>
      <c r="RDX57" s="778"/>
      <c r="RDY57" s="778"/>
      <c r="RDZ57" s="778"/>
      <c r="REA57" s="778"/>
      <c r="REB57" s="778"/>
      <c r="REC57" s="778"/>
      <c r="RED57" s="778"/>
      <c r="REE57" s="778"/>
      <c r="REF57" s="778"/>
      <c r="REG57" s="778"/>
      <c r="REH57" s="778"/>
      <c r="REI57" s="778"/>
      <c r="REJ57" s="778"/>
      <c r="REK57" s="778"/>
      <c r="REL57" s="778"/>
      <c r="REM57" s="778"/>
      <c r="REN57" s="778"/>
      <c r="REO57" s="778"/>
      <c r="REP57" s="778"/>
      <c r="REQ57" s="778"/>
      <c r="RER57" s="778"/>
      <c r="RES57" s="778"/>
      <c r="RET57" s="778"/>
      <c r="REU57" s="778"/>
      <c r="REV57" s="778"/>
      <c r="REW57" s="778"/>
      <c r="REX57" s="778"/>
      <c r="REY57" s="778"/>
      <c r="REZ57" s="778"/>
      <c r="RFA57" s="778"/>
      <c r="RFB57" s="778"/>
      <c r="RFC57" s="778"/>
      <c r="RFD57" s="778"/>
      <c r="RFE57" s="778"/>
      <c r="RFF57" s="778"/>
      <c r="RFG57" s="778"/>
      <c r="RFH57" s="778"/>
      <c r="RFI57" s="778"/>
      <c r="RFJ57" s="778"/>
      <c r="RFK57" s="778"/>
      <c r="RFL57" s="778"/>
      <c r="RFM57" s="778"/>
      <c r="RFN57" s="778"/>
      <c r="RFO57" s="778"/>
      <c r="RFP57" s="778"/>
      <c r="RFQ57" s="778"/>
      <c r="RFR57" s="778"/>
      <c r="RFS57" s="778"/>
      <c r="RFT57" s="778"/>
      <c r="RFU57" s="778"/>
      <c r="RFV57" s="778"/>
      <c r="RFW57" s="778"/>
      <c r="RFX57" s="778"/>
      <c r="RFY57" s="778"/>
      <c r="RFZ57" s="778"/>
      <c r="RGA57" s="778"/>
      <c r="RGB57" s="778"/>
      <c r="RGC57" s="778"/>
      <c r="RGD57" s="778"/>
      <c r="RGE57" s="778"/>
      <c r="RGF57" s="778"/>
      <c r="RGG57" s="778"/>
      <c r="RGH57" s="778"/>
      <c r="RGI57" s="778"/>
      <c r="RGJ57" s="778"/>
      <c r="RGK57" s="778"/>
      <c r="RGL57" s="778"/>
      <c r="RGM57" s="778"/>
      <c r="RGN57" s="778"/>
      <c r="RGO57" s="778"/>
      <c r="RGP57" s="778"/>
      <c r="RGQ57" s="778"/>
      <c r="RGR57" s="778"/>
      <c r="RGS57" s="778"/>
      <c r="RGT57" s="778"/>
      <c r="RGU57" s="778"/>
      <c r="RGV57" s="778"/>
      <c r="RGW57" s="778"/>
      <c r="RGX57" s="778"/>
      <c r="RGY57" s="778"/>
      <c r="RGZ57" s="778"/>
      <c r="RHA57" s="778"/>
      <c r="RHB57" s="778"/>
      <c r="RHC57" s="778"/>
      <c r="RHD57" s="778"/>
      <c r="RHE57" s="778"/>
      <c r="RHF57" s="778"/>
      <c r="RHG57" s="778"/>
      <c r="RHH57" s="778"/>
      <c r="RHI57" s="778"/>
      <c r="RHJ57" s="778"/>
      <c r="RHK57" s="778"/>
      <c r="RHL57" s="778"/>
      <c r="RHM57" s="778"/>
      <c r="RHN57" s="778"/>
      <c r="RHO57" s="778"/>
      <c r="RHP57" s="778"/>
      <c r="RHQ57" s="778"/>
      <c r="RHR57" s="778"/>
      <c r="RHS57" s="778"/>
      <c r="RHT57" s="778"/>
      <c r="RHU57" s="778"/>
      <c r="RHV57" s="778"/>
      <c r="RHW57" s="778"/>
      <c r="RHX57" s="778"/>
      <c r="RHY57" s="778"/>
      <c r="RHZ57" s="778"/>
      <c r="RIA57" s="778"/>
      <c r="RIB57" s="778"/>
      <c r="RIC57" s="778"/>
      <c r="RID57" s="778"/>
      <c r="RIE57" s="778"/>
      <c r="RIF57" s="778"/>
      <c r="RIG57" s="778"/>
      <c r="RIH57" s="778"/>
      <c r="RII57" s="778"/>
      <c r="RIJ57" s="778"/>
      <c r="RIK57" s="778"/>
      <c r="RIL57" s="778"/>
      <c r="RIM57" s="778"/>
      <c r="RIN57" s="778"/>
      <c r="RIO57" s="778"/>
      <c r="RIP57" s="778"/>
      <c r="RIQ57" s="778"/>
      <c r="RIR57" s="778"/>
      <c r="RIS57" s="778"/>
      <c r="RIT57" s="778"/>
      <c r="RIU57" s="778"/>
      <c r="RIV57" s="778"/>
      <c r="RIW57" s="778"/>
      <c r="RIX57" s="778"/>
      <c r="RIY57" s="778"/>
      <c r="RIZ57" s="778"/>
      <c r="RJA57" s="778"/>
      <c r="RJB57" s="778"/>
      <c r="RJC57" s="778"/>
      <c r="RJD57" s="778"/>
      <c r="RJE57" s="778"/>
      <c r="RJF57" s="778"/>
      <c r="RJG57" s="778"/>
      <c r="RJH57" s="778"/>
      <c r="RJI57" s="778"/>
      <c r="RJJ57" s="778"/>
      <c r="RJK57" s="778"/>
      <c r="RJL57" s="778"/>
      <c r="RJM57" s="778"/>
      <c r="RJN57" s="778"/>
      <c r="RJO57" s="778"/>
      <c r="RJP57" s="778"/>
      <c r="RJQ57" s="778"/>
      <c r="RJR57" s="778"/>
      <c r="RJS57" s="778"/>
      <c r="RJT57" s="778"/>
      <c r="RJU57" s="778"/>
      <c r="RJV57" s="778"/>
      <c r="RJW57" s="778"/>
      <c r="RJX57" s="778"/>
      <c r="RJY57" s="778"/>
      <c r="RJZ57" s="778"/>
      <c r="RKA57" s="778"/>
      <c r="RKB57" s="778"/>
      <c r="RKC57" s="778"/>
      <c r="RKD57" s="778"/>
      <c r="RKE57" s="778"/>
      <c r="RKF57" s="778"/>
      <c r="RKG57" s="778"/>
      <c r="RKH57" s="778"/>
      <c r="RKI57" s="778"/>
      <c r="RKJ57" s="778"/>
      <c r="RKK57" s="778"/>
      <c r="RKL57" s="778"/>
      <c r="RKM57" s="778"/>
      <c r="RKN57" s="778"/>
      <c r="RKO57" s="778"/>
      <c r="RKP57" s="778"/>
      <c r="RKQ57" s="778"/>
      <c r="RKR57" s="778"/>
      <c r="RKS57" s="778"/>
      <c r="RKT57" s="778"/>
      <c r="RKU57" s="778"/>
      <c r="RKV57" s="778"/>
      <c r="RKW57" s="778"/>
      <c r="RKX57" s="778"/>
      <c r="RKY57" s="778"/>
      <c r="RKZ57" s="778"/>
      <c r="RLA57" s="778"/>
      <c r="RLB57" s="778"/>
      <c r="RLC57" s="778"/>
      <c r="RLD57" s="778"/>
      <c r="RLE57" s="778"/>
      <c r="RLF57" s="778"/>
      <c r="RLG57" s="778"/>
      <c r="RLH57" s="778"/>
      <c r="RLI57" s="778"/>
      <c r="RLJ57" s="778"/>
      <c r="RLK57" s="778"/>
      <c r="RLL57" s="778"/>
      <c r="RLM57" s="778"/>
      <c r="RLN57" s="778"/>
      <c r="RLO57" s="778"/>
      <c r="RLP57" s="778"/>
      <c r="RLQ57" s="778"/>
      <c r="RLR57" s="778"/>
      <c r="RLS57" s="778"/>
      <c r="RLT57" s="778"/>
      <c r="RLU57" s="778"/>
      <c r="RLV57" s="778"/>
      <c r="RLW57" s="778"/>
      <c r="RLX57" s="778"/>
      <c r="RLY57" s="778"/>
      <c r="RLZ57" s="778"/>
      <c r="RMA57" s="778"/>
      <c r="RMB57" s="778"/>
      <c r="RMC57" s="778"/>
      <c r="RMD57" s="778"/>
      <c r="RME57" s="778"/>
      <c r="RMF57" s="778"/>
      <c r="RMG57" s="778"/>
      <c r="RMH57" s="778"/>
      <c r="RMI57" s="778"/>
      <c r="RMJ57" s="778"/>
      <c r="RMK57" s="778"/>
      <c r="RML57" s="778"/>
      <c r="RMM57" s="778"/>
      <c r="RMN57" s="778"/>
      <c r="RMO57" s="778"/>
      <c r="RMP57" s="778"/>
      <c r="RMQ57" s="778"/>
      <c r="RMR57" s="778"/>
      <c r="RMS57" s="778"/>
      <c r="RMT57" s="778"/>
      <c r="RMU57" s="778"/>
      <c r="RMV57" s="778"/>
      <c r="RMW57" s="778"/>
      <c r="RMX57" s="778"/>
      <c r="RMY57" s="778"/>
      <c r="RMZ57" s="778"/>
      <c r="RNA57" s="778"/>
      <c r="RNB57" s="778"/>
      <c r="RNC57" s="778"/>
      <c r="RND57" s="778"/>
      <c r="RNE57" s="778"/>
      <c r="RNF57" s="778"/>
      <c r="RNG57" s="778"/>
      <c r="RNH57" s="778"/>
      <c r="RNI57" s="778"/>
      <c r="RNJ57" s="778"/>
      <c r="RNK57" s="778"/>
      <c r="RNL57" s="778"/>
      <c r="RNM57" s="778"/>
      <c r="RNN57" s="778"/>
      <c r="RNO57" s="778"/>
      <c r="RNP57" s="778"/>
      <c r="RNQ57" s="778"/>
      <c r="RNR57" s="778"/>
      <c r="RNS57" s="778"/>
      <c r="RNT57" s="778"/>
      <c r="RNU57" s="778"/>
      <c r="RNV57" s="778"/>
      <c r="RNW57" s="778"/>
      <c r="RNX57" s="778"/>
      <c r="RNY57" s="778"/>
      <c r="RNZ57" s="778"/>
      <c r="ROA57" s="778"/>
      <c r="ROB57" s="778"/>
      <c r="ROC57" s="778"/>
      <c r="ROD57" s="778"/>
      <c r="ROE57" s="778"/>
      <c r="ROF57" s="778"/>
      <c r="ROG57" s="778"/>
      <c r="ROH57" s="778"/>
      <c r="ROI57" s="778"/>
      <c r="ROJ57" s="778"/>
      <c r="ROK57" s="778"/>
      <c r="ROL57" s="778"/>
      <c r="ROM57" s="778"/>
      <c r="RON57" s="778"/>
      <c r="ROO57" s="778"/>
      <c r="ROP57" s="778"/>
      <c r="ROQ57" s="778"/>
      <c r="ROR57" s="778"/>
      <c r="ROS57" s="778"/>
      <c r="ROT57" s="778"/>
      <c r="ROU57" s="778"/>
      <c r="ROV57" s="778"/>
      <c r="ROW57" s="778"/>
      <c r="ROX57" s="778"/>
      <c r="ROY57" s="778"/>
      <c r="ROZ57" s="778"/>
      <c r="RPA57" s="778"/>
      <c r="RPB57" s="778"/>
      <c r="RPC57" s="778"/>
      <c r="RPD57" s="778"/>
      <c r="RPE57" s="778"/>
      <c r="RPF57" s="778"/>
      <c r="RPG57" s="778"/>
      <c r="RPH57" s="778"/>
      <c r="RPI57" s="778"/>
      <c r="RPJ57" s="778"/>
      <c r="RPK57" s="778"/>
      <c r="RPL57" s="778"/>
      <c r="RPM57" s="778"/>
      <c r="RPN57" s="778"/>
      <c r="RPO57" s="778"/>
      <c r="RPP57" s="778"/>
      <c r="RPQ57" s="778"/>
      <c r="RPR57" s="778"/>
      <c r="RPS57" s="778"/>
      <c r="RPT57" s="778"/>
      <c r="RPU57" s="778"/>
      <c r="RPV57" s="778"/>
      <c r="RPW57" s="778"/>
      <c r="RPX57" s="778"/>
      <c r="RPY57" s="778"/>
      <c r="RPZ57" s="778"/>
      <c r="RQA57" s="778"/>
      <c r="RQB57" s="778"/>
      <c r="RQC57" s="778"/>
      <c r="RQD57" s="778"/>
      <c r="RQE57" s="778"/>
      <c r="RQF57" s="778"/>
      <c r="RQG57" s="778"/>
      <c r="RQH57" s="778"/>
      <c r="RQI57" s="778"/>
      <c r="RQJ57" s="778"/>
      <c r="RQK57" s="778"/>
      <c r="RQL57" s="778"/>
      <c r="RQM57" s="778"/>
      <c r="RQN57" s="778"/>
      <c r="RQO57" s="778"/>
      <c r="RQP57" s="778"/>
      <c r="RQQ57" s="778"/>
      <c r="RQR57" s="778"/>
      <c r="RQS57" s="778"/>
      <c r="RQT57" s="778"/>
      <c r="RQU57" s="778"/>
      <c r="RQV57" s="778"/>
      <c r="RQW57" s="778"/>
      <c r="RQX57" s="778"/>
      <c r="RQY57" s="778"/>
      <c r="RQZ57" s="778"/>
      <c r="RRA57" s="778"/>
      <c r="RRB57" s="778"/>
      <c r="RRC57" s="778"/>
      <c r="RRD57" s="778"/>
      <c r="RRE57" s="778"/>
      <c r="RRF57" s="778"/>
      <c r="RRG57" s="778"/>
      <c r="RRH57" s="778"/>
      <c r="RRI57" s="778"/>
      <c r="RRJ57" s="778"/>
      <c r="RRK57" s="778"/>
      <c r="RRL57" s="778"/>
      <c r="RRM57" s="778"/>
      <c r="RRN57" s="778"/>
      <c r="RRO57" s="778"/>
      <c r="RRP57" s="778"/>
      <c r="RRQ57" s="778"/>
      <c r="RRR57" s="778"/>
      <c r="RRS57" s="778"/>
      <c r="RRT57" s="778"/>
      <c r="RRU57" s="778"/>
      <c r="RRV57" s="778"/>
      <c r="RRW57" s="778"/>
      <c r="RRX57" s="778"/>
      <c r="RRY57" s="778"/>
      <c r="RRZ57" s="778"/>
      <c r="RSA57" s="778"/>
      <c r="RSB57" s="778"/>
      <c r="RSC57" s="778"/>
      <c r="RSD57" s="778"/>
      <c r="RSE57" s="778"/>
      <c r="RSF57" s="778"/>
      <c r="RSG57" s="778"/>
      <c r="RSH57" s="778"/>
      <c r="RSI57" s="778"/>
      <c r="RSJ57" s="778"/>
      <c r="RSK57" s="778"/>
      <c r="RSL57" s="778"/>
      <c r="RSM57" s="778"/>
      <c r="RSN57" s="778"/>
      <c r="RSO57" s="778"/>
      <c r="RSP57" s="778"/>
      <c r="RSQ57" s="778"/>
      <c r="RSR57" s="778"/>
      <c r="RSS57" s="778"/>
      <c r="RST57" s="778"/>
      <c r="RSU57" s="778"/>
      <c r="RSV57" s="778"/>
      <c r="RSW57" s="778"/>
      <c r="RSX57" s="778"/>
      <c r="RSY57" s="778"/>
      <c r="RSZ57" s="778"/>
      <c r="RTA57" s="778"/>
      <c r="RTB57" s="778"/>
      <c r="RTC57" s="778"/>
      <c r="RTD57" s="778"/>
      <c r="RTE57" s="778"/>
      <c r="RTF57" s="778"/>
      <c r="RTG57" s="778"/>
      <c r="RTH57" s="778"/>
      <c r="RTI57" s="778"/>
      <c r="RTJ57" s="778"/>
      <c r="RTK57" s="778"/>
      <c r="RTL57" s="778"/>
      <c r="RTM57" s="778"/>
      <c r="RTN57" s="778"/>
      <c r="RTO57" s="778"/>
      <c r="RTP57" s="778"/>
      <c r="RTQ57" s="778"/>
      <c r="RTR57" s="778"/>
      <c r="RTS57" s="778"/>
      <c r="RTT57" s="778"/>
      <c r="RTU57" s="778"/>
      <c r="RTV57" s="778"/>
      <c r="RTW57" s="778"/>
      <c r="RTX57" s="778"/>
      <c r="RTY57" s="778"/>
      <c r="RTZ57" s="778"/>
      <c r="RUA57" s="778"/>
      <c r="RUB57" s="778"/>
      <c r="RUC57" s="778"/>
      <c r="RUD57" s="778"/>
      <c r="RUE57" s="778"/>
      <c r="RUF57" s="778"/>
      <c r="RUG57" s="778"/>
      <c r="RUH57" s="778"/>
      <c r="RUI57" s="778"/>
      <c r="RUJ57" s="778"/>
      <c r="RUK57" s="778"/>
      <c r="RUL57" s="778"/>
      <c r="RUM57" s="778"/>
      <c r="RUN57" s="778"/>
      <c r="RUO57" s="778"/>
      <c r="RUP57" s="778"/>
      <c r="RUQ57" s="778"/>
      <c r="RUR57" s="778"/>
      <c r="RUS57" s="778"/>
      <c r="RUT57" s="778"/>
      <c r="RUU57" s="778"/>
      <c r="RUV57" s="778"/>
      <c r="RUW57" s="778"/>
      <c r="RUX57" s="778"/>
      <c r="RUY57" s="778"/>
      <c r="RUZ57" s="778"/>
      <c r="RVA57" s="778"/>
      <c r="RVB57" s="778"/>
      <c r="RVC57" s="778"/>
      <c r="RVD57" s="778"/>
      <c r="RVE57" s="778"/>
      <c r="RVF57" s="778"/>
      <c r="RVG57" s="778"/>
      <c r="RVH57" s="778"/>
      <c r="RVI57" s="778"/>
      <c r="RVJ57" s="778"/>
      <c r="RVK57" s="778"/>
      <c r="RVL57" s="778"/>
      <c r="RVM57" s="778"/>
      <c r="RVN57" s="778"/>
      <c r="RVO57" s="778"/>
      <c r="RVP57" s="778"/>
      <c r="RVQ57" s="778"/>
      <c r="RVR57" s="778"/>
      <c r="RVS57" s="778"/>
      <c r="RVT57" s="778"/>
      <c r="RVU57" s="778"/>
      <c r="RVV57" s="778"/>
      <c r="RVW57" s="778"/>
      <c r="RVX57" s="778"/>
      <c r="RVY57" s="778"/>
      <c r="RVZ57" s="778"/>
      <c r="RWA57" s="778"/>
      <c r="RWB57" s="778"/>
      <c r="RWC57" s="778"/>
      <c r="RWD57" s="778"/>
      <c r="RWE57" s="778"/>
      <c r="RWF57" s="778"/>
      <c r="RWG57" s="778"/>
      <c r="RWH57" s="778"/>
      <c r="RWI57" s="778"/>
      <c r="RWJ57" s="778"/>
      <c r="RWK57" s="778"/>
      <c r="RWL57" s="778"/>
      <c r="RWM57" s="778"/>
      <c r="RWN57" s="778"/>
      <c r="RWO57" s="778"/>
      <c r="RWP57" s="778"/>
      <c r="RWQ57" s="778"/>
      <c r="RWR57" s="778"/>
      <c r="RWS57" s="778"/>
      <c r="RWT57" s="778"/>
      <c r="RWU57" s="778"/>
      <c r="RWV57" s="778"/>
      <c r="RWW57" s="778"/>
      <c r="RWX57" s="778"/>
      <c r="RWY57" s="778"/>
      <c r="RWZ57" s="778"/>
      <c r="RXA57" s="778"/>
      <c r="RXB57" s="778"/>
      <c r="RXC57" s="778"/>
      <c r="RXD57" s="778"/>
      <c r="RXE57" s="778"/>
      <c r="RXF57" s="778"/>
      <c r="RXG57" s="778"/>
      <c r="RXH57" s="778"/>
      <c r="RXI57" s="778"/>
      <c r="RXJ57" s="778"/>
      <c r="RXK57" s="778"/>
      <c r="RXL57" s="778"/>
      <c r="RXM57" s="778"/>
      <c r="RXN57" s="778"/>
      <c r="RXO57" s="778"/>
      <c r="RXP57" s="778"/>
      <c r="RXQ57" s="778"/>
      <c r="RXR57" s="778"/>
      <c r="RXS57" s="778"/>
      <c r="RXT57" s="778"/>
      <c r="RXU57" s="778"/>
      <c r="RXV57" s="778"/>
      <c r="RXW57" s="778"/>
      <c r="RXX57" s="778"/>
      <c r="RXY57" s="778"/>
      <c r="RXZ57" s="778"/>
      <c r="RYA57" s="778"/>
      <c r="RYB57" s="778"/>
      <c r="RYC57" s="778"/>
      <c r="RYD57" s="778"/>
      <c r="RYE57" s="778"/>
      <c r="RYF57" s="778"/>
      <c r="RYG57" s="778"/>
      <c r="RYH57" s="778"/>
      <c r="RYI57" s="778"/>
      <c r="RYJ57" s="778"/>
      <c r="RYK57" s="778"/>
      <c r="RYL57" s="778"/>
      <c r="RYM57" s="778"/>
      <c r="RYN57" s="778"/>
      <c r="RYO57" s="778"/>
      <c r="RYP57" s="778"/>
      <c r="RYQ57" s="778"/>
      <c r="RYR57" s="778"/>
      <c r="RYS57" s="778"/>
      <c r="RYT57" s="778"/>
      <c r="RYU57" s="778"/>
      <c r="RYV57" s="778"/>
      <c r="RYW57" s="778"/>
      <c r="RYX57" s="778"/>
      <c r="RYY57" s="778"/>
      <c r="RYZ57" s="778"/>
      <c r="RZA57" s="778"/>
      <c r="RZB57" s="778"/>
      <c r="RZC57" s="778"/>
      <c r="RZD57" s="778"/>
      <c r="RZE57" s="778"/>
      <c r="RZF57" s="778"/>
      <c r="RZG57" s="778"/>
      <c r="RZH57" s="778"/>
      <c r="RZI57" s="778"/>
      <c r="RZJ57" s="778"/>
      <c r="RZK57" s="778"/>
      <c r="RZL57" s="778"/>
      <c r="RZM57" s="778"/>
      <c r="RZN57" s="778"/>
      <c r="RZO57" s="778"/>
      <c r="RZP57" s="778"/>
      <c r="RZQ57" s="778"/>
      <c r="RZR57" s="778"/>
      <c r="RZS57" s="778"/>
      <c r="RZT57" s="778"/>
      <c r="RZU57" s="778"/>
      <c r="RZV57" s="778"/>
      <c r="RZW57" s="778"/>
      <c r="RZX57" s="778"/>
      <c r="RZY57" s="778"/>
      <c r="RZZ57" s="778"/>
      <c r="SAA57" s="778"/>
      <c r="SAB57" s="778"/>
      <c r="SAC57" s="778"/>
      <c r="SAD57" s="778"/>
      <c r="SAE57" s="778"/>
      <c r="SAF57" s="778"/>
      <c r="SAG57" s="778"/>
      <c r="SAH57" s="778"/>
      <c r="SAI57" s="778"/>
      <c r="SAJ57" s="778"/>
      <c r="SAK57" s="778"/>
      <c r="SAL57" s="778"/>
      <c r="SAM57" s="778"/>
      <c r="SAN57" s="778"/>
      <c r="SAO57" s="778"/>
      <c r="SAP57" s="778"/>
      <c r="SAQ57" s="778"/>
      <c r="SAR57" s="778"/>
      <c r="SAS57" s="778"/>
      <c r="SAT57" s="778"/>
      <c r="SAU57" s="778"/>
      <c r="SAV57" s="778"/>
      <c r="SAW57" s="778"/>
      <c r="SAX57" s="778"/>
      <c r="SAY57" s="778"/>
      <c r="SAZ57" s="778"/>
      <c r="SBA57" s="778"/>
      <c r="SBB57" s="778"/>
      <c r="SBC57" s="778"/>
      <c r="SBD57" s="778"/>
      <c r="SBE57" s="778"/>
      <c r="SBF57" s="778"/>
      <c r="SBG57" s="778"/>
      <c r="SBH57" s="778"/>
      <c r="SBI57" s="778"/>
      <c r="SBJ57" s="778"/>
      <c r="SBK57" s="778"/>
      <c r="SBL57" s="778"/>
      <c r="SBM57" s="778"/>
      <c r="SBN57" s="778"/>
      <c r="SBO57" s="778"/>
      <c r="SBP57" s="778"/>
      <c r="SBQ57" s="778"/>
      <c r="SBR57" s="778"/>
      <c r="SBS57" s="778"/>
      <c r="SBT57" s="778"/>
      <c r="SBU57" s="778"/>
      <c r="SBV57" s="778"/>
      <c r="SBW57" s="778"/>
      <c r="SBX57" s="778"/>
      <c r="SBY57" s="778"/>
      <c r="SBZ57" s="778"/>
      <c r="SCA57" s="778"/>
      <c r="SCB57" s="778"/>
      <c r="SCC57" s="778"/>
      <c r="SCD57" s="778"/>
      <c r="SCE57" s="778"/>
      <c r="SCF57" s="778"/>
      <c r="SCG57" s="778"/>
      <c r="SCH57" s="778"/>
      <c r="SCI57" s="778"/>
      <c r="SCJ57" s="778"/>
      <c r="SCK57" s="778"/>
      <c r="SCL57" s="778"/>
      <c r="SCM57" s="778"/>
      <c r="SCN57" s="778"/>
      <c r="SCO57" s="778"/>
      <c r="SCP57" s="778"/>
      <c r="SCQ57" s="778"/>
      <c r="SCR57" s="778"/>
      <c r="SCS57" s="778"/>
      <c r="SCT57" s="778"/>
      <c r="SCU57" s="778"/>
      <c r="SCV57" s="778"/>
      <c r="SCW57" s="778"/>
      <c r="SCX57" s="778"/>
      <c r="SCY57" s="778"/>
      <c r="SCZ57" s="778"/>
      <c r="SDA57" s="778"/>
      <c r="SDB57" s="778"/>
      <c r="SDC57" s="778"/>
      <c r="SDD57" s="778"/>
      <c r="SDE57" s="778"/>
      <c r="SDF57" s="778"/>
      <c r="SDG57" s="778"/>
      <c r="SDH57" s="778"/>
      <c r="SDI57" s="778"/>
      <c r="SDJ57" s="778"/>
      <c r="SDK57" s="778"/>
      <c r="SDL57" s="778"/>
      <c r="SDM57" s="778"/>
      <c r="SDN57" s="778"/>
      <c r="SDO57" s="778"/>
      <c r="SDP57" s="778"/>
      <c r="SDQ57" s="778"/>
      <c r="SDR57" s="778"/>
      <c r="SDS57" s="778"/>
      <c r="SDT57" s="778"/>
      <c r="SDU57" s="778"/>
      <c r="SDV57" s="778"/>
      <c r="SDW57" s="778"/>
      <c r="SDX57" s="778"/>
      <c r="SDY57" s="778"/>
      <c r="SDZ57" s="778"/>
      <c r="SEA57" s="778"/>
      <c r="SEB57" s="778"/>
      <c r="SEC57" s="778"/>
      <c r="SED57" s="778"/>
      <c r="SEE57" s="778"/>
      <c r="SEF57" s="778"/>
      <c r="SEG57" s="778"/>
      <c r="SEH57" s="778"/>
      <c r="SEI57" s="778"/>
      <c r="SEJ57" s="778"/>
      <c r="SEK57" s="778"/>
      <c r="SEL57" s="778"/>
      <c r="SEM57" s="778"/>
      <c r="SEN57" s="778"/>
      <c r="SEO57" s="778"/>
      <c r="SEP57" s="778"/>
      <c r="SEQ57" s="778"/>
      <c r="SER57" s="778"/>
      <c r="SES57" s="778"/>
      <c r="SET57" s="778"/>
      <c r="SEU57" s="778"/>
      <c r="SEV57" s="778"/>
      <c r="SEW57" s="778"/>
      <c r="SEX57" s="778"/>
      <c r="SEY57" s="778"/>
      <c r="SEZ57" s="778"/>
      <c r="SFA57" s="778"/>
      <c r="SFB57" s="778"/>
      <c r="SFC57" s="778"/>
      <c r="SFD57" s="778"/>
      <c r="SFE57" s="778"/>
      <c r="SFF57" s="778"/>
      <c r="SFG57" s="778"/>
      <c r="SFH57" s="778"/>
      <c r="SFI57" s="778"/>
      <c r="SFJ57" s="778"/>
      <c r="SFK57" s="778"/>
      <c r="SFL57" s="778"/>
      <c r="SFM57" s="778"/>
      <c r="SFN57" s="778"/>
      <c r="SFO57" s="778"/>
      <c r="SFP57" s="778"/>
      <c r="SFQ57" s="778"/>
      <c r="SFR57" s="778"/>
      <c r="SFS57" s="778"/>
      <c r="SFT57" s="778"/>
      <c r="SFU57" s="778"/>
      <c r="SFV57" s="778"/>
      <c r="SFW57" s="778"/>
      <c r="SFX57" s="778"/>
      <c r="SFY57" s="778"/>
      <c r="SFZ57" s="778"/>
      <c r="SGA57" s="778"/>
      <c r="SGB57" s="778"/>
      <c r="SGC57" s="778"/>
      <c r="SGD57" s="778"/>
      <c r="SGE57" s="778"/>
      <c r="SGF57" s="778"/>
      <c r="SGG57" s="778"/>
      <c r="SGH57" s="778"/>
      <c r="SGI57" s="778"/>
      <c r="SGJ57" s="778"/>
      <c r="SGK57" s="778"/>
      <c r="SGL57" s="778"/>
      <c r="SGM57" s="778"/>
      <c r="SGN57" s="778"/>
      <c r="SGO57" s="778"/>
      <c r="SGP57" s="778"/>
      <c r="SGQ57" s="778"/>
      <c r="SGR57" s="778"/>
      <c r="SGS57" s="778"/>
      <c r="SGT57" s="778"/>
      <c r="SGU57" s="778"/>
      <c r="SGV57" s="778"/>
      <c r="SGW57" s="778"/>
      <c r="SGX57" s="778"/>
      <c r="SGY57" s="778"/>
      <c r="SGZ57" s="778"/>
      <c r="SHA57" s="778"/>
      <c r="SHB57" s="778"/>
      <c r="SHC57" s="778"/>
      <c r="SHD57" s="778"/>
      <c r="SHE57" s="778"/>
      <c r="SHF57" s="778"/>
      <c r="SHG57" s="778"/>
      <c r="SHH57" s="778"/>
      <c r="SHI57" s="778"/>
      <c r="SHJ57" s="778"/>
      <c r="SHK57" s="778"/>
      <c r="SHL57" s="778"/>
      <c r="SHM57" s="778"/>
      <c r="SHN57" s="778"/>
      <c r="SHO57" s="778"/>
      <c r="SHP57" s="778"/>
      <c r="SHQ57" s="778"/>
      <c r="SHR57" s="778"/>
      <c r="SHS57" s="778"/>
      <c r="SHT57" s="778"/>
      <c r="SHU57" s="778"/>
      <c r="SHV57" s="778"/>
      <c r="SHW57" s="778"/>
      <c r="SHX57" s="778"/>
      <c r="SHY57" s="778"/>
      <c r="SHZ57" s="778"/>
      <c r="SIA57" s="778"/>
      <c r="SIB57" s="778"/>
      <c r="SIC57" s="778"/>
      <c r="SID57" s="778"/>
      <c r="SIE57" s="778"/>
      <c r="SIF57" s="778"/>
      <c r="SIG57" s="778"/>
      <c r="SIH57" s="778"/>
      <c r="SII57" s="778"/>
      <c r="SIJ57" s="778"/>
      <c r="SIK57" s="778"/>
      <c r="SIL57" s="778"/>
      <c r="SIM57" s="778"/>
      <c r="SIN57" s="778"/>
      <c r="SIO57" s="778"/>
      <c r="SIP57" s="778"/>
      <c r="SIQ57" s="778"/>
      <c r="SIR57" s="778"/>
      <c r="SIS57" s="778"/>
      <c r="SIT57" s="778"/>
      <c r="SIU57" s="778"/>
      <c r="SIV57" s="778"/>
      <c r="SIW57" s="778"/>
      <c r="SIX57" s="778"/>
      <c r="SIY57" s="778"/>
      <c r="SIZ57" s="778"/>
      <c r="SJA57" s="778"/>
      <c r="SJB57" s="778"/>
      <c r="SJC57" s="778"/>
      <c r="SJD57" s="778"/>
      <c r="SJE57" s="778"/>
      <c r="SJF57" s="778"/>
      <c r="SJG57" s="778"/>
      <c r="SJH57" s="778"/>
      <c r="SJI57" s="778"/>
      <c r="SJJ57" s="778"/>
      <c r="SJK57" s="778"/>
      <c r="SJL57" s="778"/>
      <c r="SJM57" s="778"/>
      <c r="SJN57" s="778"/>
      <c r="SJO57" s="778"/>
      <c r="SJP57" s="778"/>
      <c r="SJQ57" s="778"/>
      <c r="SJR57" s="778"/>
      <c r="SJS57" s="778"/>
      <c r="SJT57" s="778"/>
      <c r="SJU57" s="778"/>
      <c r="SJV57" s="778"/>
      <c r="SJW57" s="778"/>
      <c r="SJX57" s="778"/>
      <c r="SJY57" s="778"/>
      <c r="SJZ57" s="778"/>
      <c r="SKA57" s="778"/>
      <c r="SKB57" s="778"/>
      <c r="SKC57" s="778"/>
      <c r="SKD57" s="778"/>
      <c r="SKE57" s="778"/>
      <c r="SKF57" s="778"/>
      <c r="SKG57" s="778"/>
      <c r="SKH57" s="778"/>
      <c r="SKI57" s="778"/>
      <c r="SKJ57" s="778"/>
      <c r="SKK57" s="778"/>
      <c r="SKL57" s="778"/>
      <c r="SKM57" s="778"/>
      <c r="SKN57" s="778"/>
      <c r="SKO57" s="778"/>
      <c r="SKP57" s="778"/>
      <c r="SKQ57" s="778"/>
      <c r="SKR57" s="778"/>
      <c r="SKS57" s="778"/>
      <c r="SKT57" s="778"/>
      <c r="SKU57" s="778"/>
      <c r="SKV57" s="778"/>
      <c r="SKW57" s="778"/>
      <c r="SKX57" s="778"/>
      <c r="SKY57" s="778"/>
      <c r="SKZ57" s="778"/>
      <c r="SLA57" s="778"/>
      <c r="SLB57" s="778"/>
      <c r="SLC57" s="778"/>
      <c r="SLD57" s="778"/>
      <c r="SLE57" s="778"/>
      <c r="SLF57" s="778"/>
      <c r="SLG57" s="778"/>
      <c r="SLH57" s="778"/>
      <c r="SLI57" s="778"/>
      <c r="SLJ57" s="778"/>
      <c r="SLK57" s="778"/>
      <c r="SLL57" s="778"/>
      <c r="SLM57" s="778"/>
      <c r="SLN57" s="778"/>
      <c r="SLO57" s="778"/>
      <c r="SLP57" s="778"/>
      <c r="SLQ57" s="778"/>
      <c r="SLR57" s="778"/>
      <c r="SLS57" s="778"/>
      <c r="SLT57" s="778"/>
      <c r="SLU57" s="778"/>
      <c r="SLV57" s="778"/>
      <c r="SLW57" s="778"/>
      <c r="SLX57" s="778"/>
      <c r="SLY57" s="778"/>
      <c r="SLZ57" s="778"/>
      <c r="SMA57" s="778"/>
      <c r="SMB57" s="778"/>
      <c r="SMC57" s="778"/>
      <c r="SMD57" s="778"/>
      <c r="SME57" s="778"/>
      <c r="SMF57" s="778"/>
      <c r="SMG57" s="778"/>
      <c r="SMH57" s="778"/>
      <c r="SMI57" s="778"/>
      <c r="SMJ57" s="778"/>
      <c r="SMK57" s="778"/>
      <c r="SML57" s="778"/>
      <c r="SMM57" s="778"/>
      <c r="SMN57" s="778"/>
      <c r="SMO57" s="778"/>
      <c r="SMP57" s="778"/>
      <c r="SMQ57" s="778"/>
      <c r="SMR57" s="778"/>
      <c r="SMS57" s="778"/>
      <c r="SMT57" s="778"/>
      <c r="SMU57" s="778"/>
      <c r="SMV57" s="778"/>
      <c r="SMW57" s="778"/>
      <c r="SMX57" s="778"/>
      <c r="SMY57" s="778"/>
      <c r="SMZ57" s="778"/>
      <c r="SNA57" s="778"/>
      <c r="SNB57" s="778"/>
      <c r="SNC57" s="778"/>
      <c r="SND57" s="778"/>
      <c r="SNE57" s="778"/>
      <c r="SNF57" s="778"/>
      <c r="SNG57" s="778"/>
      <c r="SNH57" s="778"/>
      <c r="SNI57" s="778"/>
      <c r="SNJ57" s="778"/>
      <c r="SNK57" s="778"/>
      <c r="SNL57" s="778"/>
      <c r="SNM57" s="778"/>
      <c r="SNN57" s="778"/>
      <c r="SNO57" s="778"/>
      <c r="SNP57" s="778"/>
      <c r="SNQ57" s="778"/>
      <c r="SNR57" s="778"/>
      <c r="SNS57" s="778"/>
      <c r="SNT57" s="778"/>
      <c r="SNU57" s="778"/>
      <c r="SNV57" s="778"/>
      <c r="SNW57" s="778"/>
      <c r="SNX57" s="778"/>
      <c r="SNY57" s="778"/>
      <c r="SNZ57" s="778"/>
      <c r="SOA57" s="778"/>
      <c r="SOB57" s="778"/>
      <c r="SOC57" s="778"/>
      <c r="SOD57" s="778"/>
      <c r="SOE57" s="778"/>
      <c r="SOF57" s="778"/>
      <c r="SOG57" s="778"/>
      <c r="SOH57" s="778"/>
      <c r="SOI57" s="778"/>
      <c r="SOJ57" s="778"/>
      <c r="SOK57" s="778"/>
      <c r="SOL57" s="778"/>
      <c r="SOM57" s="778"/>
      <c r="SON57" s="778"/>
      <c r="SOO57" s="778"/>
      <c r="SOP57" s="778"/>
      <c r="SOQ57" s="778"/>
      <c r="SOR57" s="778"/>
      <c r="SOS57" s="778"/>
      <c r="SOT57" s="778"/>
      <c r="SOU57" s="778"/>
      <c r="SOV57" s="778"/>
      <c r="SOW57" s="778"/>
      <c r="SOX57" s="778"/>
      <c r="SOY57" s="778"/>
      <c r="SOZ57" s="778"/>
      <c r="SPA57" s="778"/>
      <c r="SPB57" s="778"/>
      <c r="SPC57" s="778"/>
      <c r="SPD57" s="778"/>
      <c r="SPE57" s="778"/>
      <c r="SPF57" s="778"/>
      <c r="SPG57" s="778"/>
      <c r="SPH57" s="778"/>
      <c r="SPI57" s="778"/>
      <c r="SPJ57" s="778"/>
      <c r="SPK57" s="778"/>
      <c r="SPL57" s="778"/>
      <c r="SPM57" s="778"/>
      <c r="SPN57" s="778"/>
      <c r="SPO57" s="778"/>
      <c r="SPP57" s="778"/>
      <c r="SPQ57" s="778"/>
      <c r="SPR57" s="778"/>
      <c r="SPS57" s="778"/>
      <c r="SPT57" s="778"/>
      <c r="SPU57" s="778"/>
      <c r="SPV57" s="778"/>
      <c r="SPW57" s="778"/>
      <c r="SPX57" s="778"/>
      <c r="SPY57" s="778"/>
      <c r="SPZ57" s="778"/>
      <c r="SQA57" s="778"/>
      <c r="SQB57" s="778"/>
      <c r="SQC57" s="778"/>
      <c r="SQD57" s="778"/>
      <c r="SQE57" s="778"/>
      <c r="SQF57" s="778"/>
      <c r="SQG57" s="778"/>
      <c r="SQH57" s="778"/>
      <c r="SQI57" s="778"/>
      <c r="SQJ57" s="778"/>
      <c r="SQK57" s="778"/>
      <c r="SQL57" s="778"/>
      <c r="SQM57" s="778"/>
      <c r="SQN57" s="778"/>
      <c r="SQO57" s="778"/>
      <c r="SQP57" s="778"/>
      <c r="SQQ57" s="778"/>
      <c r="SQR57" s="778"/>
      <c r="SQS57" s="778"/>
      <c r="SQT57" s="778"/>
      <c r="SQU57" s="778"/>
      <c r="SQV57" s="778"/>
      <c r="SQW57" s="778"/>
      <c r="SQX57" s="778"/>
      <c r="SQY57" s="778"/>
      <c r="SQZ57" s="778"/>
      <c r="SRA57" s="778"/>
      <c r="SRB57" s="778"/>
      <c r="SRC57" s="778"/>
      <c r="SRD57" s="778"/>
      <c r="SRE57" s="778"/>
      <c r="SRF57" s="778"/>
      <c r="SRG57" s="778"/>
      <c r="SRH57" s="778"/>
      <c r="SRI57" s="778"/>
      <c r="SRJ57" s="778"/>
      <c r="SRK57" s="778"/>
      <c r="SRL57" s="778"/>
      <c r="SRM57" s="778"/>
      <c r="SRN57" s="778"/>
      <c r="SRO57" s="778"/>
      <c r="SRP57" s="778"/>
      <c r="SRQ57" s="778"/>
      <c r="SRR57" s="778"/>
      <c r="SRS57" s="778"/>
      <c r="SRT57" s="778"/>
      <c r="SRU57" s="778"/>
      <c r="SRV57" s="778"/>
      <c r="SRW57" s="778"/>
      <c r="SRX57" s="778"/>
      <c r="SRY57" s="778"/>
      <c r="SRZ57" s="778"/>
      <c r="SSA57" s="778"/>
      <c r="SSB57" s="778"/>
      <c r="SSC57" s="778"/>
      <c r="SSD57" s="778"/>
      <c r="SSE57" s="778"/>
      <c r="SSF57" s="778"/>
      <c r="SSG57" s="778"/>
      <c r="SSH57" s="778"/>
      <c r="SSI57" s="778"/>
      <c r="SSJ57" s="778"/>
      <c r="SSK57" s="778"/>
      <c r="SSL57" s="778"/>
      <c r="SSM57" s="778"/>
      <c r="SSN57" s="778"/>
      <c r="SSO57" s="778"/>
      <c r="SSP57" s="778"/>
      <c r="SSQ57" s="778"/>
      <c r="SSR57" s="778"/>
      <c r="SSS57" s="778"/>
      <c r="SST57" s="778"/>
      <c r="SSU57" s="778"/>
      <c r="SSV57" s="778"/>
      <c r="SSW57" s="778"/>
      <c r="SSX57" s="778"/>
      <c r="SSY57" s="778"/>
      <c r="SSZ57" s="778"/>
      <c r="STA57" s="778"/>
      <c r="STB57" s="778"/>
      <c r="STC57" s="778"/>
      <c r="STD57" s="778"/>
      <c r="STE57" s="778"/>
      <c r="STF57" s="778"/>
      <c r="STG57" s="778"/>
      <c r="STH57" s="778"/>
      <c r="STI57" s="778"/>
      <c r="STJ57" s="778"/>
      <c r="STK57" s="778"/>
      <c r="STL57" s="778"/>
      <c r="STM57" s="778"/>
      <c r="STN57" s="778"/>
      <c r="STO57" s="778"/>
      <c r="STP57" s="778"/>
      <c r="STQ57" s="778"/>
      <c r="STR57" s="778"/>
      <c r="STS57" s="778"/>
      <c r="STT57" s="778"/>
      <c r="STU57" s="778"/>
      <c r="STV57" s="778"/>
      <c r="STW57" s="778"/>
      <c r="STX57" s="778"/>
      <c r="STY57" s="778"/>
      <c r="STZ57" s="778"/>
      <c r="SUA57" s="778"/>
      <c r="SUB57" s="778"/>
      <c r="SUC57" s="778"/>
      <c r="SUD57" s="778"/>
      <c r="SUE57" s="778"/>
      <c r="SUF57" s="778"/>
      <c r="SUG57" s="778"/>
      <c r="SUH57" s="778"/>
      <c r="SUI57" s="778"/>
      <c r="SUJ57" s="778"/>
      <c r="SUK57" s="778"/>
      <c r="SUL57" s="778"/>
      <c r="SUM57" s="778"/>
      <c r="SUN57" s="778"/>
      <c r="SUO57" s="778"/>
      <c r="SUP57" s="778"/>
      <c r="SUQ57" s="778"/>
      <c r="SUR57" s="778"/>
      <c r="SUS57" s="778"/>
      <c r="SUT57" s="778"/>
      <c r="SUU57" s="778"/>
      <c r="SUV57" s="778"/>
      <c r="SUW57" s="778"/>
      <c r="SUX57" s="778"/>
      <c r="SUY57" s="778"/>
      <c r="SUZ57" s="778"/>
      <c r="SVA57" s="778"/>
      <c r="SVB57" s="778"/>
      <c r="SVC57" s="778"/>
      <c r="SVD57" s="778"/>
      <c r="SVE57" s="778"/>
      <c r="SVF57" s="778"/>
      <c r="SVG57" s="778"/>
      <c r="SVH57" s="778"/>
      <c r="SVI57" s="778"/>
      <c r="SVJ57" s="778"/>
      <c r="SVK57" s="778"/>
      <c r="SVL57" s="778"/>
      <c r="SVM57" s="778"/>
      <c r="SVN57" s="778"/>
      <c r="SVO57" s="778"/>
      <c r="SVP57" s="778"/>
      <c r="SVQ57" s="778"/>
      <c r="SVR57" s="778"/>
      <c r="SVS57" s="778"/>
      <c r="SVT57" s="778"/>
      <c r="SVU57" s="778"/>
      <c r="SVV57" s="778"/>
      <c r="SVW57" s="778"/>
      <c r="SVX57" s="778"/>
      <c r="SVY57" s="778"/>
      <c r="SVZ57" s="778"/>
      <c r="SWA57" s="778"/>
      <c r="SWB57" s="778"/>
      <c r="SWC57" s="778"/>
      <c r="SWD57" s="778"/>
      <c r="SWE57" s="778"/>
      <c r="SWF57" s="778"/>
      <c r="SWG57" s="778"/>
      <c r="SWH57" s="778"/>
      <c r="SWI57" s="778"/>
      <c r="SWJ57" s="778"/>
      <c r="SWK57" s="778"/>
      <c r="SWL57" s="778"/>
      <c r="SWM57" s="778"/>
      <c r="SWN57" s="778"/>
      <c r="SWO57" s="778"/>
      <c r="SWP57" s="778"/>
      <c r="SWQ57" s="778"/>
      <c r="SWR57" s="778"/>
      <c r="SWS57" s="778"/>
      <c r="SWT57" s="778"/>
      <c r="SWU57" s="778"/>
      <c r="SWV57" s="778"/>
      <c r="SWW57" s="778"/>
      <c r="SWX57" s="778"/>
      <c r="SWY57" s="778"/>
      <c r="SWZ57" s="778"/>
      <c r="SXA57" s="778"/>
      <c r="SXB57" s="778"/>
      <c r="SXC57" s="778"/>
      <c r="SXD57" s="778"/>
      <c r="SXE57" s="778"/>
      <c r="SXF57" s="778"/>
      <c r="SXG57" s="778"/>
      <c r="SXH57" s="778"/>
      <c r="SXI57" s="778"/>
      <c r="SXJ57" s="778"/>
      <c r="SXK57" s="778"/>
      <c r="SXL57" s="778"/>
      <c r="SXM57" s="778"/>
      <c r="SXN57" s="778"/>
      <c r="SXO57" s="778"/>
      <c r="SXP57" s="778"/>
      <c r="SXQ57" s="778"/>
      <c r="SXR57" s="778"/>
      <c r="SXS57" s="778"/>
      <c r="SXT57" s="778"/>
      <c r="SXU57" s="778"/>
      <c r="SXV57" s="778"/>
      <c r="SXW57" s="778"/>
      <c r="SXX57" s="778"/>
      <c r="SXY57" s="778"/>
      <c r="SXZ57" s="778"/>
      <c r="SYA57" s="778"/>
      <c r="SYB57" s="778"/>
      <c r="SYC57" s="778"/>
      <c r="SYD57" s="778"/>
      <c r="SYE57" s="778"/>
      <c r="SYF57" s="778"/>
      <c r="SYG57" s="778"/>
      <c r="SYH57" s="778"/>
      <c r="SYI57" s="778"/>
      <c r="SYJ57" s="778"/>
      <c r="SYK57" s="778"/>
      <c r="SYL57" s="778"/>
      <c r="SYM57" s="778"/>
      <c r="SYN57" s="778"/>
      <c r="SYO57" s="778"/>
      <c r="SYP57" s="778"/>
      <c r="SYQ57" s="778"/>
      <c r="SYR57" s="778"/>
      <c r="SYS57" s="778"/>
      <c r="SYT57" s="778"/>
      <c r="SYU57" s="778"/>
      <c r="SYV57" s="778"/>
      <c r="SYW57" s="778"/>
      <c r="SYX57" s="778"/>
      <c r="SYY57" s="778"/>
      <c r="SYZ57" s="778"/>
      <c r="SZA57" s="778"/>
      <c r="SZB57" s="778"/>
      <c r="SZC57" s="778"/>
      <c r="SZD57" s="778"/>
      <c r="SZE57" s="778"/>
      <c r="SZF57" s="778"/>
      <c r="SZG57" s="778"/>
      <c r="SZH57" s="778"/>
      <c r="SZI57" s="778"/>
      <c r="SZJ57" s="778"/>
      <c r="SZK57" s="778"/>
      <c r="SZL57" s="778"/>
      <c r="SZM57" s="778"/>
      <c r="SZN57" s="778"/>
      <c r="SZO57" s="778"/>
      <c r="SZP57" s="778"/>
      <c r="SZQ57" s="778"/>
      <c r="SZR57" s="778"/>
      <c r="SZS57" s="778"/>
      <c r="SZT57" s="778"/>
      <c r="SZU57" s="778"/>
      <c r="SZV57" s="778"/>
      <c r="SZW57" s="778"/>
      <c r="SZX57" s="778"/>
      <c r="SZY57" s="778"/>
      <c r="SZZ57" s="778"/>
      <c r="TAA57" s="778"/>
      <c r="TAB57" s="778"/>
      <c r="TAC57" s="778"/>
      <c r="TAD57" s="778"/>
      <c r="TAE57" s="778"/>
      <c r="TAF57" s="778"/>
      <c r="TAG57" s="778"/>
      <c r="TAH57" s="778"/>
      <c r="TAI57" s="778"/>
      <c r="TAJ57" s="778"/>
      <c r="TAK57" s="778"/>
      <c r="TAL57" s="778"/>
      <c r="TAM57" s="778"/>
      <c r="TAN57" s="778"/>
      <c r="TAO57" s="778"/>
      <c r="TAP57" s="778"/>
      <c r="TAQ57" s="778"/>
      <c r="TAR57" s="778"/>
      <c r="TAS57" s="778"/>
      <c r="TAT57" s="778"/>
      <c r="TAU57" s="778"/>
      <c r="TAV57" s="778"/>
      <c r="TAW57" s="778"/>
      <c r="TAX57" s="778"/>
      <c r="TAY57" s="778"/>
      <c r="TAZ57" s="778"/>
      <c r="TBA57" s="778"/>
      <c r="TBB57" s="778"/>
      <c r="TBC57" s="778"/>
      <c r="TBD57" s="778"/>
      <c r="TBE57" s="778"/>
      <c r="TBF57" s="778"/>
      <c r="TBG57" s="778"/>
      <c r="TBH57" s="778"/>
      <c r="TBI57" s="778"/>
      <c r="TBJ57" s="778"/>
      <c r="TBK57" s="778"/>
      <c r="TBL57" s="778"/>
      <c r="TBM57" s="778"/>
      <c r="TBN57" s="778"/>
      <c r="TBO57" s="778"/>
      <c r="TBP57" s="778"/>
      <c r="TBQ57" s="778"/>
      <c r="TBR57" s="778"/>
      <c r="TBS57" s="778"/>
      <c r="TBT57" s="778"/>
      <c r="TBU57" s="778"/>
      <c r="TBV57" s="778"/>
      <c r="TBW57" s="778"/>
      <c r="TBX57" s="778"/>
      <c r="TBY57" s="778"/>
      <c r="TBZ57" s="778"/>
      <c r="TCA57" s="778"/>
      <c r="TCB57" s="778"/>
      <c r="TCC57" s="778"/>
      <c r="TCD57" s="778"/>
      <c r="TCE57" s="778"/>
      <c r="TCF57" s="778"/>
      <c r="TCG57" s="778"/>
      <c r="TCH57" s="778"/>
      <c r="TCI57" s="778"/>
      <c r="TCJ57" s="778"/>
      <c r="TCK57" s="778"/>
      <c r="TCL57" s="778"/>
      <c r="TCM57" s="778"/>
      <c r="TCN57" s="778"/>
      <c r="TCO57" s="778"/>
      <c r="TCP57" s="778"/>
      <c r="TCQ57" s="778"/>
      <c r="TCR57" s="778"/>
      <c r="TCS57" s="778"/>
      <c r="TCT57" s="778"/>
      <c r="TCU57" s="778"/>
      <c r="TCV57" s="778"/>
      <c r="TCW57" s="778"/>
      <c r="TCX57" s="778"/>
      <c r="TCY57" s="778"/>
      <c r="TCZ57" s="778"/>
      <c r="TDA57" s="778"/>
      <c r="TDB57" s="778"/>
      <c r="TDC57" s="778"/>
      <c r="TDD57" s="778"/>
      <c r="TDE57" s="778"/>
      <c r="TDF57" s="778"/>
      <c r="TDG57" s="778"/>
      <c r="TDH57" s="778"/>
      <c r="TDI57" s="778"/>
      <c r="TDJ57" s="778"/>
      <c r="TDK57" s="778"/>
      <c r="TDL57" s="778"/>
      <c r="TDM57" s="778"/>
      <c r="TDN57" s="778"/>
      <c r="TDO57" s="778"/>
      <c r="TDP57" s="778"/>
      <c r="TDQ57" s="778"/>
      <c r="TDR57" s="778"/>
      <c r="TDS57" s="778"/>
      <c r="TDT57" s="778"/>
      <c r="TDU57" s="778"/>
      <c r="TDV57" s="778"/>
      <c r="TDW57" s="778"/>
      <c r="TDX57" s="778"/>
      <c r="TDY57" s="778"/>
      <c r="TDZ57" s="778"/>
      <c r="TEA57" s="778"/>
      <c r="TEB57" s="778"/>
      <c r="TEC57" s="778"/>
      <c r="TED57" s="778"/>
      <c r="TEE57" s="778"/>
      <c r="TEF57" s="778"/>
      <c r="TEG57" s="778"/>
      <c r="TEH57" s="778"/>
      <c r="TEI57" s="778"/>
      <c r="TEJ57" s="778"/>
      <c r="TEK57" s="778"/>
      <c r="TEL57" s="778"/>
      <c r="TEM57" s="778"/>
      <c r="TEN57" s="778"/>
      <c r="TEO57" s="778"/>
      <c r="TEP57" s="778"/>
      <c r="TEQ57" s="778"/>
      <c r="TER57" s="778"/>
      <c r="TES57" s="778"/>
      <c r="TET57" s="778"/>
      <c r="TEU57" s="778"/>
      <c r="TEV57" s="778"/>
      <c r="TEW57" s="778"/>
      <c r="TEX57" s="778"/>
      <c r="TEY57" s="778"/>
      <c r="TEZ57" s="778"/>
      <c r="TFA57" s="778"/>
      <c r="TFB57" s="778"/>
      <c r="TFC57" s="778"/>
      <c r="TFD57" s="778"/>
      <c r="TFE57" s="778"/>
      <c r="TFF57" s="778"/>
      <c r="TFG57" s="778"/>
      <c r="TFH57" s="778"/>
      <c r="TFI57" s="778"/>
      <c r="TFJ57" s="778"/>
      <c r="TFK57" s="778"/>
      <c r="TFL57" s="778"/>
      <c r="TFM57" s="778"/>
      <c r="TFN57" s="778"/>
      <c r="TFO57" s="778"/>
      <c r="TFP57" s="778"/>
      <c r="TFQ57" s="778"/>
      <c r="TFR57" s="778"/>
      <c r="TFS57" s="778"/>
      <c r="TFT57" s="778"/>
      <c r="TFU57" s="778"/>
      <c r="TFV57" s="778"/>
      <c r="TFW57" s="778"/>
      <c r="TFX57" s="778"/>
      <c r="TFY57" s="778"/>
      <c r="TFZ57" s="778"/>
      <c r="TGA57" s="778"/>
      <c r="TGB57" s="778"/>
      <c r="TGC57" s="778"/>
      <c r="TGD57" s="778"/>
      <c r="TGE57" s="778"/>
      <c r="TGF57" s="778"/>
      <c r="TGG57" s="778"/>
      <c r="TGH57" s="778"/>
      <c r="TGI57" s="778"/>
      <c r="TGJ57" s="778"/>
      <c r="TGK57" s="778"/>
      <c r="TGL57" s="778"/>
      <c r="TGM57" s="778"/>
      <c r="TGN57" s="778"/>
      <c r="TGO57" s="778"/>
      <c r="TGP57" s="778"/>
      <c r="TGQ57" s="778"/>
      <c r="TGR57" s="778"/>
      <c r="TGS57" s="778"/>
      <c r="TGT57" s="778"/>
      <c r="TGU57" s="778"/>
      <c r="TGV57" s="778"/>
      <c r="TGW57" s="778"/>
      <c r="TGX57" s="778"/>
      <c r="TGY57" s="778"/>
      <c r="TGZ57" s="778"/>
      <c r="THA57" s="778"/>
      <c r="THB57" s="778"/>
      <c r="THC57" s="778"/>
      <c r="THD57" s="778"/>
      <c r="THE57" s="778"/>
      <c r="THF57" s="778"/>
      <c r="THG57" s="778"/>
      <c r="THH57" s="778"/>
      <c r="THI57" s="778"/>
      <c r="THJ57" s="778"/>
      <c r="THK57" s="778"/>
      <c r="THL57" s="778"/>
      <c r="THM57" s="778"/>
      <c r="THN57" s="778"/>
      <c r="THO57" s="778"/>
      <c r="THP57" s="778"/>
      <c r="THQ57" s="778"/>
      <c r="THR57" s="778"/>
      <c r="THS57" s="778"/>
      <c r="THT57" s="778"/>
      <c r="THU57" s="778"/>
      <c r="THV57" s="778"/>
      <c r="THW57" s="778"/>
      <c r="THX57" s="778"/>
      <c r="THY57" s="778"/>
      <c r="THZ57" s="778"/>
      <c r="TIA57" s="778"/>
      <c r="TIB57" s="778"/>
      <c r="TIC57" s="778"/>
      <c r="TID57" s="778"/>
      <c r="TIE57" s="778"/>
      <c r="TIF57" s="778"/>
      <c r="TIG57" s="778"/>
      <c r="TIH57" s="778"/>
      <c r="TII57" s="778"/>
      <c r="TIJ57" s="778"/>
      <c r="TIK57" s="778"/>
      <c r="TIL57" s="778"/>
      <c r="TIM57" s="778"/>
      <c r="TIN57" s="778"/>
      <c r="TIO57" s="778"/>
      <c r="TIP57" s="778"/>
      <c r="TIQ57" s="778"/>
      <c r="TIR57" s="778"/>
      <c r="TIS57" s="778"/>
      <c r="TIT57" s="778"/>
      <c r="TIU57" s="778"/>
      <c r="TIV57" s="778"/>
      <c r="TIW57" s="778"/>
      <c r="TIX57" s="778"/>
      <c r="TIY57" s="778"/>
      <c r="TIZ57" s="778"/>
      <c r="TJA57" s="778"/>
      <c r="TJB57" s="778"/>
      <c r="TJC57" s="778"/>
      <c r="TJD57" s="778"/>
      <c r="TJE57" s="778"/>
      <c r="TJF57" s="778"/>
      <c r="TJG57" s="778"/>
      <c r="TJH57" s="778"/>
      <c r="TJI57" s="778"/>
      <c r="TJJ57" s="778"/>
      <c r="TJK57" s="778"/>
      <c r="TJL57" s="778"/>
      <c r="TJM57" s="778"/>
      <c r="TJN57" s="778"/>
      <c r="TJO57" s="778"/>
      <c r="TJP57" s="778"/>
      <c r="TJQ57" s="778"/>
      <c r="TJR57" s="778"/>
      <c r="TJS57" s="778"/>
      <c r="TJT57" s="778"/>
      <c r="TJU57" s="778"/>
      <c r="TJV57" s="778"/>
      <c r="TJW57" s="778"/>
      <c r="TJX57" s="778"/>
      <c r="TJY57" s="778"/>
      <c r="TJZ57" s="778"/>
      <c r="TKA57" s="778"/>
      <c r="TKB57" s="778"/>
      <c r="TKC57" s="778"/>
      <c r="TKD57" s="778"/>
      <c r="TKE57" s="778"/>
      <c r="TKF57" s="778"/>
      <c r="TKG57" s="778"/>
      <c r="TKH57" s="778"/>
      <c r="TKI57" s="778"/>
      <c r="TKJ57" s="778"/>
      <c r="TKK57" s="778"/>
      <c r="TKL57" s="778"/>
      <c r="TKM57" s="778"/>
      <c r="TKN57" s="778"/>
      <c r="TKO57" s="778"/>
      <c r="TKP57" s="778"/>
      <c r="TKQ57" s="778"/>
      <c r="TKR57" s="778"/>
      <c r="TKS57" s="778"/>
      <c r="TKT57" s="778"/>
      <c r="TKU57" s="778"/>
      <c r="TKV57" s="778"/>
      <c r="TKW57" s="778"/>
      <c r="TKX57" s="778"/>
      <c r="TKY57" s="778"/>
      <c r="TKZ57" s="778"/>
      <c r="TLA57" s="778"/>
      <c r="TLB57" s="778"/>
      <c r="TLC57" s="778"/>
      <c r="TLD57" s="778"/>
      <c r="TLE57" s="778"/>
      <c r="TLF57" s="778"/>
      <c r="TLG57" s="778"/>
      <c r="TLH57" s="778"/>
      <c r="TLI57" s="778"/>
      <c r="TLJ57" s="778"/>
      <c r="TLK57" s="778"/>
      <c r="TLL57" s="778"/>
      <c r="TLM57" s="778"/>
      <c r="TLN57" s="778"/>
      <c r="TLO57" s="778"/>
      <c r="TLP57" s="778"/>
      <c r="TLQ57" s="778"/>
      <c r="TLR57" s="778"/>
      <c r="TLS57" s="778"/>
      <c r="TLT57" s="778"/>
      <c r="TLU57" s="778"/>
      <c r="TLV57" s="778"/>
      <c r="TLW57" s="778"/>
      <c r="TLX57" s="778"/>
      <c r="TLY57" s="778"/>
      <c r="TLZ57" s="778"/>
      <c r="TMA57" s="778"/>
      <c r="TMB57" s="778"/>
      <c r="TMC57" s="778"/>
      <c r="TMD57" s="778"/>
      <c r="TME57" s="778"/>
      <c r="TMF57" s="778"/>
      <c r="TMG57" s="778"/>
      <c r="TMH57" s="778"/>
      <c r="TMI57" s="778"/>
      <c r="TMJ57" s="778"/>
      <c r="TMK57" s="778"/>
      <c r="TML57" s="778"/>
      <c r="TMM57" s="778"/>
      <c r="TMN57" s="778"/>
      <c r="TMO57" s="778"/>
      <c r="TMP57" s="778"/>
      <c r="TMQ57" s="778"/>
      <c r="TMR57" s="778"/>
      <c r="TMS57" s="778"/>
      <c r="TMT57" s="778"/>
      <c r="TMU57" s="778"/>
      <c r="TMV57" s="778"/>
      <c r="TMW57" s="778"/>
      <c r="TMX57" s="778"/>
      <c r="TMY57" s="778"/>
      <c r="TMZ57" s="778"/>
      <c r="TNA57" s="778"/>
      <c r="TNB57" s="778"/>
      <c r="TNC57" s="778"/>
      <c r="TND57" s="778"/>
      <c r="TNE57" s="778"/>
      <c r="TNF57" s="778"/>
      <c r="TNG57" s="778"/>
      <c r="TNH57" s="778"/>
      <c r="TNI57" s="778"/>
      <c r="TNJ57" s="778"/>
      <c r="TNK57" s="778"/>
      <c r="TNL57" s="778"/>
      <c r="TNM57" s="778"/>
      <c r="TNN57" s="778"/>
      <c r="TNO57" s="778"/>
      <c r="TNP57" s="778"/>
      <c r="TNQ57" s="778"/>
      <c r="TNR57" s="778"/>
      <c r="TNS57" s="778"/>
      <c r="TNT57" s="778"/>
      <c r="TNU57" s="778"/>
      <c r="TNV57" s="778"/>
      <c r="TNW57" s="778"/>
      <c r="TNX57" s="778"/>
      <c r="TNY57" s="778"/>
      <c r="TNZ57" s="778"/>
      <c r="TOA57" s="778"/>
      <c r="TOB57" s="778"/>
      <c r="TOC57" s="778"/>
      <c r="TOD57" s="778"/>
      <c r="TOE57" s="778"/>
      <c r="TOF57" s="778"/>
      <c r="TOG57" s="778"/>
      <c r="TOH57" s="778"/>
      <c r="TOI57" s="778"/>
      <c r="TOJ57" s="778"/>
      <c r="TOK57" s="778"/>
      <c r="TOL57" s="778"/>
      <c r="TOM57" s="778"/>
      <c r="TON57" s="778"/>
      <c r="TOO57" s="778"/>
      <c r="TOP57" s="778"/>
      <c r="TOQ57" s="778"/>
      <c r="TOR57" s="778"/>
      <c r="TOS57" s="778"/>
      <c r="TOT57" s="778"/>
      <c r="TOU57" s="778"/>
      <c r="TOV57" s="778"/>
      <c r="TOW57" s="778"/>
      <c r="TOX57" s="778"/>
      <c r="TOY57" s="778"/>
      <c r="TOZ57" s="778"/>
      <c r="TPA57" s="778"/>
      <c r="TPB57" s="778"/>
      <c r="TPC57" s="778"/>
      <c r="TPD57" s="778"/>
      <c r="TPE57" s="778"/>
      <c r="TPF57" s="778"/>
      <c r="TPG57" s="778"/>
      <c r="TPH57" s="778"/>
      <c r="TPI57" s="778"/>
      <c r="TPJ57" s="778"/>
      <c r="TPK57" s="778"/>
      <c r="TPL57" s="778"/>
      <c r="TPM57" s="778"/>
      <c r="TPN57" s="778"/>
      <c r="TPO57" s="778"/>
      <c r="TPP57" s="778"/>
      <c r="TPQ57" s="778"/>
      <c r="TPR57" s="778"/>
      <c r="TPS57" s="778"/>
      <c r="TPT57" s="778"/>
      <c r="TPU57" s="778"/>
      <c r="TPV57" s="778"/>
      <c r="TPW57" s="778"/>
      <c r="TPX57" s="778"/>
      <c r="TPY57" s="778"/>
      <c r="TPZ57" s="778"/>
      <c r="TQA57" s="778"/>
      <c r="TQB57" s="778"/>
      <c r="TQC57" s="778"/>
      <c r="TQD57" s="778"/>
      <c r="TQE57" s="778"/>
      <c r="TQF57" s="778"/>
      <c r="TQG57" s="778"/>
      <c r="TQH57" s="778"/>
      <c r="TQI57" s="778"/>
      <c r="TQJ57" s="778"/>
      <c r="TQK57" s="778"/>
      <c r="TQL57" s="778"/>
      <c r="TQM57" s="778"/>
      <c r="TQN57" s="778"/>
      <c r="TQO57" s="778"/>
      <c r="TQP57" s="778"/>
      <c r="TQQ57" s="778"/>
      <c r="TQR57" s="778"/>
      <c r="TQS57" s="778"/>
      <c r="TQT57" s="778"/>
      <c r="TQU57" s="778"/>
      <c r="TQV57" s="778"/>
      <c r="TQW57" s="778"/>
      <c r="TQX57" s="778"/>
      <c r="TQY57" s="778"/>
      <c r="TQZ57" s="778"/>
      <c r="TRA57" s="778"/>
      <c r="TRB57" s="778"/>
      <c r="TRC57" s="778"/>
      <c r="TRD57" s="778"/>
      <c r="TRE57" s="778"/>
      <c r="TRF57" s="778"/>
      <c r="TRG57" s="778"/>
      <c r="TRH57" s="778"/>
      <c r="TRI57" s="778"/>
      <c r="TRJ57" s="778"/>
      <c r="TRK57" s="778"/>
      <c r="TRL57" s="778"/>
      <c r="TRM57" s="778"/>
      <c r="TRN57" s="778"/>
      <c r="TRO57" s="778"/>
      <c r="TRP57" s="778"/>
      <c r="TRQ57" s="778"/>
      <c r="TRR57" s="778"/>
      <c r="TRS57" s="778"/>
      <c r="TRT57" s="778"/>
      <c r="TRU57" s="778"/>
      <c r="TRV57" s="778"/>
      <c r="TRW57" s="778"/>
      <c r="TRX57" s="778"/>
      <c r="TRY57" s="778"/>
      <c r="TRZ57" s="778"/>
      <c r="TSA57" s="778"/>
      <c r="TSB57" s="778"/>
      <c r="TSC57" s="778"/>
      <c r="TSD57" s="778"/>
      <c r="TSE57" s="778"/>
      <c r="TSF57" s="778"/>
      <c r="TSG57" s="778"/>
      <c r="TSH57" s="778"/>
      <c r="TSI57" s="778"/>
      <c r="TSJ57" s="778"/>
      <c r="TSK57" s="778"/>
      <c r="TSL57" s="778"/>
      <c r="TSM57" s="778"/>
      <c r="TSN57" s="778"/>
      <c r="TSO57" s="778"/>
      <c r="TSP57" s="778"/>
      <c r="TSQ57" s="778"/>
      <c r="TSR57" s="778"/>
      <c r="TSS57" s="778"/>
      <c r="TST57" s="778"/>
      <c r="TSU57" s="778"/>
      <c r="TSV57" s="778"/>
      <c r="TSW57" s="778"/>
      <c r="TSX57" s="778"/>
      <c r="TSY57" s="778"/>
      <c r="TSZ57" s="778"/>
      <c r="TTA57" s="778"/>
      <c r="TTB57" s="778"/>
      <c r="TTC57" s="778"/>
      <c r="TTD57" s="778"/>
      <c r="TTE57" s="778"/>
      <c r="TTF57" s="778"/>
      <c r="TTG57" s="778"/>
      <c r="TTH57" s="778"/>
      <c r="TTI57" s="778"/>
      <c r="TTJ57" s="778"/>
      <c r="TTK57" s="778"/>
      <c r="TTL57" s="778"/>
      <c r="TTM57" s="778"/>
      <c r="TTN57" s="778"/>
      <c r="TTO57" s="778"/>
      <c r="TTP57" s="778"/>
      <c r="TTQ57" s="778"/>
      <c r="TTR57" s="778"/>
      <c r="TTS57" s="778"/>
      <c r="TTT57" s="778"/>
      <c r="TTU57" s="778"/>
      <c r="TTV57" s="778"/>
      <c r="TTW57" s="778"/>
      <c r="TTX57" s="778"/>
      <c r="TTY57" s="778"/>
      <c r="TTZ57" s="778"/>
      <c r="TUA57" s="778"/>
      <c r="TUB57" s="778"/>
      <c r="TUC57" s="778"/>
      <c r="TUD57" s="778"/>
      <c r="TUE57" s="778"/>
      <c r="TUF57" s="778"/>
      <c r="TUG57" s="778"/>
      <c r="TUH57" s="778"/>
      <c r="TUI57" s="778"/>
      <c r="TUJ57" s="778"/>
      <c r="TUK57" s="778"/>
      <c r="TUL57" s="778"/>
      <c r="TUM57" s="778"/>
      <c r="TUN57" s="778"/>
      <c r="TUO57" s="778"/>
      <c r="TUP57" s="778"/>
      <c r="TUQ57" s="778"/>
      <c r="TUR57" s="778"/>
      <c r="TUS57" s="778"/>
      <c r="TUT57" s="778"/>
      <c r="TUU57" s="778"/>
      <c r="TUV57" s="778"/>
      <c r="TUW57" s="778"/>
      <c r="TUX57" s="778"/>
      <c r="TUY57" s="778"/>
      <c r="TUZ57" s="778"/>
      <c r="TVA57" s="778"/>
      <c r="TVB57" s="778"/>
      <c r="TVC57" s="778"/>
      <c r="TVD57" s="778"/>
      <c r="TVE57" s="778"/>
      <c r="TVF57" s="778"/>
      <c r="TVG57" s="778"/>
      <c r="TVH57" s="778"/>
      <c r="TVI57" s="778"/>
      <c r="TVJ57" s="778"/>
      <c r="TVK57" s="778"/>
      <c r="TVL57" s="778"/>
      <c r="TVM57" s="778"/>
      <c r="TVN57" s="778"/>
      <c r="TVO57" s="778"/>
      <c r="TVP57" s="778"/>
      <c r="TVQ57" s="778"/>
      <c r="TVR57" s="778"/>
      <c r="TVS57" s="778"/>
      <c r="TVT57" s="778"/>
      <c r="TVU57" s="778"/>
      <c r="TVV57" s="778"/>
      <c r="TVW57" s="778"/>
      <c r="TVX57" s="778"/>
      <c r="TVY57" s="778"/>
      <c r="TVZ57" s="778"/>
      <c r="TWA57" s="778"/>
      <c r="TWB57" s="778"/>
      <c r="TWC57" s="778"/>
      <c r="TWD57" s="778"/>
      <c r="TWE57" s="778"/>
      <c r="TWF57" s="778"/>
      <c r="TWG57" s="778"/>
      <c r="TWH57" s="778"/>
      <c r="TWI57" s="778"/>
      <c r="TWJ57" s="778"/>
      <c r="TWK57" s="778"/>
      <c r="TWL57" s="778"/>
      <c r="TWM57" s="778"/>
      <c r="TWN57" s="778"/>
      <c r="TWO57" s="778"/>
      <c r="TWP57" s="778"/>
      <c r="TWQ57" s="778"/>
      <c r="TWR57" s="778"/>
      <c r="TWS57" s="778"/>
      <c r="TWT57" s="778"/>
      <c r="TWU57" s="778"/>
      <c r="TWV57" s="778"/>
      <c r="TWW57" s="778"/>
      <c r="TWX57" s="778"/>
      <c r="TWY57" s="778"/>
      <c r="TWZ57" s="778"/>
      <c r="TXA57" s="778"/>
      <c r="TXB57" s="778"/>
      <c r="TXC57" s="778"/>
      <c r="TXD57" s="778"/>
      <c r="TXE57" s="778"/>
      <c r="TXF57" s="778"/>
      <c r="TXG57" s="778"/>
      <c r="TXH57" s="778"/>
      <c r="TXI57" s="778"/>
      <c r="TXJ57" s="778"/>
      <c r="TXK57" s="778"/>
      <c r="TXL57" s="778"/>
      <c r="TXM57" s="778"/>
      <c r="TXN57" s="778"/>
      <c r="TXO57" s="778"/>
      <c r="TXP57" s="778"/>
      <c r="TXQ57" s="778"/>
      <c r="TXR57" s="778"/>
      <c r="TXS57" s="778"/>
      <c r="TXT57" s="778"/>
      <c r="TXU57" s="778"/>
      <c r="TXV57" s="778"/>
      <c r="TXW57" s="778"/>
      <c r="TXX57" s="778"/>
      <c r="TXY57" s="778"/>
      <c r="TXZ57" s="778"/>
      <c r="TYA57" s="778"/>
      <c r="TYB57" s="778"/>
      <c r="TYC57" s="778"/>
      <c r="TYD57" s="778"/>
      <c r="TYE57" s="778"/>
      <c r="TYF57" s="778"/>
      <c r="TYG57" s="778"/>
      <c r="TYH57" s="778"/>
      <c r="TYI57" s="778"/>
      <c r="TYJ57" s="778"/>
      <c r="TYK57" s="778"/>
      <c r="TYL57" s="778"/>
      <c r="TYM57" s="778"/>
      <c r="TYN57" s="778"/>
      <c r="TYO57" s="778"/>
      <c r="TYP57" s="778"/>
      <c r="TYQ57" s="778"/>
      <c r="TYR57" s="778"/>
      <c r="TYS57" s="778"/>
      <c r="TYT57" s="778"/>
      <c r="TYU57" s="778"/>
      <c r="TYV57" s="778"/>
      <c r="TYW57" s="778"/>
      <c r="TYX57" s="778"/>
      <c r="TYY57" s="778"/>
      <c r="TYZ57" s="778"/>
      <c r="TZA57" s="778"/>
      <c r="TZB57" s="778"/>
      <c r="TZC57" s="778"/>
      <c r="TZD57" s="778"/>
      <c r="TZE57" s="778"/>
      <c r="TZF57" s="778"/>
      <c r="TZG57" s="778"/>
      <c r="TZH57" s="778"/>
      <c r="TZI57" s="778"/>
      <c r="TZJ57" s="778"/>
      <c r="TZK57" s="778"/>
      <c r="TZL57" s="778"/>
      <c r="TZM57" s="778"/>
      <c r="TZN57" s="778"/>
      <c r="TZO57" s="778"/>
      <c r="TZP57" s="778"/>
      <c r="TZQ57" s="778"/>
      <c r="TZR57" s="778"/>
      <c r="TZS57" s="778"/>
      <c r="TZT57" s="778"/>
      <c r="TZU57" s="778"/>
      <c r="TZV57" s="778"/>
      <c r="TZW57" s="778"/>
      <c r="TZX57" s="778"/>
      <c r="TZY57" s="778"/>
      <c r="TZZ57" s="778"/>
      <c r="UAA57" s="778"/>
      <c r="UAB57" s="778"/>
      <c r="UAC57" s="778"/>
      <c r="UAD57" s="778"/>
      <c r="UAE57" s="778"/>
      <c r="UAF57" s="778"/>
      <c r="UAG57" s="778"/>
      <c r="UAH57" s="778"/>
      <c r="UAI57" s="778"/>
      <c r="UAJ57" s="778"/>
      <c r="UAK57" s="778"/>
      <c r="UAL57" s="778"/>
      <c r="UAM57" s="778"/>
      <c r="UAN57" s="778"/>
      <c r="UAO57" s="778"/>
      <c r="UAP57" s="778"/>
      <c r="UAQ57" s="778"/>
      <c r="UAR57" s="778"/>
      <c r="UAS57" s="778"/>
      <c r="UAT57" s="778"/>
      <c r="UAU57" s="778"/>
      <c r="UAV57" s="778"/>
      <c r="UAW57" s="778"/>
      <c r="UAX57" s="778"/>
      <c r="UAY57" s="778"/>
      <c r="UAZ57" s="778"/>
      <c r="UBA57" s="778"/>
      <c r="UBB57" s="778"/>
      <c r="UBC57" s="778"/>
      <c r="UBD57" s="778"/>
      <c r="UBE57" s="778"/>
      <c r="UBF57" s="778"/>
      <c r="UBG57" s="778"/>
      <c r="UBH57" s="778"/>
      <c r="UBI57" s="778"/>
      <c r="UBJ57" s="778"/>
      <c r="UBK57" s="778"/>
      <c r="UBL57" s="778"/>
      <c r="UBM57" s="778"/>
      <c r="UBN57" s="778"/>
      <c r="UBO57" s="778"/>
      <c r="UBP57" s="778"/>
      <c r="UBQ57" s="778"/>
      <c r="UBR57" s="778"/>
      <c r="UBS57" s="778"/>
      <c r="UBT57" s="778"/>
      <c r="UBU57" s="778"/>
      <c r="UBV57" s="778"/>
      <c r="UBW57" s="778"/>
      <c r="UBX57" s="778"/>
      <c r="UBY57" s="778"/>
      <c r="UBZ57" s="778"/>
      <c r="UCA57" s="778"/>
      <c r="UCB57" s="778"/>
      <c r="UCC57" s="778"/>
      <c r="UCD57" s="778"/>
      <c r="UCE57" s="778"/>
      <c r="UCF57" s="778"/>
      <c r="UCG57" s="778"/>
      <c r="UCH57" s="778"/>
      <c r="UCI57" s="778"/>
      <c r="UCJ57" s="778"/>
      <c r="UCK57" s="778"/>
      <c r="UCL57" s="778"/>
      <c r="UCM57" s="778"/>
      <c r="UCN57" s="778"/>
      <c r="UCO57" s="778"/>
      <c r="UCP57" s="778"/>
      <c r="UCQ57" s="778"/>
      <c r="UCR57" s="778"/>
      <c r="UCS57" s="778"/>
      <c r="UCT57" s="778"/>
      <c r="UCU57" s="778"/>
      <c r="UCV57" s="778"/>
      <c r="UCW57" s="778"/>
      <c r="UCX57" s="778"/>
      <c r="UCY57" s="778"/>
      <c r="UCZ57" s="778"/>
      <c r="UDA57" s="778"/>
      <c r="UDB57" s="778"/>
      <c r="UDC57" s="778"/>
      <c r="UDD57" s="778"/>
      <c r="UDE57" s="778"/>
      <c r="UDF57" s="778"/>
      <c r="UDG57" s="778"/>
      <c r="UDH57" s="778"/>
      <c r="UDI57" s="778"/>
      <c r="UDJ57" s="778"/>
      <c r="UDK57" s="778"/>
      <c r="UDL57" s="778"/>
      <c r="UDM57" s="778"/>
      <c r="UDN57" s="778"/>
      <c r="UDO57" s="778"/>
      <c r="UDP57" s="778"/>
      <c r="UDQ57" s="778"/>
      <c r="UDR57" s="778"/>
      <c r="UDS57" s="778"/>
      <c r="UDT57" s="778"/>
      <c r="UDU57" s="778"/>
      <c r="UDV57" s="778"/>
      <c r="UDW57" s="778"/>
      <c r="UDX57" s="778"/>
      <c r="UDY57" s="778"/>
      <c r="UDZ57" s="778"/>
      <c r="UEA57" s="778"/>
      <c r="UEB57" s="778"/>
      <c r="UEC57" s="778"/>
      <c r="UED57" s="778"/>
      <c r="UEE57" s="778"/>
      <c r="UEF57" s="778"/>
      <c r="UEG57" s="778"/>
      <c r="UEH57" s="778"/>
      <c r="UEI57" s="778"/>
      <c r="UEJ57" s="778"/>
      <c r="UEK57" s="778"/>
      <c r="UEL57" s="778"/>
      <c r="UEM57" s="778"/>
      <c r="UEN57" s="778"/>
      <c r="UEO57" s="778"/>
      <c r="UEP57" s="778"/>
      <c r="UEQ57" s="778"/>
      <c r="UER57" s="778"/>
      <c r="UES57" s="778"/>
      <c r="UET57" s="778"/>
      <c r="UEU57" s="778"/>
      <c r="UEV57" s="778"/>
      <c r="UEW57" s="778"/>
      <c r="UEX57" s="778"/>
      <c r="UEY57" s="778"/>
      <c r="UEZ57" s="778"/>
      <c r="UFA57" s="778"/>
      <c r="UFB57" s="778"/>
      <c r="UFC57" s="778"/>
      <c r="UFD57" s="778"/>
      <c r="UFE57" s="778"/>
      <c r="UFF57" s="778"/>
      <c r="UFG57" s="778"/>
      <c r="UFH57" s="778"/>
      <c r="UFI57" s="778"/>
      <c r="UFJ57" s="778"/>
      <c r="UFK57" s="778"/>
      <c r="UFL57" s="778"/>
      <c r="UFM57" s="778"/>
      <c r="UFN57" s="778"/>
      <c r="UFO57" s="778"/>
      <c r="UFP57" s="778"/>
      <c r="UFQ57" s="778"/>
      <c r="UFR57" s="778"/>
      <c r="UFS57" s="778"/>
      <c r="UFT57" s="778"/>
      <c r="UFU57" s="778"/>
      <c r="UFV57" s="778"/>
      <c r="UFW57" s="778"/>
      <c r="UFX57" s="778"/>
      <c r="UFY57" s="778"/>
      <c r="UFZ57" s="778"/>
      <c r="UGA57" s="778"/>
      <c r="UGB57" s="778"/>
      <c r="UGC57" s="778"/>
      <c r="UGD57" s="778"/>
      <c r="UGE57" s="778"/>
      <c r="UGF57" s="778"/>
      <c r="UGG57" s="778"/>
      <c r="UGH57" s="778"/>
      <c r="UGI57" s="778"/>
      <c r="UGJ57" s="778"/>
      <c r="UGK57" s="778"/>
      <c r="UGL57" s="778"/>
      <c r="UGM57" s="778"/>
      <c r="UGN57" s="778"/>
      <c r="UGO57" s="778"/>
      <c r="UGP57" s="778"/>
      <c r="UGQ57" s="778"/>
      <c r="UGR57" s="778"/>
      <c r="UGS57" s="778"/>
      <c r="UGT57" s="778"/>
      <c r="UGU57" s="778"/>
      <c r="UGV57" s="778"/>
      <c r="UGW57" s="778"/>
      <c r="UGX57" s="778"/>
      <c r="UGY57" s="778"/>
      <c r="UGZ57" s="778"/>
      <c r="UHA57" s="778"/>
      <c r="UHB57" s="778"/>
      <c r="UHC57" s="778"/>
      <c r="UHD57" s="778"/>
      <c r="UHE57" s="778"/>
      <c r="UHF57" s="778"/>
      <c r="UHG57" s="778"/>
      <c r="UHH57" s="778"/>
      <c r="UHI57" s="778"/>
      <c r="UHJ57" s="778"/>
      <c r="UHK57" s="778"/>
      <c r="UHL57" s="778"/>
      <c r="UHM57" s="778"/>
      <c r="UHN57" s="778"/>
      <c r="UHO57" s="778"/>
      <c r="UHP57" s="778"/>
      <c r="UHQ57" s="778"/>
      <c r="UHR57" s="778"/>
      <c r="UHS57" s="778"/>
      <c r="UHT57" s="778"/>
      <c r="UHU57" s="778"/>
      <c r="UHV57" s="778"/>
      <c r="UHW57" s="778"/>
      <c r="UHX57" s="778"/>
      <c r="UHY57" s="778"/>
      <c r="UHZ57" s="778"/>
      <c r="UIA57" s="778"/>
      <c r="UIB57" s="778"/>
      <c r="UIC57" s="778"/>
      <c r="UID57" s="778"/>
      <c r="UIE57" s="778"/>
      <c r="UIF57" s="778"/>
      <c r="UIG57" s="778"/>
      <c r="UIH57" s="778"/>
      <c r="UII57" s="778"/>
      <c r="UIJ57" s="778"/>
      <c r="UIK57" s="778"/>
      <c r="UIL57" s="778"/>
      <c r="UIM57" s="778"/>
      <c r="UIN57" s="778"/>
      <c r="UIO57" s="778"/>
      <c r="UIP57" s="778"/>
      <c r="UIQ57" s="778"/>
      <c r="UIR57" s="778"/>
      <c r="UIS57" s="778"/>
      <c r="UIT57" s="778"/>
      <c r="UIU57" s="778"/>
      <c r="UIV57" s="778"/>
      <c r="UIW57" s="778"/>
      <c r="UIX57" s="778"/>
      <c r="UIY57" s="778"/>
      <c r="UIZ57" s="778"/>
      <c r="UJA57" s="778"/>
      <c r="UJB57" s="778"/>
      <c r="UJC57" s="778"/>
      <c r="UJD57" s="778"/>
      <c r="UJE57" s="778"/>
      <c r="UJF57" s="778"/>
      <c r="UJG57" s="778"/>
      <c r="UJH57" s="778"/>
      <c r="UJI57" s="778"/>
      <c r="UJJ57" s="778"/>
      <c r="UJK57" s="778"/>
      <c r="UJL57" s="778"/>
      <c r="UJM57" s="778"/>
      <c r="UJN57" s="778"/>
      <c r="UJO57" s="778"/>
      <c r="UJP57" s="778"/>
      <c r="UJQ57" s="778"/>
      <c r="UJR57" s="778"/>
      <c r="UJS57" s="778"/>
      <c r="UJT57" s="778"/>
      <c r="UJU57" s="778"/>
      <c r="UJV57" s="778"/>
      <c r="UJW57" s="778"/>
      <c r="UJX57" s="778"/>
      <c r="UJY57" s="778"/>
      <c r="UJZ57" s="778"/>
      <c r="UKA57" s="778"/>
      <c r="UKB57" s="778"/>
      <c r="UKC57" s="778"/>
      <c r="UKD57" s="778"/>
      <c r="UKE57" s="778"/>
      <c r="UKF57" s="778"/>
      <c r="UKG57" s="778"/>
      <c r="UKH57" s="778"/>
      <c r="UKI57" s="778"/>
      <c r="UKJ57" s="778"/>
      <c r="UKK57" s="778"/>
      <c r="UKL57" s="778"/>
      <c r="UKM57" s="778"/>
      <c r="UKN57" s="778"/>
      <c r="UKO57" s="778"/>
      <c r="UKP57" s="778"/>
      <c r="UKQ57" s="778"/>
      <c r="UKR57" s="778"/>
      <c r="UKS57" s="778"/>
      <c r="UKT57" s="778"/>
      <c r="UKU57" s="778"/>
      <c r="UKV57" s="778"/>
      <c r="UKW57" s="778"/>
      <c r="UKX57" s="778"/>
      <c r="UKY57" s="778"/>
      <c r="UKZ57" s="778"/>
      <c r="ULA57" s="778"/>
      <c r="ULB57" s="778"/>
      <c r="ULC57" s="778"/>
      <c r="ULD57" s="778"/>
      <c r="ULE57" s="778"/>
      <c r="ULF57" s="778"/>
      <c r="ULG57" s="778"/>
      <c r="ULH57" s="778"/>
      <c r="ULI57" s="778"/>
      <c r="ULJ57" s="778"/>
      <c r="ULK57" s="778"/>
      <c r="ULL57" s="778"/>
      <c r="ULM57" s="778"/>
      <c r="ULN57" s="778"/>
      <c r="ULO57" s="778"/>
      <c r="ULP57" s="778"/>
      <c r="ULQ57" s="778"/>
      <c r="ULR57" s="778"/>
      <c r="ULS57" s="778"/>
      <c r="ULT57" s="778"/>
      <c r="ULU57" s="778"/>
      <c r="ULV57" s="778"/>
      <c r="ULW57" s="778"/>
      <c r="ULX57" s="778"/>
      <c r="ULY57" s="778"/>
      <c r="ULZ57" s="778"/>
      <c r="UMA57" s="778"/>
      <c r="UMB57" s="778"/>
      <c r="UMC57" s="778"/>
      <c r="UMD57" s="778"/>
      <c r="UME57" s="778"/>
      <c r="UMF57" s="778"/>
      <c r="UMG57" s="778"/>
      <c r="UMH57" s="778"/>
      <c r="UMI57" s="778"/>
      <c r="UMJ57" s="778"/>
      <c r="UMK57" s="778"/>
      <c r="UML57" s="778"/>
      <c r="UMM57" s="778"/>
      <c r="UMN57" s="778"/>
      <c r="UMO57" s="778"/>
      <c r="UMP57" s="778"/>
      <c r="UMQ57" s="778"/>
      <c r="UMR57" s="778"/>
      <c r="UMS57" s="778"/>
      <c r="UMT57" s="778"/>
      <c r="UMU57" s="778"/>
      <c r="UMV57" s="778"/>
      <c r="UMW57" s="778"/>
      <c r="UMX57" s="778"/>
      <c r="UMY57" s="778"/>
      <c r="UMZ57" s="778"/>
      <c r="UNA57" s="778"/>
      <c r="UNB57" s="778"/>
      <c r="UNC57" s="778"/>
      <c r="UND57" s="778"/>
      <c r="UNE57" s="778"/>
      <c r="UNF57" s="778"/>
      <c r="UNG57" s="778"/>
      <c r="UNH57" s="778"/>
      <c r="UNI57" s="778"/>
      <c r="UNJ57" s="778"/>
      <c r="UNK57" s="778"/>
      <c r="UNL57" s="778"/>
      <c r="UNM57" s="778"/>
      <c r="UNN57" s="778"/>
      <c r="UNO57" s="778"/>
      <c r="UNP57" s="778"/>
      <c r="UNQ57" s="778"/>
      <c r="UNR57" s="778"/>
      <c r="UNS57" s="778"/>
      <c r="UNT57" s="778"/>
      <c r="UNU57" s="778"/>
      <c r="UNV57" s="778"/>
      <c r="UNW57" s="778"/>
      <c r="UNX57" s="778"/>
      <c r="UNY57" s="778"/>
      <c r="UNZ57" s="778"/>
      <c r="UOA57" s="778"/>
      <c r="UOB57" s="778"/>
      <c r="UOC57" s="778"/>
      <c r="UOD57" s="778"/>
      <c r="UOE57" s="778"/>
      <c r="UOF57" s="778"/>
      <c r="UOG57" s="778"/>
      <c r="UOH57" s="778"/>
      <c r="UOI57" s="778"/>
      <c r="UOJ57" s="778"/>
      <c r="UOK57" s="778"/>
      <c r="UOL57" s="778"/>
      <c r="UOM57" s="778"/>
      <c r="UON57" s="778"/>
      <c r="UOO57" s="778"/>
      <c r="UOP57" s="778"/>
      <c r="UOQ57" s="778"/>
      <c r="UOR57" s="778"/>
      <c r="UOS57" s="778"/>
      <c r="UOT57" s="778"/>
      <c r="UOU57" s="778"/>
      <c r="UOV57" s="778"/>
      <c r="UOW57" s="778"/>
      <c r="UOX57" s="778"/>
      <c r="UOY57" s="778"/>
      <c r="UOZ57" s="778"/>
      <c r="UPA57" s="778"/>
      <c r="UPB57" s="778"/>
      <c r="UPC57" s="778"/>
      <c r="UPD57" s="778"/>
      <c r="UPE57" s="778"/>
      <c r="UPF57" s="778"/>
      <c r="UPG57" s="778"/>
      <c r="UPH57" s="778"/>
      <c r="UPI57" s="778"/>
      <c r="UPJ57" s="778"/>
      <c r="UPK57" s="778"/>
      <c r="UPL57" s="778"/>
      <c r="UPM57" s="778"/>
      <c r="UPN57" s="778"/>
      <c r="UPO57" s="778"/>
      <c r="UPP57" s="778"/>
      <c r="UPQ57" s="778"/>
      <c r="UPR57" s="778"/>
      <c r="UPS57" s="778"/>
      <c r="UPT57" s="778"/>
      <c r="UPU57" s="778"/>
      <c r="UPV57" s="778"/>
      <c r="UPW57" s="778"/>
      <c r="UPX57" s="778"/>
      <c r="UPY57" s="778"/>
      <c r="UPZ57" s="778"/>
      <c r="UQA57" s="778"/>
      <c r="UQB57" s="778"/>
      <c r="UQC57" s="778"/>
      <c r="UQD57" s="778"/>
      <c r="UQE57" s="778"/>
      <c r="UQF57" s="778"/>
      <c r="UQG57" s="778"/>
      <c r="UQH57" s="778"/>
      <c r="UQI57" s="778"/>
      <c r="UQJ57" s="778"/>
      <c r="UQK57" s="778"/>
      <c r="UQL57" s="778"/>
      <c r="UQM57" s="778"/>
      <c r="UQN57" s="778"/>
      <c r="UQO57" s="778"/>
      <c r="UQP57" s="778"/>
      <c r="UQQ57" s="778"/>
      <c r="UQR57" s="778"/>
      <c r="UQS57" s="778"/>
      <c r="UQT57" s="778"/>
      <c r="UQU57" s="778"/>
      <c r="UQV57" s="778"/>
      <c r="UQW57" s="778"/>
      <c r="UQX57" s="778"/>
      <c r="UQY57" s="778"/>
      <c r="UQZ57" s="778"/>
      <c r="URA57" s="778"/>
      <c r="URB57" s="778"/>
      <c r="URC57" s="778"/>
      <c r="URD57" s="778"/>
      <c r="URE57" s="778"/>
      <c r="URF57" s="778"/>
      <c r="URG57" s="778"/>
      <c r="URH57" s="778"/>
      <c r="URI57" s="778"/>
      <c r="URJ57" s="778"/>
      <c r="URK57" s="778"/>
      <c r="URL57" s="778"/>
      <c r="URM57" s="778"/>
      <c r="URN57" s="778"/>
      <c r="URO57" s="778"/>
      <c r="URP57" s="778"/>
      <c r="URQ57" s="778"/>
      <c r="URR57" s="778"/>
      <c r="URS57" s="778"/>
      <c r="URT57" s="778"/>
      <c r="URU57" s="778"/>
      <c r="URV57" s="778"/>
      <c r="URW57" s="778"/>
      <c r="URX57" s="778"/>
      <c r="URY57" s="778"/>
      <c r="URZ57" s="778"/>
      <c r="USA57" s="778"/>
      <c r="USB57" s="778"/>
      <c r="USC57" s="778"/>
      <c r="USD57" s="778"/>
      <c r="USE57" s="778"/>
      <c r="USF57" s="778"/>
      <c r="USG57" s="778"/>
      <c r="USH57" s="778"/>
      <c r="USI57" s="778"/>
      <c r="USJ57" s="778"/>
      <c r="USK57" s="778"/>
      <c r="USL57" s="778"/>
      <c r="USM57" s="778"/>
      <c r="USN57" s="778"/>
      <c r="USO57" s="778"/>
      <c r="USP57" s="778"/>
      <c r="USQ57" s="778"/>
      <c r="USR57" s="778"/>
      <c r="USS57" s="778"/>
      <c r="UST57" s="778"/>
      <c r="USU57" s="778"/>
      <c r="USV57" s="778"/>
      <c r="USW57" s="778"/>
      <c r="USX57" s="778"/>
      <c r="USY57" s="778"/>
      <c r="USZ57" s="778"/>
      <c r="UTA57" s="778"/>
      <c r="UTB57" s="778"/>
      <c r="UTC57" s="778"/>
      <c r="UTD57" s="778"/>
      <c r="UTE57" s="778"/>
      <c r="UTF57" s="778"/>
      <c r="UTG57" s="778"/>
      <c r="UTH57" s="778"/>
      <c r="UTI57" s="778"/>
      <c r="UTJ57" s="778"/>
      <c r="UTK57" s="778"/>
      <c r="UTL57" s="778"/>
      <c r="UTM57" s="778"/>
      <c r="UTN57" s="778"/>
      <c r="UTO57" s="778"/>
      <c r="UTP57" s="778"/>
      <c r="UTQ57" s="778"/>
      <c r="UTR57" s="778"/>
      <c r="UTS57" s="778"/>
      <c r="UTT57" s="778"/>
      <c r="UTU57" s="778"/>
      <c r="UTV57" s="778"/>
      <c r="UTW57" s="778"/>
      <c r="UTX57" s="778"/>
      <c r="UTY57" s="778"/>
      <c r="UTZ57" s="778"/>
      <c r="UUA57" s="778"/>
      <c r="UUB57" s="778"/>
      <c r="UUC57" s="778"/>
      <c r="UUD57" s="778"/>
      <c r="UUE57" s="778"/>
      <c r="UUF57" s="778"/>
      <c r="UUG57" s="778"/>
      <c r="UUH57" s="778"/>
      <c r="UUI57" s="778"/>
      <c r="UUJ57" s="778"/>
      <c r="UUK57" s="778"/>
      <c r="UUL57" s="778"/>
      <c r="UUM57" s="778"/>
      <c r="UUN57" s="778"/>
      <c r="UUO57" s="778"/>
      <c r="UUP57" s="778"/>
      <c r="UUQ57" s="778"/>
      <c r="UUR57" s="778"/>
      <c r="UUS57" s="778"/>
      <c r="UUT57" s="778"/>
      <c r="UUU57" s="778"/>
      <c r="UUV57" s="778"/>
      <c r="UUW57" s="778"/>
      <c r="UUX57" s="778"/>
      <c r="UUY57" s="778"/>
      <c r="UUZ57" s="778"/>
      <c r="UVA57" s="778"/>
      <c r="UVB57" s="778"/>
      <c r="UVC57" s="778"/>
      <c r="UVD57" s="778"/>
      <c r="UVE57" s="778"/>
      <c r="UVF57" s="778"/>
      <c r="UVG57" s="778"/>
      <c r="UVH57" s="778"/>
      <c r="UVI57" s="778"/>
      <c r="UVJ57" s="778"/>
      <c r="UVK57" s="778"/>
      <c r="UVL57" s="778"/>
      <c r="UVM57" s="778"/>
      <c r="UVN57" s="778"/>
      <c r="UVO57" s="778"/>
      <c r="UVP57" s="778"/>
      <c r="UVQ57" s="778"/>
      <c r="UVR57" s="778"/>
      <c r="UVS57" s="778"/>
      <c r="UVT57" s="778"/>
      <c r="UVU57" s="778"/>
      <c r="UVV57" s="778"/>
      <c r="UVW57" s="778"/>
      <c r="UVX57" s="778"/>
      <c r="UVY57" s="778"/>
      <c r="UVZ57" s="778"/>
      <c r="UWA57" s="778"/>
      <c r="UWB57" s="778"/>
      <c r="UWC57" s="778"/>
      <c r="UWD57" s="778"/>
      <c r="UWE57" s="778"/>
      <c r="UWF57" s="778"/>
      <c r="UWG57" s="778"/>
      <c r="UWH57" s="778"/>
      <c r="UWI57" s="778"/>
      <c r="UWJ57" s="778"/>
      <c r="UWK57" s="778"/>
      <c r="UWL57" s="778"/>
      <c r="UWM57" s="778"/>
      <c r="UWN57" s="778"/>
      <c r="UWO57" s="778"/>
      <c r="UWP57" s="778"/>
      <c r="UWQ57" s="778"/>
      <c r="UWR57" s="778"/>
      <c r="UWS57" s="778"/>
      <c r="UWT57" s="778"/>
      <c r="UWU57" s="778"/>
      <c r="UWV57" s="778"/>
      <c r="UWW57" s="778"/>
      <c r="UWX57" s="778"/>
      <c r="UWY57" s="778"/>
      <c r="UWZ57" s="778"/>
      <c r="UXA57" s="778"/>
      <c r="UXB57" s="778"/>
      <c r="UXC57" s="778"/>
      <c r="UXD57" s="778"/>
      <c r="UXE57" s="778"/>
      <c r="UXF57" s="778"/>
      <c r="UXG57" s="778"/>
      <c r="UXH57" s="778"/>
      <c r="UXI57" s="778"/>
      <c r="UXJ57" s="778"/>
      <c r="UXK57" s="778"/>
      <c r="UXL57" s="778"/>
      <c r="UXM57" s="778"/>
      <c r="UXN57" s="778"/>
      <c r="UXO57" s="778"/>
      <c r="UXP57" s="778"/>
      <c r="UXQ57" s="778"/>
      <c r="UXR57" s="778"/>
      <c r="UXS57" s="778"/>
      <c r="UXT57" s="778"/>
      <c r="UXU57" s="778"/>
      <c r="UXV57" s="778"/>
      <c r="UXW57" s="778"/>
      <c r="UXX57" s="778"/>
      <c r="UXY57" s="778"/>
      <c r="UXZ57" s="778"/>
      <c r="UYA57" s="778"/>
      <c r="UYB57" s="778"/>
      <c r="UYC57" s="778"/>
      <c r="UYD57" s="778"/>
      <c r="UYE57" s="778"/>
      <c r="UYF57" s="778"/>
      <c r="UYG57" s="778"/>
      <c r="UYH57" s="778"/>
      <c r="UYI57" s="778"/>
      <c r="UYJ57" s="778"/>
      <c r="UYK57" s="778"/>
      <c r="UYL57" s="778"/>
      <c r="UYM57" s="778"/>
      <c r="UYN57" s="778"/>
      <c r="UYO57" s="778"/>
      <c r="UYP57" s="778"/>
      <c r="UYQ57" s="778"/>
      <c r="UYR57" s="778"/>
      <c r="UYS57" s="778"/>
      <c r="UYT57" s="778"/>
      <c r="UYU57" s="778"/>
      <c r="UYV57" s="778"/>
      <c r="UYW57" s="778"/>
      <c r="UYX57" s="778"/>
      <c r="UYY57" s="778"/>
      <c r="UYZ57" s="778"/>
      <c r="UZA57" s="778"/>
      <c r="UZB57" s="778"/>
      <c r="UZC57" s="778"/>
      <c r="UZD57" s="778"/>
      <c r="UZE57" s="778"/>
      <c r="UZF57" s="778"/>
      <c r="UZG57" s="778"/>
      <c r="UZH57" s="778"/>
      <c r="UZI57" s="778"/>
      <c r="UZJ57" s="778"/>
      <c r="UZK57" s="778"/>
      <c r="UZL57" s="778"/>
      <c r="UZM57" s="778"/>
      <c r="UZN57" s="778"/>
      <c r="UZO57" s="778"/>
      <c r="UZP57" s="778"/>
      <c r="UZQ57" s="778"/>
      <c r="UZR57" s="778"/>
      <c r="UZS57" s="778"/>
      <c r="UZT57" s="778"/>
      <c r="UZU57" s="778"/>
      <c r="UZV57" s="778"/>
      <c r="UZW57" s="778"/>
      <c r="UZX57" s="778"/>
      <c r="UZY57" s="778"/>
      <c r="UZZ57" s="778"/>
      <c r="VAA57" s="778"/>
      <c r="VAB57" s="778"/>
      <c r="VAC57" s="778"/>
      <c r="VAD57" s="778"/>
      <c r="VAE57" s="778"/>
      <c r="VAF57" s="778"/>
      <c r="VAG57" s="778"/>
      <c r="VAH57" s="778"/>
      <c r="VAI57" s="778"/>
      <c r="VAJ57" s="778"/>
      <c r="VAK57" s="778"/>
      <c r="VAL57" s="778"/>
      <c r="VAM57" s="778"/>
      <c r="VAN57" s="778"/>
      <c r="VAO57" s="778"/>
      <c r="VAP57" s="778"/>
      <c r="VAQ57" s="778"/>
      <c r="VAR57" s="778"/>
      <c r="VAS57" s="778"/>
      <c r="VAT57" s="778"/>
      <c r="VAU57" s="778"/>
      <c r="VAV57" s="778"/>
      <c r="VAW57" s="778"/>
      <c r="VAX57" s="778"/>
      <c r="VAY57" s="778"/>
      <c r="VAZ57" s="778"/>
      <c r="VBA57" s="778"/>
      <c r="VBB57" s="778"/>
      <c r="VBC57" s="778"/>
      <c r="VBD57" s="778"/>
      <c r="VBE57" s="778"/>
      <c r="VBF57" s="778"/>
      <c r="VBG57" s="778"/>
      <c r="VBH57" s="778"/>
      <c r="VBI57" s="778"/>
      <c r="VBJ57" s="778"/>
      <c r="VBK57" s="778"/>
      <c r="VBL57" s="778"/>
      <c r="VBM57" s="778"/>
      <c r="VBN57" s="778"/>
      <c r="VBO57" s="778"/>
      <c r="VBP57" s="778"/>
      <c r="VBQ57" s="778"/>
      <c r="VBR57" s="778"/>
      <c r="VBS57" s="778"/>
      <c r="VBT57" s="778"/>
      <c r="VBU57" s="778"/>
      <c r="VBV57" s="778"/>
      <c r="VBW57" s="778"/>
      <c r="VBX57" s="778"/>
      <c r="VBY57" s="778"/>
      <c r="VBZ57" s="778"/>
      <c r="VCA57" s="778"/>
      <c r="VCB57" s="778"/>
      <c r="VCC57" s="778"/>
      <c r="VCD57" s="778"/>
      <c r="VCE57" s="778"/>
      <c r="VCF57" s="778"/>
      <c r="VCG57" s="778"/>
      <c r="VCH57" s="778"/>
      <c r="VCI57" s="778"/>
      <c r="VCJ57" s="778"/>
      <c r="VCK57" s="778"/>
      <c r="VCL57" s="778"/>
      <c r="VCM57" s="778"/>
      <c r="VCN57" s="778"/>
      <c r="VCO57" s="778"/>
      <c r="VCP57" s="778"/>
      <c r="VCQ57" s="778"/>
      <c r="VCR57" s="778"/>
      <c r="VCS57" s="778"/>
      <c r="VCT57" s="778"/>
      <c r="VCU57" s="778"/>
      <c r="VCV57" s="778"/>
      <c r="VCW57" s="778"/>
      <c r="VCX57" s="778"/>
      <c r="VCY57" s="778"/>
      <c r="VCZ57" s="778"/>
      <c r="VDA57" s="778"/>
      <c r="VDB57" s="778"/>
      <c r="VDC57" s="778"/>
      <c r="VDD57" s="778"/>
      <c r="VDE57" s="778"/>
      <c r="VDF57" s="778"/>
      <c r="VDG57" s="778"/>
      <c r="VDH57" s="778"/>
      <c r="VDI57" s="778"/>
      <c r="VDJ57" s="778"/>
      <c r="VDK57" s="778"/>
      <c r="VDL57" s="778"/>
      <c r="VDM57" s="778"/>
      <c r="VDN57" s="778"/>
      <c r="VDO57" s="778"/>
      <c r="VDP57" s="778"/>
      <c r="VDQ57" s="778"/>
      <c r="VDR57" s="778"/>
      <c r="VDS57" s="778"/>
      <c r="VDT57" s="778"/>
      <c r="VDU57" s="778"/>
      <c r="VDV57" s="778"/>
      <c r="VDW57" s="778"/>
      <c r="VDX57" s="778"/>
      <c r="VDY57" s="778"/>
      <c r="VDZ57" s="778"/>
      <c r="VEA57" s="778"/>
      <c r="VEB57" s="778"/>
      <c r="VEC57" s="778"/>
      <c r="VED57" s="778"/>
      <c r="VEE57" s="778"/>
      <c r="VEF57" s="778"/>
      <c r="VEG57" s="778"/>
      <c r="VEH57" s="778"/>
      <c r="VEI57" s="778"/>
      <c r="VEJ57" s="778"/>
      <c r="VEK57" s="778"/>
      <c r="VEL57" s="778"/>
      <c r="VEM57" s="778"/>
      <c r="VEN57" s="778"/>
      <c r="VEO57" s="778"/>
      <c r="VEP57" s="778"/>
      <c r="VEQ57" s="778"/>
      <c r="VER57" s="778"/>
      <c r="VES57" s="778"/>
      <c r="VET57" s="778"/>
      <c r="VEU57" s="778"/>
      <c r="VEV57" s="778"/>
      <c r="VEW57" s="778"/>
      <c r="VEX57" s="778"/>
      <c r="VEY57" s="778"/>
      <c r="VEZ57" s="778"/>
      <c r="VFA57" s="778"/>
      <c r="VFB57" s="778"/>
      <c r="VFC57" s="778"/>
      <c r="VFD57" s="778"/>
      <c r="VFE57" s="778"/>
      <c r="VFF57" s="778"/>
      <c r="VFG57" s="778"/>
      <c r="VFH57" s="778"/>
      <c r="VFI57" s="778"/>
      <c r="VFJ57" s="778"/>
      <c r="VFK57" s="778"/>
      <c r="VFL57" s="778"/>
      <c r="VFM57" s="778"/>
      <c r="VFN57" s="778"/>
      <c r="VFO57" s="778"/>
      <c r="VFP57" s="778"/>
      <c r="VFQ57" s="778"/>
      <c r="VFR57" s="778"/>
      <c r="VFS57" s="778"/>
      <c r="VFT57" s="778"/>
      <c r="VFU57" s="778"/>
      <c r="VFV57" s="778"/>
      <c r="VFW57" s="778"/>
      <c r="VFX57" s="778"/>
      <c r="VFY57" s="778"/>
      <c r="VFZ57" s="778"/>
      <c r="VGA57" s="778"/>
      <c r="VGB57" s="778"/>
      <c r="VGC57" s="778"/>
      <c r="VGD57" s="778"/>
      <c r="VGE57" s="778"/>
      <c r="VGF57" s="778"/>
      <c r="VGG57" s="778"/>
      <c r="VGH57" s="778"/>
      <c r="VGI57" s="778"/>
      <c r="VGJ57" s="778"/>
      <c r="VGK57" s="778"/>
      <c r="VGL57" s="778"/>
      <c r="VGM57" s="778"/>
      <c r="VGN57" s="778"/>
      <c r="VGO57" s="778"/>
      <c r="VGP57" s="778"/>
      <c r="VGQ57" s="778"/>
      <c r="VGR57" s="778"/>
      <c r="VGS57" s="778"/>
      <c r="VGT57" s="778"/>
      <c r="VGU57" s="778"/>
      <c r="VGV57" s="778"/>
      <c r="VGW57" s="778"/>
      <c r="VGX57" s="778"/>
      <c r="VGY57" s="778"/>
      <c r="VGZ57" s="778"/>
      <c r="VHA57" s="778"/>
      <c r="VHB57" s="778"/>
      <c r="VHC57" s="778"/>
      <c r="VHD57" s="778"/>
      <c r="VHE57" s="778"/>
      <c r="VHF57" s="778"/>
      <c r="VHG57" s="778"/>
      <c r="VHH57" s="778"/>
      <c r="VHI57" s="778"/>
      <c r="VHJ57" s="778"/>
      <c r="VHK57" s="778"/>
      <c r="VHL57" s="778"/>
      <c r="VHM57" s="778"/>
      <c r="VHN57" s="778"/>
      <c r="VHO57" s="778"/>
      <c r="VHP57" s="778"/>
      <c r="VHQ57" s="778"/>
      <c r="VHR57" s="778"/>
      <c r="VHS57" s="778"/>
      <c r="VHT57" s="778"/>
      <c r="VHU57" s="778"/>
      <c r="VHV57" s="778"/>
      <c r="VHW57" s="778"/>
      <c r="VHX57" s="778"/>
      <c r="VHY57" s="778"/>
      <c r="VHZ57" s="778"/>
      <c r="VIA57" s="778"/>
      <c r="VIB57" s="778"/>
      <c r="VIC57" s="778"/>
      <c r="VID57" s="778"/>
      <c r="VIE57" s="778"/>
      <c r="VIF57" s="778"/>
      <c r="VIG57" s="778"/>
      <c r="VIH57" s="778"/>
      <c r="VII57" s="778"/>
      <c r="VIJ57" s="778"/>
      <c r="VIK57" s="778"/>
      <c r="VIL57" s="778"/>
      <c r="VIM57" s="778"/>
      <c r="VIN57" s="778"/>
      <c r="VIO57" s="778"/>
      <c r="VIP57" s="778"/>
      <c r="VIQ57" s="778"/>
      <c r="VIR57" s="778"/>
      <c r="VIS57" s="778"/>
      <c r="VIT57" s="778"/>
      <c r="VIU57" s="778"/>
      <c r="VIV57" s="778"/>
      <c r="VIW57" s="778"/>
      <c r="VIX57" s="778"/>
      <c r="VIY57" s="778"/>
      <c r="VIZ57" s="778"/>
      <c r="VJA57" s="778"/>
      <c r="VJB57" s="778"/>
      <c r="VJC57" s="778"/>
      <c r="VJD57" s="778"/>
      <c r="VJE57" s="778"/>
      <c r="VJF57" s="778"/>
      <c r="VJG57" s="778"/>
      <c r="VJH57" s="778"/>
      <c r="VJI57" s="778"/>
      <c r="VJJ57" s="778"/>
      <c r="VJK57" s="778"/>
      <c r="VJL57" s="778"/>
      <c r="VJM57" s="778"/>
      <c r="VJN57" s="778"/>
      <c r="VJO57" s="778"/>
      <c r="VJP57" s="778"/>
      <c r="VJQ57" s="778"/>
      <c r="VJR57" s="778"/>
      <c r="VJS57" s="778"/>
      <c r="VJT57" s="778"/>
      <c r="VJU57" s="778"/>
      <c r="VJV57" s="778"/>
      <c r="VJW57" s="778"/>
      <c r="VJX57" s="778"/>
      <c r="VJY57" s="778"/>
      <c r="VJZ57" s="778"/>
      <c r="VKA57" s="778"/>
      <c r="VKB57" s="778"/>
      <c r="VKC57" s="778"/>
      <c r="VKD57" s="778"/>
      <c r="VKE57" s="778"/>
      <c r="VKF57" s="778"/>
      <c r="VKG57" s="778"/>
      <c r="VKH57" s="778"/>
      <c r="VKI57" s="778"/>
      <c r="VKJ57" s="778"/>
      <c r="VKK57" s="778"/>
      <c r="VKL57" s="778"/>
      <c r="VKM57" s="778"/>
      <c r="VKN57" s="778"/>
      <c r="VKO57" s="778"/>
      <c r="VKP57" s="778"/>
      <c r="VKQ57" s="778"/>
      <c r="VKR57" s="778"/>
      <c r="VKS57" s="778"/>
      <c r="VKT57" s="778"/>
      <c r="VKU57" s="778"/>
      <c r="VKV57" s="778"/>
      <c r="VKW57" s="778"/>
      <c r="VKX57" s="778"/>
      <c r="VKY57" s="778"/>
      <c r="VKZ57" s="778"/>
      <c r="VLA57" s="778"/>
      <c r="VLB57" s="778"/>
      <c r="VLC57" s="778"/>
      <c r="VLD57" s="778"/>
      <c r="VLE57" s="778"/>
      <c r="VLF57" s="778"/>
      <c r="VLG57" s="778"/>
      <c r="VLH57" s="778"/>
      <c r="VLI57" s="778"/>
      <c r="VLJ57" s="778"/>
      <c r="VLK57" s="778"/>
      <c r="VLL57" s="778"/>
      <c r="VLM57" s="778"/>
      <c r="VLN57" s="778"/>
      <c r="VLO57" s="778"/>
      <c r="VLP57" s="778"/>
      <c r="VLQ57" s="778"/>
      <c r="VLR57" s="778"/>
      <c r="VLS57" s="778"/>
      <c r="VLT57" s="778"/>
      <c r="VLU57" s="778"/>
      <c r="VLV57" s="778"/>
      <c r="VLW57" s="778"/>
      <c r="VLX57" s="778"/>
      <c r="VLY57" s="778"/>
      <c r="VLZ57" s="778"/>
      <c r="VMA57" s="778"/>
      <c r="VMB57" s="778"/>
      <c r="VMC57" s="778"/>
      <c r="VMD57" s="778"/>
      <c r="VME57" s="778"/>
      <c r="VMF57" s="778"/>
      <c r="VMG57" s="778"/>
      <c r="VMH57" s="778"/>
      <c r="VMI57" s="778"/>
      <c r="VMJ57" s="778"/>
      <c r="VMK57" s="778"/>
      <c r="VML57" s="778"/>
      <c r="VMM57" s="778"/>
      <c r="VMN57" s="778"/>
      <c r="VMO57" s="778"/>
      <c r="VMP57" s="778"/>
      <c r="VMQ57" s="778"/>
      <c r="VMR57" s="778"/>
      <c r="VMS57" s="778"/>
      <c r="VMT57" s="778"/>
      <c r="VMU57" s="778"/>
      <c r="VMV57" s="778"/>
      <c r="VMW57" s="778"/>
      <c r="VMX57" s="778"/>
      <c r="VMY57" s="778"/>
      <c r="VMZ57" s="778"/>
      <c r="VNA57" s="778"/>
      <c r="VNB57" s="778"/>
      <c r="VNC57" s="778"/>
      <c r="VND57" s="778"/>
      <c r="VNE57" s="778"/>
      <c r="VNF57" s="778"/>
      <c r="VNG57" s="778"/>
      <c r="VNH57" s="778"/>
      <c r="VNI57" s="778"/>
      <c r="VNJ57" s="778"/>
      <c r="VNK57" s="778"/>
      <c r="VNL57" s="778"/>
      <c r="VNM57" s="778"/>
      <c r="VNN57" s="778"/>
      <c r="VNO57" s="778"/>
      <c r="VNP57" s="778"/>
      <c r="VNQ57" s="778"/>
      <c r="VNR57" s="778"/>
      <c r="VNS57" s="778"/>
      <c r="VNT57" s="778"/>
      <c r="VNU57" s="778"/>
      <c r="VNV57" s="778"/>
      <c r="VNW57" s="778"/>
      <c r="VNX57" s="778"/>
      <c r="VNY57" s="778"/>
      <c r="VNZ57" s="778"/>
      <c r="VOA57" s="778"/>
      <c r="VOB57" s="778"/>
      <c r="VOC57" s="778"/>
      <c r="VOD57" s="778"/>
      <c r="VOE57" s="778"/>
      <c r="VOF57" s="778"/>
      <c r="VOG57" s="778"/>
      <c r="VOH57" s="778"/>
      <c r="VOI57" s="778"/>
      <c r="VOJ57" s="778"/>
      <c r="VOK57" s="778"/>
      <c r="VOL57" s="778"/>
      <c r="VOM57" s="778"/>
      <c r="VON57" s="778"/>
      <c r="VOO57" s="778"/>
      <c r="VOP57" s="778"/>
      <c r="VOQ57" s="778"/>
      <c r="VOR57" s="778"/>
      <c r="VOS57" s="778"/>
      <c r="VOT57" s="778"/>
      <c r="VOU57" s="778"/>
      <c r="VOV57" s="778"/>
      <c r="VOW57" s="778"/>
      <c r="VOX57" s="778"/>
      <c r="VOY57" s="778"/>
      <c r="VOZ57" s="778"/>
      <c r="VPA57" s="778"/>
      <c r="VPB57" s="778"/>
      <c r="VPC57" s="778"/>
      <c r="VPD57" s="778"/>
      <c r="VPE57" s="778"/>
      <c r="VPF57" s="778"/>
      <c r="VPG57" s="778"/>
      <c r="VPH57" s="778"/>
      <c r="VPI57" s="778"/>
      <c r="VPJ57" s="778"/>
      <c r="VPK57" s="778"/>
      <c r="VPL57" s="778"/>
      <c r="VPM57" s="778"/>
      <c r="VPN57" s="778"/>
      <c r="VPO57" s="778"/>
      <c r="VPP57" s="778"/>
      <c r="VPQ57" s="778"/>
      <c r="VPR57" s="778"/>
      <c r="VPS57" s="778"/>
      <c r="VPT57" s="778"/>
      <c r="VPU57" s="778"/>
      <c r="VPV57" s="778"/>
      <c r="VPW57" s="778"/>
      <c r="VPX57" s="778"/>
      <c r="VPY57" s="778"/>
      <c r="VPZ57" s="778"/>
      <c r="VQA57" s="778"/>
      <c r="VQB57" s="778"/>
      <c r="VQC57" s="778"/>
      <c r="VQD57" s="778"/>
      <c r="VQE57" s="778"/>
      <c r="VQF57" s="778"/>
      <c r="VQG57" s="778"/>
      <c r="VQH57" s="778"/>
      <c r="VQI57" s="778"/>
      <c r="VQJ57" s="778"/>
      <c r="VQK57" s="778"/>
      <c r="VQL57" s="778"/>
      <c r="VQM57" s="778"/>
      <c r="VQN57" s="778"/>
      <c r="VQO57" s="778"/>
      <c r="VQP57" s="778"/>
      <c r="VQQ57" s="778"/>
      <c r="VQR57" s="778"/>
      <c r="VQS57" s="778"/>
      <c r="VQT57" s="778"/>
      <c r="VQU57" s="778"/>
      <c r="VQV57" s="778"/>
      <c r="VQW57" s="778"/>
      <c r="VQX57" s="778"/>
      <c r="VQY57" s="778"/>
      <c r="VQZ57" s="778"/>
      <c r="VRA57" s="778"/>
      <c r="VRB57" s="778"/>
      <c r="VRC57" s="778"/>
      <c r="VRD57" s="778"/>
      <c r="VRE57" s="778"/>
      <c r="VRF57" s="778"/>
      <c r="VRG57" s="778"/>
      <c r="VRH57" s="778"/>
      <c r="VRI57" s="778"/>
      <c r="VRJ57" s="778"/>
      <c r="VRK57" s="778"/>
      <c r="VRL57" s="778"/>
      <c r="VRM57" s="778"/>
      <c r="VRN57" s="778"/>
      <c r="VRO57" s="778"/>
      <c r="VRP57" s="778"/>
      <c r="VRQ57" s="778"/>
      <c r="VRR57" s="778"/>
      <c r="VRS57" s="778"/>
      <c r="VRT57" s="778"/>
      <c r="VRU57" s="778"/>
      <c r="VRV57" s="778"/>
      <c r="VRW57" s="778"/>
      <c r="VRX57" s="778"/>
      <c r="VRY57" s="778"/>
      <c r="VRZ57" s="778"/>
      <c r="VSA57" s="778"/>
      <c r="VSB57" s="778"/>
      <c r="VSC57" s="778"/>
      <c r="VSD57" s="778"/>
      <c r="VSE57" s="778"/>
      <c r="VSF57" s="778"/>
      <c r="VSG57" s="778"/>
      <c r="VSH57" s="778"/>
      <c r="VSI57" s="778"/>
      <c r="VSJ57" s="778"/>
      <c r="VSK57" s="778"/>
      <c r="VSL57" s="778"/>
      <c r="VSM57" s="778"/>
      <c r="VSN57" s="778"/>
      <c r="VSO57" s="778"/>
      <c r="VSP57" s="778"/>
      <c r="VSQ57" s="778"/>
      <c r="VSR57" s="778"/>
      <c r="VSS57" s="778"/>
      <c r="VST57" s="778"/>
      <c r="VSU57" s="778"/>
      <c r="VSV57" s="778"/>
      <c r="VSW57" s="778"/>
      <c r="VSX57" s="778"/>
      <c r="VSY57" s="778"/>
      <c r="VSZ57" s="778"/>
      <c r="VTA57" s="778"/>
      <c r="VTB57" s="778"/>
      <c r="VTC57" s="778"/>
      <c r="VTD57" s="778"/>
      <c r="VTE57" s="778"/>
      <c r="VTF57" s="778"/>
      <c r="VTG57" s="778"/>
      <c r="VTH57" s="778"/>
      <c r="VTI57" s="778"/>
      <c r="VTJ57" s="778"/>
      <c r="VTK57" s="778"/>
      <c r="VTL57" s="778"/>
      <c r="VTM57" s="778"/>
      <c r="VTN57" s="778"/>
      <c r="VTO57" s="778"/>
      <c r="VTP57" s="778"/>
      <c r="VTQ57" s="778"/>
      <c r="VTR57" s="778"/>
      <c r="VTS57" s="778"/>
      <c r="VTT57" s="778"/>
      <c r="VTU57" s="778"/>
      <c r="VTV57" s="778"/>
      <c r="VTW57" s="778"/>
      <c r="VTX57" s="778"/>
      <c r="VTY57" s="778"/>
      <c r="VTZ57" s="778"/>
      <c r="VUA57" s="778"/>
      <c r="VUB57" s="778"/>
      <c r="VUC57" s="778"/>
      <c r="VUD57" s="778"/>
      <c r="VUE57" s="778"/>
      <c r="VUF57" s="778"/>
      <c r="VUG57" s="778"/>
      <c r="VUH57" s="778"/>
      <c r="VUI57" s="778"/>
      <c r="VUJ57" s="778"/>
      <c r="VUK57" s="778"/>
      <c r="VUL57" s="778"/>
      <c r="VUM57" s="778"/>
      <c r="VUN57" s="778"/>
      <c r="VUO57" s="778"/>
      <c r="VUP57" s="778"/>
      <c r="VUQ57" s="778"/>
      <c r="VUR57" s="778"/>
      <c r="VUS57" s="778"/>
      <c r="VUT57" s="778"/>
      <c r="VUU57" s="778"/>
      <c r="VUV57" s="778"/>
      <c r="VUW57" s="778"/>
      <c r="VUX57" s="778"/>
      <c r="VUY57" s="778"/>
      <c r="VUZ57" s="778"/>
      <c r="VVA57" s="778"/>
      <c r="VVB57" s="778"/>
      <c r="VVC57" s="778"/>
      <c r="VVD57" s="778"/>
      <c r="VVE57" s="778"/>
      <c r="VVF57" s="778"/>
      <c r="VVG57" s="778"/>
      <c r="VVH57" s="778"/>
      <c r="VVI57" s="778"/>
      <c r="VVJ57" s="778"/>
      <c r="VVK57" s="778"/>
      <c r="VVL57" s="778"/>
      <c r="VVM57" s="778"/>
      <c r="VVN57" s="778"/>
      <c r="VVO57" s="778"/>
      <c r="VVP57" s="778"/>
      <c r="VVQ57" s="778"/>
      <c r="VVR57" s="778"/>
      <c r="VVS57" s="778"/>
      <c r="VVT57" s="778"/>
      <c r="VVU57" s="778"/>
      <c r="VVV57" s="778"/>
      <c r="VVW57" s="778"/>
      <c r="VVX57" s="778"/>
      <c r="VVY57" s="778"/>
      <c r="VVZ57" s="778"/>
      <c r="VWA57" s="778"/>
      <c r="VWB57" s="778"/>
      <c r="VWC57" s="778"/>
      <c r="VWD57" s="778"/>
      <c r="VWE57" s="778"/>
      <c r="VWF57" s="778"/>
      <c r="VWG57" s="778"/>
      <c r="VWH57" s="778"/>
      <c r="VWI57" s="778"/>
      <c r="VWJ57" s="778"/>
      <c r="VWK57" s="778"/>
      <c r="VWL57" s="778"/>
      <c r="VWM57" s="778"/>
      <c r="VWN57" s="778"/>
      <c r="VWO57" s="778"/>
      <c r="VWP57" s="778"/>
      <c r="VWQ57" s="778"/>
      <c r="VWR57" s="778"/>
      <c r="VWS57" s="778"/>
      <c r="VWT57" s="778"/>
      <c r="VWU57" s="778"/>
      <c r="VWV57" s="778"/>
      <c r="VWW57" s="778"/>
      <c r="VWX57" s="778"/>
      <c r="VWY57" s="778"/>
      <c r="VWZ57" s="778"/>
      <c r="VXA57" s="778"/>
      <c r="VXB57" s="778"/>
      <c r="VXC57" s="778"/>
      <c r="VXD57" s="778"/>
      <c r="VXE57" s="778"/>
      <c r="VXF57" s="778"/>
      <c r="VXG57" s="778"/>
      <c r="VXH57" s="778"/>
      <c r="VXI57" s="778"/>
      <c r="VXJ57" s="778"/>
      <c r="VXK57" s="778"/>
      <c r="VXL57" s="778"/>
      <c r="VXM57" s="778"/>
      <c r="VXN57" s="778"/>
      <c r="VXO57" s="778"/>
      <c r="VXP57" s="778"/>
      <c r="VXQ57" s="778"/>
      <c r="VXR57" s="778"/>
      <c r="VXS57" s="778"/>
      <c r="VXT57" s="778"/>
      <c r="VXU57" s="778"/>
      <c r="VXV57" s="778"/>
      <c r="VXW57" s="778"/>
      <c r="VXX57" s="778"/>
      <c r="VXY57" s="778"/>
      <c r="VXZ57" s="778"/>
      <c r="VYA57" s="778"/>
      <c r="VYB57" s="778"/>
      <c r="VYC57" s="778"/>
      <c r="VYD57" s="778"/>
      <c r="VYE57" s="778"/>
      <c r="VYF57" s="778"/>
      <c r="VYG57" s="778"/>
      <c r="VYH57" s="778"/>
      <c r="VYI57" s="778"/>
      <c r="VYJ57" s="778"/>
      <c r="VYK57" s="778"/>
      <c r="VYL57" s="778"/>
      <c r="VYM57" s="778"/>
      <c r="VYN57" s="778"/>
      <c r="VYO57" s="778"/>
      <c r="VYP57" s="778"/>
      <c r="VYQ57" s="778"/>
      <c r="VYR57" s="778"/>
      <c r="VYS57" s="778"/>
      <c r="VYT57" s="778"/>
      <c r="VYU57" s="778"/>
      <c r="VYV57" s="778"/>
      <c r="VYW57" s="778"/>
      <c r="VYX57" s="778"/>
      <c r="VYY57" s="778"/>
      <c r="VYZ57" s="778"/>
      <c r="VZA57" s="778"/>
      <c r="VZB57" s="778"/>
      <c r="VZC57" s="778"/>
      <c r="VZD57" s="778"/>
      <c r="VZE57" s="778"/>
      <c r="VZF57" s="778"/>
      <c r="VZG57" s="778"/>
      <c r="VZH57" s="778"/>
      <c r="VZI57" s="778"/>
      <c r="VZJ57" s="778"/>
      <c r="VZK57" s="778"/>
      <c r="VZL57" s="778"/>
      <c r="VZM57" s="778"/>
      <c r="VZN57" s="778"/>
      <c r="VZO57" s="778"/>
      <c r="VZP57" s="778"/>
      <c r="VZQ57" s="778"/>
      <c r="VZR57" s="778"/>
      <c r="VZS57" s="778"/>
      <c r="VZT57" s="778"/>
      <c r="VZU57" s="778"/>
      <c r="VZV57" s="778"/>
      <c r="VZW57" s="778"/>
      <c r="VZX57" s="778"/>
      <c r="VZY57" s="778"/>
      <c r="VZZ57" s="778"/>
      <c r="WAA57" s="778"/>
      <c r="WAB57" s="778"/>
      <c r="WAC57" s="778"/>
      <c r="WAD57" s="778"/>
      <c r="WAE57" s="778"/>
      <c r="WAF57" s="778"/>
      <c r="WAG57" s="778"/>
      <c r="WAH57" s="778"/>
      <c r="WAI57" s="778"/>
      <c r="WAJ57" s="778"/>
      <c r="WAK57" s="778"/>
      <c r="WAL57" s="778"/>
      <c r="WAM57" s="778"/>
      <c r="WAN57" s="778"/>
      <c r="WAO57" s="778"/>
      <c r="WAP57" s="778"/>
      <c r="WAQ57" s="778"/>
      <c r="WAR57" s="778"/>
      <c r="WAS57" s="778"/>
      <c r="WAT57" s="778"/>
      <c r="WAU57" s="778"/>
      <c r="WAV57" s="778"/>
      <c r="WAW57" s="778"/>
      <c r="WAX57" s="778"/>
      <c r="WAY57" s="778"/>
      <c r="WAZ57" s="778"/>
      <c r="WBA57" s="778"/>
      <c r="WBB57" s="778"/>
      <c r="WBC57" s="778"/>
      <c r="WBD57" s="778"/>
      <c r="WBE57" s="778"/>
      <c r="WBF57" s="778"/>
      <c r="WBG57" s="778"/>
      <c r="WBH57" s="778"/>
      <c r="WBI57" s="778"/>
      <c r="WBJ57" s="778"/>
      <c r="WBK57" s="778"/>
      <c r="WBL57" s="778"/>
      <c r="WBM57" s="778"/>
      <c r="WBN57" s="778"/>
      <c r="WBO57" s="778"/>
      <c r="WBP57" s="778"/>
      <c r="WBQ57" s="778"/>
      <c r="WBR57" s="778"/>
      <c r="WBS57" s="778"/>
      <c r="WBT57" s="778"/>
      <c r="WBU57" s="778"/>
      <c r="WBV57" s="778"/>
      <c r="WBW57" s="778"/>
      <c r="WBX57" s="778"/>
      <c r="WBY57" s="778"/>
      <c r="WBZ57" s="778"/>
      <c r="WCA57" s="778"/>
      <c r="WCB57" s="778"/>
      <c r="WCC57" s="778"/>
      <c r="WCD57" s="778"/>
      <c r="WCE57" s="778"/>
      <c r="WCF57" s="778"/>
      <c r="WCG57" s="778"/>
      <c r="WCH57" s="778"/>
      <c r="WCI57" s="778"/>
      <c r="WCJ57" s="778"/>
      <c r="WCK57" s="778"/>
      <c r="WCL57" s="778"/>
      <c r="WCM57" s="778"/>
      <c r="WCN57" s="778"/>
      <c r="WCO57" s="778"/>
      <c r="WCP57" s="778"/>
      <c r="WCQ57" s="778"/>
      <c r="WCR57" s="778"/>
      <c r="WCS57" s="778"/>
      <c r="WCT57" s="778"/>
      <c r="WCU57" s="778"/>
      <c r="WCV57" s="778"/>
      <c r="WCW57" s="778"/>
      <c r="WCX57" s="778"/>
      <c r="WCY57" s="778"/>
      <c r="WCZ57" s="778"/>
      <c r="WDA57" s="778"/>
      <c r="WDB57" s="778"/>
      <c r="WDC57" s="778"/>
      <c r="WDD57" s="778"/>
      <c r="WDE57" s="778"/>
      <c r="WDF57" s="778"/>
      <c r="WDG57" s="778"/>
      <c r="WDH57" s="778"/>
      <c r="WDI57" s="778"/>
      <c r="WDJ57" s="778"/>
      <c r="WDK57" s="778"/>
      <c r="WDL57" s="778"/>
      <c r="WDM57" s="778"/>
      <c r="WDN57" s="778"/>
      <c r="WDO57" s="778"/>
      <c r="WDP57" s="778"/>
      <c r="WDQ57" s="778"/>
      <c r="WDR57" s="778"/>
      <c r="WDS57" s="778"/>
      <c r="WDT57" s="778"/>
      <c r="WDU57" s="778"/>
      <c r="WDV57" s="778"/>
      <c r="WDW57" s="778"/>
      <c r="WDX57" s="778"/>
      <c r="WDY57" s="778"/>
      <c r="WDZ57" s="778"/>
      <c r="WEA57" s="778"/>
      <c r="WEB57" s="778"/>
      <c r="WEC57" s="778"/>
      <c r="WED57" s="778"/>
      <c r="WEE57" s="778"/>
      <c r="WEF57" s="778"/>
      <c r="WEG57" s="778"/>
      <c r="WEH57" s="778"/>
      <c r="WEI57" s="778"/>
      <c r="WEJ57" s="778"/>
      <c r="WEK57" s="778"/>
      <c r="WEL57" s="778"/>
      <c r="WEM57" s="778"/>
      <c r="WEN57" s="778"/>
      <c r="WEO57" s="778"/>
      <c r="WEP57" s="778"/>
      <c r="WEQ57" s="778"/>
      <c r="WER57" s="778"/>
      <c r="WES57" s="778"/>
      <c r="WET57" s="778"/>
      <c r="WEU57" s="778"/>
      <c r="WEV57" s="778"/>
      <c r="WEW57" s="778"/>
      <c r="WEX57" s="778"/>
      <c r="WEY57" s="778"/>
      <c r="WEZ57" s="778"/>
      <c r="WFA57" s="778"/>
      <c r="WFB57" s="778"/>
      <c r="WFC57" s="778"/>
      <c r="WFD57" s="778"/>
      <c r="WFE57" s="778"/>
      <c r="WFF57" s="778"/>
      <c r="WFG57" s="778"/>
      <c r="WFH57" s="778"/>
      <c r="WFI57" s="778"/>
      <c r="WFJ57" s="778"/>
      <c r="WFK57" s="778"/>
      <c r="WFL57" s="778"/>
      <c r="WFM57" s="778"/>
      <c r="WFN57" s="778"/>
      <c r="WFO57" s="778"/>
      <c r="WFP57" s="778"/>
      <c r="WFQ57" s="778"/>
      <c r="WFR57" s="778"/>
      <c r="WFS57" s="778"/>
      <c r="WFT57" s="778"/>
      <c r="WFU57" s="778"/>
      <c r="WFV57" s="778"/>
      <c r="WFW57" s="778"/>
      <c r="WFX57" s="778"/>
      <c r="WFY57" s="778"/>
      <c r="WFZ57" s="778"/>
      <c r="WGA57" s="778"/>
      <c r="WGB57" s="778"/>
      <c r="WGC57" s="778"/>
      <c r="WGD57" s="778"/>
      <c r="WGE57" s="778"/>
      <c r="WGF57" s="778"/>
      <c r="WGG57" s="778"/>
      <c r="WGH57" s="778"/>
      <c r="WGI57" s="778"/>
      <c r="WGJ57" s="778"/>
      <c r="WGK57" s="778"/>
      <c r="WGL57" s="778"/>
      <c r="WGM57" s="778"/>
      <c r="WGN57" s="778"/>
      <c r="WGO57" s="778"/>
      <c r="WGP57" s="778"/>
      <c r="WGQ57" s="778"/>
      <c r="WGR57" s="778"/>
      <c r="WGS57" s="778"/>
      <c r="WGT57" s="778"/>
      <c r="WGU57" s="778"/>
      <c r="WGV57" s="778"/>
      <c r="WGW57" s="778"/>
      <c r="WGX57" s="778"/>
      <c r="WGY57" s="778"/>
      <c r="WGZ57" s="778"/>
      <c r="WHA57" s="778"/>
      <c r="WHB57" s="778"/>
      <c r="WHC57" s="778"/>
      <c r="WHD57" s="778"/>
      <c r="WHE57" s="778"/>
      <c r="WHF57" s="778"/>
      <c r="WHG57" s="778"/>
      <c r="WHH57" s="778"/>
      <c r="WHI57" s="778"/>
      <c r="WHJ57" s="778"/>
      <c r="WHK57" s="778"/>
      <c r="WHL57" s="778"/>
      <c r="WHM57" s="778"/>
      <c r="WHN57" s="778"/>
      <c r="WHO57" s="778"/>
      <c r="WHP57" s="778"/>
      <c r="WHQ57" s="778"/>
      <c r="WHR57" s="778"/>
      <c r="WHS57" s="778"/>
      <c r="WHT57" s="778"/>
      <c r="WHU57" s="778"/>
      <c r="WHV57" s="778"/>
      <c r="WHW57" s="778"/>
      <c r="WHX57" s="778"/>
      <c r="WHY57" s="778"/>
      <c r="WHZ57" s="778"/>
      <c r="WIA57" s="778"/>
      <c r="WIB57" s="778"/>
      <c r="WIC57" s="778"/>
      <c r="WID57" s="778"/>
      <c r="WIE57" s="778"/>
      <c r="WIF57" s="778"/>
      <c r="WIG57" s="778"/>
      <c r="WIH57" s="778"/>
      <c r="WII57" s="778"/>
      <c r="WIJ57" s="778"/>
      <c r="WIK57" s="778"/>
      <c r="WIL57" s="778"/>
      <c r="WIM57" s="778"/>
      <c r="WIN57" s="778"/>
      <c r="WIO57" s="778"/>
      <c r="WIP57" s="778"/>
      <c r="WIQ57" s="778"/>
      <c r="WIR57" s="778"/>
      <c r="WIS57" s="778"/>
      <c r="WIT57" s="778"/>
      <c r="WIU57" s="778"/>
      <c r="WIV57" s="778"/>
      <c r="WIW57" s="778"/>
      <c r="WIX57" s="778"/>
      <c r="WIY57" s="778"/>
      <c r="WIZ57" s="778"/>
      <c r="WJA57" s="778"/>
      <c r="WJB57" s="778"/>
      <c r="WJC57" s="778"/>
      <c r="WJD57" s="778"/>
      <c r="WJE57" s="778"/>
      <c r="WJF57" s="778"/>
      <c r="WJG57" s="778"/>
      <c r="WJH57" s="778"/>
      <c r="WJI57" s="778"/>
      <c r="WJJ57" s="778"/>
      <c r="WJK57" s="778"/>
      <c r="WJL57" s="778"/>
      <c r="WJM57" s="778"/>
      <c r="WJN57" s="778"/>
      <c r="WJO57" s="778"/>
      <c r="WJP57" s="778"/>
      <c r="WJQ57" s="778"/>
      <c r="WJR57" s="778"/>
      <c r="WJS57" s="778"/>
      <c r="WJT57" s="778"/>
      <c r="WJU57" s="778"/>
      <c r="WJV57" s="778"/>
      <c r="WJW57" s="778"/>
      <c r="WJX57" s="778"/>
      <c r="WJY57" s="778"/>
      <c r="WJZ57" s="778"/>
      <c r="WKA57" s="778"/>
      <c r="WKB57" s="778"/>
      <c r="WKC57" s="778"/>
      <c r="WKD57" s="778"/>
      <c r="WKE57" s="778"/>
      <c r="WKF57" s="778"/>
      <c r="WKG57" s="778"/>
      <c r="WKH57" s="778"/>
      <c r="WKI57" s="778"/>
      <c r="WKJ57" s="778"/>
      <c r="WKK57" s="778"/>
      <c r="WKL57" s="778"/>
      <c r="WKM57" s="778"/>
      <c r="WKN57" s="778"/>
      <c r="WKO57" s="778"/>
      <c r="WKP57" s="778"/>
      <c r="WKQ57" s="778"/>
      <c r="WKR57" s="778"/>
      <c r="WKS57" s="778"/>
      <c r="WKT57" s="778"/>
      <c r="WKU57" s="778"/>
      <c r="WKV57" s="778"/>
      <c r="WKW57" s="778"/>
      <c r="WKX57" s="778"/>
      <c r="WKY57" s="778"/>
      <c r="WKZ57" s="778"/>
      <c r="WLA57" s="778"/>
      <c r="WLB57" s="778"/>
      <c r="WLC57" s="778"/>
      <c r="WLD57" s="778"/>
      <c r="WLE57" s="778"/>
      <c r="WLF57" s="778"/>
      <c r="WLG57" s="778"/>
      <c r="WLH57" s="778"/>
      <c r="WLI57" s="778"/>
      <c r="WLJ57" s="778"/>
      <c r="WLK57" s="778"/>
      <c r="WLL57" s="778"/>
      <c r="WLM57" s="778"/>
      <c r="WLN57" s="778"/>
      <c r="WLO57" s="778"/>
      <c r="WLP57" s="778"/>
      <c r="WLQ57" s="778"/>
      <c r="WLR57" s="778"/>
      <c r="WLS57" s="778"/>
      <c r="WLT57" s="778"/>
      <c r="WLU57" s="778"/>
      <c r="WLV57" s="778"/>
      <c r="WLW57" s="778"/>
      <c r="WLX57" s="778"/>
      <c r="WLY57" s="778"/>
      <c r="WLZ57" s="778"/>
      <c r="WMA57" s="778"/>
      <c r="WMB57" s="778"/>
      <c r="WMC57" s="778"/>
      <c r="WMD57" s="778"/>
      <c r="WME57" s="778"/>
      <c r="WMF57" s="778"/>
      <c r="WMG57" s="778"/>
      <c r="WMH57" s="778"/>
      <c r="WMI57" s="778"/>
      <c r="WMJ57" s="778"/>
      <c r="WMK57" s="778"/>
      <c r="WML57" s="778"/>
      <c r="WMM57" s="778"/>
      <c r="WMN57" s="778"/>
      <c r="WMO57" s="778"/>
      <c r="WMP57" s="778"/>
      <c r="WMQ57" s="778"/>
      <c r="WMR57" s="778"/>
      <c r="WMS57" s="778"/>
      <c r="WMT57" s="778"/>
      <c r="WMU57" s="778"/>
      <c r="WMV57" s="778"/>
      <c r="WMW57" s="778"/>
      <c r="WMX57" s="778"/>
      <c r="WMY57" s="778"/>
      <c r="WMZ57" s="778"/>
      <c r="WNA57" s="778"/>
      <c r="WNB57" s="778"/>
      <c r="WNC57" s="778"/>
      <c r="WND57" s="778"/>
      <c r="WNE57" s="778"/>
      <c r="WNF57" s="778"/>
      <c r="WNG57" s="778"/>
      <c r="WNH57" s="778"/>
      <c r="WNI57" s="778"/>
      <c r="WNJ57" s="778"/>
      <c r="WNK57" s="778"/>
      <c r="WNL57" s="778"/>
      <c r="WNM57" s="778"/>
      <c r="WNN57" s="778"/>
      <c r="WNO57" s="778"/>
      <c r="WNP57" s="778"/>
      <c r="WNQ57" s="778"/>
      <c r="WNR57" s="778"/>
      <c r="WNS57" s="778"/>
      <c r="WNT57" s="778"/>
      <c r="WNU57" s="778"/>
      <c r="WNV57" s="778"/>
      <c r="WNW57" s="778"/>
      <c r="WNX57" s="778"/>
      <c r="WNY57" s="778"/>
      <c r="WNZ57" s="778"/>
      <c r="WOA57" s="778"/>
      <c r="WOB57" s="778"/>
      <c r="WOC57" s="778"/>
      <c r="WOD57" s="778"/>
      <c r="WOE57" s="778"/>
      <c r="WOF57" s="778"/>
      <c r="WOG57" s="778"/>
      <c r="WOH57" s="778"/>
      <c r="WOI57" s="778"/>
      <c r="WOJ57" s="778"/>
      <c r="WOK57" s="778"/>
      <c r="WOL57" s="778"/>
      <c r="WOM57" s="778"/>
      <c r="WON57" s="778"/>
      <c r="WOO57" s="778"/>
      <c r="WOP57" s="778"/>
      <c r="WOQ57" s="778"/>
      <c r="WOR57" s="778"/>
      <c r="WOS57" s="778"/>
      <c r="WOT57" s="778"/>
      <c r="WOU57" s="778"/>
      <c r="WOV57" s="778"/>
      <c r="WOW57" s="778"/>
      <c r="WOX57" s="778"/>
      <c r="WOY57" s="778"/>
      <c r="WOZ57" s="778"/>
      <c r="WPA57" s="778"/>
      <c r="WPB57" s="778"/>
      <c r="WPC57" s="778"/>
      <c r="WPD57" s="778"/>
      <c r="WPE57" s="778"/>
      <c r="WPF57" s="778"/>
      <c r="WPG57" s="778"/>
      <c r="WPH57" s="778"/>
      <c r="WPI57" s="778"/>
      <c r="WPJ57" s="778"/>
      <c r="WPK57" s="778"/>
      <c r="WPL57" s="778"/>
      <c r="WPM57" s="778"/>
      <c r="WPN57" s="778"/>
      <c r="WPO57" s="778"/>
      <c r="WPP57" s="778"/>
      <c r="WPQ57" s="778"/>
      <c r="WPR57" s="778"/>
      <c r="WPS57" s="778"/>
      <c r="WPT57" s="778"/>
      <c r="WPU57" s="778"/>
      <c r="WPV57" s="778"/>
      <c r="WPW57" s="778"/>
      <c r="WPX57" s="778"/>
      <c r="WPY57" s="778"/>
      <c r="WPZ57" s="778"/>
      <c r="WQA57" s="778"/>
      <c r="WQB57" s="778"/>
      <c r="WQC57" s="778"/>
      <c r="WQD57" s="778"/>
      <c r="WQE57" s="778"/>
      <c r="WQF57" s="778"/>
      <c r="WQG57" s="778"/>
      <c r="WQH57" s="778"/>
      <c r="WQI57" s="778"/>
      <c r="WQJ57" s="778"/>
      <c r="WQK57" s="778"/>
      <c r="WQL57" s="778"/>
      <c r="WQM57" s="778"/>
      <c r="WQN57" s="778"/>
      <c r="WQO57" s="778"/>
      <c r="WQP57" s="778"/>
      <c r="WQQ57" s="778"/>
      <c r="WQR57" s="778"/>
      <c r="WQS57" s="778"/>
      <c r="WQT57" s="778"/>
      <c r="WQU57" s="778"/>
      <c r="WQV57" s="778"/>
      <c r="WQW57" s="778"/>
      <c r="WQX57" s="778"/>
      <c r="WQY57" s="778"/>
      <c r="WQZ57" s="778"/>
      <c r="WRA57" s="778"/>
      <c r="WRB57" s="778"/>
      <c r="WRC57" s="778"/>
      <c r="WRD57" s="778"/>
      <c r="WRE57" s="778"/>
      <c r="WRF57" s="778"/>
      <c r="WRG57" s="778"/>
      <c r="WRH57" s="778"/>
      <c r="WRI57" s="778"/>
      <c r="WRJ57" s="778"/>
      <c r="WRK57" s="778"/>
      <c r="WRL57" s="778"/>
      <c r="WRM57" s="778"/>
      <c r="WRN57" s="778"/>
      <c r="WRO57" s="778"/>
      <c r="WRP57" s="778"/>
      <c r="WRQ57" s="778"/>
      <c r="WRR57" s="778"/>
      <c r="WRS57" s="778"/>
      <c r="WRT57" s="778"/>
      <c r="WRU57" s="778"/>
      <c r="WRV57" s="778"/>
      <c r="WRW57" s="778"/>
      <c r="WRX57" s="778"/>
      <c r="WRY57" s="778"/>
      <c r="WRZ57" s="778"/>
      <c r="WSA57" s="778"/>
      <c r="WSB57" s="778"/>
      <c r="WSC57" s="778"/>
      <c r="WSD57" s="778"/>
      <c r="WSE57" s="778"/>
      <c r="WSF57" s="778"/>
      <c r="WSG57" s="778"/>
      <c r="WSH57" s="778"/>
      <c r="WSI57" s="778"/>
      <c r="WSJ57" s="778"/>
      <c r="WSK57" s="778"/>
      <c r="WSL57" s="778"/>
      <c r="WSM57" s="778"/>
      <c r="WSN57" s="778"/>
      <c r="WSO57" s="778"/>
      <c r="WSP57" s="778"/>
      <c r="WSQ57" s="778"/>
      <c r="WSR57" s="778"/>
      <c r="WSS57" s="778"/>
      <c r="WST57" s="778"/>
      <c r="WSU57" s="778"/>
      <c r="WSV57" s="778"/>
      <c r="WSW57" s="778"/>
      <c r="WSX57" s="778"/>
      <c r="WSY57" s="778"/>
      <c r="WSZ57" s="778"/>
      <c r="WTA57" s="778"/>
      <c r="WTB57" s="778"/>
      <c r="WTC57" s="778"/>
      <c r="WTD57" s="778"/>
      <c r="WTE57" s="778"/>
      <c r="WTF57" s="778"/>
      <c r="WTG57" s="778"/>
      <c r="WTH57" s="778"/>
      <c r="WTI57" s="778"/>
      <c r="WTJ57" s="778"/>
      <c r="WTK57" s="778"/>
      <c r="WTL57" s="778"/>
      <c r="WTM57" s="778"/>
      <c r="WTN57" s="778"/>
      <c r="WTO57" s="778"/>
      <c r="WTP57" s="778"/>
      <c r="WTQ57" s="778"/>
      <c r="WTR57" s="778"/>
      <c r="WTS57" s="778"/>
      <c r="WTT57" s="778"/>
      <c r="WTU57" s="778"/>
      <c r="WTV57" s="778"/>
      <c r="WTW57" s="778"/>
      <c r="WTX57" s="778"/>
      <c r="WTY57" s="778"/>
      <c r="WTZ57" s="778"/>
      <c r="WUA57" s="778"/>
      <c r="WUB57" s="778"/>
      <c r="WUC57" s="778"/>
      <c r="WUD57" s="778"/>
      <c r="WUE57" s="778"/>
      <c r="WUF57" s="778"/>
      <c r="WUG57" s="778"/>
      <c r="WUH57" s="778"/>
      <c r="WUI57" s="778"/>
      <c r="WUJ57" s="778"/>
      <c r="WUK57" s="778"/>
      <c r="WUL57" s="778"/>
      <c r="WUM57" s="778"/>
      <c r="WUN57" s="778"/>
      <c r="WUO57" s="778"/>
      <c r="WUP57" s="778"/>
      <c r="WUQ57" s="778"/>
      <c r="WUR57" s="778"/>
      <c r="WUS57" s="778"/>
      <c r="WUT57" s="778"/>
      <c r="WUU57" s="778"/>
      <c r="WUV57" s="778"/>
      <c r="WUW57" s="778"/>
      <c r="WUX57" s="778"/>
      <c r="WUY57" s="778"/>
      <c r="WUZ57" s="778"/>
      <c r="WVA57" s="778"/>
      <c r="WVB57" s="778"/>
      <c r="WVC57" s="778"/>
      <c r="WVD57" s="778"/>
      <c r="WVE57" s="778"/>
      <c r="WVF57" s="778"/>
      <c r="WVG57" s="778"/>
      <c r="WVH57" s="778"/>
      <c r="WVI57" s="778"/>
      <c r="WVJ57" s="778"/>
      <c r="WVK57" s="778"/>
      <c r="WVL57" s="778"/>
      <c r="WVM57" s="778"/>
      <c r="WVN57" s="778"/>
      <c r="WVO57" s="778"/>
      <c r="WVP57" s="778"/>
      <c r="WVQ57" s="778"/>
      <c r="WVR57" s="778"/>
      <c r="WVS57" s="778"/>
      <c r="WVT57" s="778"/>
      <c r="WVU57" s="778"/>
      <c r="WVV57" s="778"/>
      <c r="WVW57" s="778"/>
      <c r="WVX57" s="778"/>
      <c r="WVY57" s="778"/>
      <c r="WVZ57" s="778"/>
      <c r="WWA57" s="778"/>
      <c r="WWB57" s="778"/>
      <c r="WWC57" s="778"/>
      <c r="WWD57" s="778"/>
      <c r="WWE57" s="778"/>
      <c r="WWF57" s="778"/>
      <c r="WWG57" s="778"/>
      <c r="WWH57" s="778"/>
      <c r="WWI57" s="778"/>
      <c r="WWJ57" s="778"/>
      <c r="WWK57" s="778"/>
      <c r="WWL57" s="778"/>
      <c r="WWM57" s="778"/>
      <c r="WWN57" s="778"/>
      <c r="WWO57" s="778"/>
      <c r="WWP57" s="778"/>
      <c r="WWQ57" s="778"/>
      <c r="WWR57" s="778"/>
      <c r="WWS57" s="778"/>
      <c r="WWT57" s="778"/>
      <c r="WWU57" s="778"/>
      <c r="WWV57" s="778"/>
      <c r="WWW57" s="778"/>
      <c r="WWX57" s="778"/>
      <c r="WWY57" s="778"/>
      <c r="WWZ57" s="778"/>
      <c r="WXA57" s="778"/>
      <c r="WXB57" s="778"/>
      <c r="WXC57" s="778"/>
      <c r="WXD57" s="778"/>
      <c r="WXE57" s="778"/>
      <c r="WXF57" s="778"/>
      <c r="WXG57" s="778"/>
      <c r="WXH57" s="778"/>
      <c r="WXI57" s="778"/>
      <c r="WXJ57" s="778"/>
      <c r="WXK57" s="778"/>
      <c r="WXL57" s="778"/>
      <c r="WXM57" s="778"/>
      <c r="WXN57" s="778"/>
      <c r="WXO57" s="778"/>
      <c r="WXP57" s="778"/>
      <c r="WXQ57" s="778"/>
      <c r="WXR57" s="778"/>
      <c r="WXS57" s="778"/>
      <c r="WXT57" s="778"/>
      <c r="WXU57" s="778"/>
      <c r="WXV57" s="778"/>
      <c r="WXW57" s="778"/>
      <c r="WXX57" s="778"/>
      <c r="WXY57" s="778"/>
      <c r="WXZ57" s="778"/>
      <c r="WYA57" s="778"/>
      <c r="WYB57" s="778"/>
      <c r="WYC57" s="778"/>
      <c r="WYD57" s="778"/>
      <c r="WYE57" s="778"/>
      <c r="WYF57" s="778"/>
      <c r="WYG57" s="778"/>
      <c r="WYH57" s="778"/>
      <c r="WYI57" s="778"/>
      <c r="WYJ57" s="778"/>
      <c r="WYK57" s="778"/>
      <c r="WYL57" s="778"/>
      <c r="WYM57" s="778"/>
      <c r="WYN57" s="778"/>
      <c r="WYO57" s="778"/>
      <c r="WYP57" s="778"/>
      <c r="WYQ57" s="778"/>
      <c r="WYR57" s="778"/>
      <c r="WYS57" s="778"/>
      <c r="WYT57" s="778"/>
      <c r="WYU57" s="778"/>
      <c r="WYV57" s="778"/>
      <c r="WYW57" s="778"/>
      <c r="WYX57" s="778"/>
      <c r="WYY57" s="778"/>
      <c r="WYZ57" s="778"/>
      <c r="WZA57" s="778"/>
      <c r="WZB57" s="778"/>
      <c r="WZC57" s="778"/>
      <c r="WZD57" s="778"/>
      <c r="WZE57" s="778"/>
      <c r="WZF57" s="778"/>
      <c r="WZG57" s="778"/>
      <c r="WZH57" s="778"/>
      <c r="WZI57" s="778"/>
      <c r="WZJ57" s="778"/>
      <c r="WZK57" s="778"/>
      <c r="WZL57" s="778"/>
      <c r="WZM57" s="778"/>
      <c r="WZN57" s="778"/>
      <c r="WZO57" s="778"/>
      <c r="WZP57" s="778"/>
      <c r="WZQ57" s="778"/>
      <c r="WZR57" s="778"/>
      <c r="WZS57" s="778"/>
      <c r="WZT57" s="778"/>
      <c r="WZU57" s="778"/>
      <c r="WZV57" s="778"/>
      <c r="WZW57" s="778"/>
      <c r="WZX57" s="778"/>
      <c r="WZY57" s="778"/>
      <c r="WZZ57" s="778"/>
      <c r="XAA57" s="778"/>
      <c r="XAB57" s="778"/>
      <c r="XAC57" s="778"/>
      <c r="XAD57" s="778"/>
      <c r="XAE57" s="778"/>
      <c r="XAF57" s="778"/>
      <c r="XAG57" s="778"/>
      <c r="XAH57" s="778"/>
      <c r="XAI57" s="778"/>
      <c r="XAJ57" s="778"/>
      <c r="XAK57" s="778"/>
      <c r="XAL57" s="778"/>
      <c r="XAM57" s="778"/>
      <c r="XAN57" s="778"/>
      <c r="XAO57" s="778"/>
      <c r="XAP57" s="778"/>
      <c r="XAQ57" s="778"/>
      <c r="XAR57" s="778"/>
      <c r="XAS57" s="778"/>
      <c r="XAT57" s="778"/>
      <c r="XAU57" s="778"/>
      <c r="XAV57" s="778"/>
      <c r="XAW57" s="778"/>
      <c r="XAX57" s="778"/>
      <c r="XAY57" s="778"/>
      <c r="XAZ57" s="778"/>
      <c r="XBA57" s="778"/>
      <c r="XBB57" s="778"/>
      <c r="XBC57" s="778"/>
      <c r="XBD57" s="778"/>
      <c r="XBE57" s="778"/>
      <c r="XBF57" s="778"/>
      <c r="XBG57" s="778"/>
      <c r="XBH57" s="778"/>
      <c r="XBI57" s="778"/>
      <c r="XBJ57" s="778"/>
      <c r="XBK57" s="778"/>
      <c r="XBL57" s="778"/>
      <c r="XBM57" s="778"/>
      <c r="XBN57" s="778"/>
      <c r="XBO57" s="778"/>
      <c r="XBP57" s="778"/>
      <c r="XBQ57" s="778"/>
      <c r="XBR57" s="778"/>
      <c r="XBS57" s="778"/>
      <c r="XBT57" s="778"/>
      <c r="XBU57" s="778"/>
      <c r="XBV57" s="778"/>
      <c r="XBW57" s="778"/>
      <c r="XBX57" s="778"/>
      <c r="XBY57" s="778"/>
      <c r="XBZ57" s="778"/>
      <c r="XCA57" s="778"/>
      <c r="XCB57" s="778"/>
      <c r="XCC57" s="778"/>
      <c r="XCD57" s="778"/>
      <c r="XCE57" s="778"/>
      <c r="XCF57" s="778"/>
      <c r="XCG57" s="778"/>
      <c r="XCH57" s="778"/>
      <c r="XCI57" s="778"/>
      <c r="XCJ57" s="778"/>
      <c r="XCK57" s="778"/>
      <c r="XCL57" s="778"/>
      <c r="XCM57" s="778"/>
      <c r="XCN57" s="778"/>
      <c r="XCO57" s="778"/>
      <c r="XCP57" s="778"/>
      <c r="XCQ57" s="778"/>
      <c r="XCR57" s="778"/>
      <c r="XCS57" s="778"/>
      <c r="XCT57" s="778"/>
      <c r="XCU57" s="778"/>
      <c r="XCV57" s="778"/>
      <c r="XCW57" s="778"/>
      <c r="XCX57" s="778"/>
      <c r="XCY57" s="778"/>
      <c r="XCZ57" s="778"/>
      <c r="XDA57" s="778"/>
      <c r="XDB57" s="778"/>
      <c r="XDC57" s="778"/>
      <c r="XDD57" s="778"/>
      <c r="XDE57" s="778"/>
      <c r="XDF57" s="778"/>
      <c r="XDG57" s="778"/>
      <c r="XDH57" s="778"/>
      <c r="XDI57" s="778"/>
      <c r="XDJ57" s="778"/>
      <c r="XDK57" s="778"/>
      <c r="XDL57" s="778"/>
      <c r="XDM57" s="778"/>
      <c r="XDN57" s="778"/>
      <c r="XDO57" s="778"/>
      <c r="XDP57" s="778"/>
      <c r="XDQ57" s="778"/>
      <c r="XDR57" s="778"/>
      <c r="XDS57" s="778"/>
      <c r="XDT57" s="778"/>
      <c r="XDU57" s="778"/>
      <c r="XDV57" s="778"/>
      <c r="XDW57" s="778"/>
      <c r="XDX57" s="778"/>
      <c r="XDY57" s="778"/>
      <c r="XDZ57" s="778"/>
      <c r="XEA57" s="778"/>
      <c r="XEB57" s="778"/>
      <c r="XEC57" s="778"/>
      <c r="XED57" s="778"/>
      <c r="XEE57" s="778"/>
      <c r="XEF57" s="778"/>
      <c r="XEG57" s="778"/>
      <c r="XEH57" s="778"/>
      <c r="XEI57" s="778"/>
      <c r="XEJ57" s="778"/>
      <c r="XEK57" s="778"/>
      <c r="XEL57" s="778"/>
      <c r="XEM57" s="778"/>
      <c r="XEN57" s="778"/>
      <c r="XEO57" s="778"/>
      <c r="XEP57" s="778"/>
      <c r="XEQ57" s="778"/>
      <c r="XER57" s="778"/>
      <c r="XES57" s="778"/>
      <c r="XET57" s="778"/>
      <c r="XEU57" s="778"/>
      <c r="XEV57" s="778"/>
      <c r="XEW57" s="778"/>
      <c r="XEX57" s="778"/>
      <c r="XEY57" s="778"/>
      <c r="XEZ57" s="778"/>
      <c r="XFA57" s="778"/>
      <c r="XFB57" s="778"/>
      <c r="XFC57" s="778"/>
    </row>
    <row r="58" spans="1:16383" ht="20.100000000000001" customHeight="1">
      <c r="C58" s="464" t="s">
        <v>811</v>
      </c>
      <c r="D58" s="1087"/>
      <c r="E58" s="1088"/>
      <c r="F58" s="1088"/>
      <c r="G58" s="1088"/>
      <c r="H58" s="1089"/>
      <c r="I58" s="1010" t="s">
        <v>754</v>
      </c>
      <c r="J58" s="1011"/>
      <c r="K58" s="992"/>
      <c r="L58" s="993"/>
      <c r="M58" s="993"/>
      <c r="N58" s="993"/>
      <c r="O58" s="993"/>
      <c r="P58" s="993"/>
      <c r="Q58" s="993"/>
      <c r="R58" s="994"/>
    </row>
    <row r="59" spans="1:16383" ht="20.100000000000001" customHeight="1">
      <c r="C59" s="343" t="s">
        <v>756</v>
      </c>
      <c r="D59" s="1015"/>
      <c r="E59" s="1016"/>
      <c r="F59" s="1016"/>
      <c r="G59" s="1016"/>
      <c r="H59" s="1017"/>
      <c r="I59" s="1093" t="s">
        <v>812</v>
      </c>
      <c r="J59" s="1094"/>
      <c r="K59" s="830"/>
      <c r="L59" s="944"/>
      <c r="M59" s="944"/>
      <c r="N59" s="944"/>
      <c r="O59" s="944"/>
      <c r="P59" s="944"/>
      <c r="Q59" s="944"/>
      <c r="R59" s="831"/>
    </row>
    <row r="60" spans="1:16383" ht="20.100000000000001" customHeight="1">
      <c r="C60" s="868" t="s">
        <v>15</v>
      </c>
      <c r="D60" s="916"/>
      <c r="E60" s="916"/>
      <c r="F60" s="916"/>
      <c r="G60" s="870"/>
      <c r="H60" s="465"/>
      <c r="I60" s="845" t="s">
        <v>827</v>
      </c>
      <c r="J60" s="846"/>
      <c r="K60" s="1090"/>
      <c r="L60" s="1091"/>
      <c r="M60" s="1091"/>
      <c r="N60" s="1091"/>
      <c r="O60" s="1091"/>
      <c r="P60" s="1091"/>
      <c r="Q60" s="1091"/>
      <c r="R60" s="1092"/>
      <c r="S60" s="170"/>
    </row>
    <row r="61" spans="1:16383" ht="4.5" customHeight="1"/>
    <row r="62" spans="1:16383" s="434" customFormat="1" ht="20.100000000000001" customHeight="1">
      <c r="C62" s="955" t="s">
        <v>861</v>
      </c>
      <c r="D62" s="955"/>
      <c r="E62" s="955"/>
      <c r="F62" s="955"/>
      <c r="G62" s="955"/>
      <c r="H62" s="955"/>
      <c r="I62" s="955"/>
      <c r="J62" s="955"/>
      <c r="K62" s="955"/>
      <c r="L62" s="955"/>
      <c r="M62" s="955"/>
      <c r="N62" s="955"/>
      <c r="O62" s="955"/>
      <c r="P62" s="955"/>
      <c r="Q62" s="955"/>
      <c r="R62" s="955"/>
    </row>
    <row r="63" spans="1:16383" ht="20.100000000000001" customHeight="1">
      <c r="C63" s="868" t="s">
        <v>2361</v>
      </c>
      <c r="D63" s="916"/>
      <c r="E63" s="916"/>
      <c r="F63" s="870"/>
      <c r="G63" s="408"/>
      <c r="H63" s="431"/>
      <c r="I63" s="359"/>
      <c r="J63" s="410"/>
      <c r="K63" s="410"/>
      <c r="L63" s="410"/>
      <c r="M63" s="410"/>
      <c r="N63" s="410"/>
      <c r="O63" s="410"/>
      <c r="P63" s="410"/>
      <c r="Q63" s="410"/>
      <c r="R63" s="360"/>
    </row>
    <row r="64" spans="1:16383" ht="20.100000000000001" customHeight="1">
      <c r="C64" s="868" t="s">
        <v>804</v>
      </c>
      <c r="D64" s="916"/>
      <c r="E64" s="916"/>
      <c r="F64" s="916"/>
      <c r="G64" s="870"/>
      <c r="H64" s="997"/>
      <c r="I64" s="998"/>
      <c r="J64" s="998"/>
      <c r="K64" s="999"/>
      <c r="L64" s="995" t="s">
        <v>743</v>
      </c>
      <c r="M64" s="996"/>
      <c r="N64" s="1000"/>
      <c r="O64" s="1001"/>
      <c r="P64" s="1001"/>
      <c r="Q64" s="1001"/>
      <c r="R64" s="1002"/>
    </row>
    <row r="65" spans="3:19" ht="3.75" customHeight="1">
      <c r="C65" s="424"/>
      <c r="D65" s="424"/>
      <c r="E65" s="424"/>
      <c r="F65" s="424"/>
      <c r="G65" s="424"/>
      <c r="H65" s="594"/>
      <c r="I65" s="594"/>
      <c r="J65" s="594"/>
      <c r="K65" s="594"/>
      <c r="L65" s="426"/>
      <c r="M65" s="426"/>
      <c r="N65" s="426"/>
      <c r="O65" s="426"/>
      <c r="P65" s="426"/>
      <c r="Q65" s="426"/>
      <c r="R65" s="426"/>
    </row>
    <row r="66" spans="3:19" ht="20.100000000000001" customHeight="1">
      <c r="C66" s="862" t="s">
        <v>16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4"/>
    </row>
    <row r="67" spans="3:19" ht="20.100000000000001" customHeight="1">
      <c r="C67" s="404" t="s">
        <v>17</v>
      </c>
      <c r="D67" s="954"/>
      <c r="E67" s="954"/>
      <c r="F67" s="954"/>
      <c r="G67" s="954"/>
      <c r="H67" s="954"/>
      <c r="I67" s="954"/>
      <c r="J67" s="954"/>
      <c r="K67" s="954"/>
      <c r="L67" s="409" t="s">
        <v>18</v>
      </c>
      <c r="M67" s="1084"/>
      <c r="N67" s="1085"/>
      <c r="O67" s="1086"/>
      <c r="P67" s="403" t="s">
        <v>19</v>
      </c>
      <c r="Q67" s="1084"/>
      <c r="R67" s="1086"/>
    </row>
    <row r="68" spans="3:19" ht="20.100000000000001" customHeight="1">
      <c r="C68" s="346" t="s">
        <v>20</v>
      </c>
      <c r="D68" s="954"/>
      <c r="E68" s="954"/>
      <c r="F68" s="954"/>
      <c r="G68" s="954"/>
      <c r="H68" s="954"/>
      <c r="I68" s="954"/>
      <c r="J68" s="954"/>
      <c r="K68" s="954"/>
      <c r="L68" s="347" t="s">
        <v>21</v>
      </c>
      <c r="M68" s="1084"/>
      <c r="N68" s="1085"/>
      <c r="O68" s="1086"/>
      <c r="P68" s="714"/>
      <c r="Q68" s="715"/>
      <c r="R68" s="716"/>
    </row>
    <row r="69" spans="3:19" ht="20.100000000000001" customHeight="1">
      <c r="C69" s="346" t="s">
        <v>22</v>
      </c>
      <c r="D69" s="954"/>
      <c r="E69" s="954"/>
      <c r="F69" s="954"/>
      <c r="G69" s="954"/>
      <c r="H69" s="954"/>
      <c r="I69" s="954"/>
      <c r="J69" s="954"/>
      <c r="K69" s="954"/>
      <c r="L69" s="347" t="s">
        <v>23</v>
      </c>
      <c r="M69" s="1084"/>
      <c r="N69" s="1085"/>
      <c r="O69" s="1086"/>
      <c r="P69" s="714"/>
      <c r="Q69" s="715"/>
      <c r="R69" s="716"/>
    </row>
    <row r="70" spans="3:19" ht="3.75" customHeight="1"/>
    <row r="71" spans="3:19" ht="27" customHeight="1">
      <c r="C71" s="845" t="s">
        <v>24</v>
      </c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846"/>
      <c r="P71" s="832"/>
      <c r="Q71" s="956"/>
      <c r="R71" s="957"/>
    </row>
    <row r="72" spans="3:19" ht="5.25" customHeight="1">
      <c r="C72" s="1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3:19" s="434" customFormat="1" ht="17.25" customHeight="1">
      <c r="C73" s="1033" t="s">
        <v>862</v>
      </c>
      <c r="D73" s="1034"/>
      <c r="E73" s="1034"/>
      <c r="F73" s="1034"/>
      <c r="G73" s="1034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5"/>
    </row>
    <row r="74" spans="3:19" ht="20.100000000000001" customHeight="1">
      <c r="C74" s="865" t="s">
        <v>758</v>
      </c>
      <c r="D74" s="866"/>
      <c r="E74" s="866"/>
      <c r="F74" s="866"/>
      <c r="G74" s="1018" t="s">
        <v>759</v>
      </c>
      <c r="H74" s="1019"/>
      <c r="I74" s="990"/>
      <c r="J74" s="382" t="s">
        <v>760</v>
      </c>
      <c r="K74" s="966"/>
      <c r="L74" s="967"/>
      <c r="M74" s="812" t="s">
        <v>803</v>
      </c>
      <c r="N74" s="813"/>
      <c r="O74" s="814"/>
      <c r="P74" s="976" t="str">
        <f>IFERROR(CONCATENATE(LEFT('CONVERSOR UTM'!AD4,6),":",LEFT('CONVERSOR UTM'!AE4,7)),"")</f>
        <v/>
      </c>
      <c r="Q74" s="977"/>
      <c r="R74" s="978"/>
    </row>
    <row r="75" spans="3:19" ht="20.100000000000001" customHeight="1">
      <c r="C75" s="988"/>
      <c r="D75" s="989"/>
      <c r="E75" s="989"/>
      <c r="F75" s="989"/>
      <c r="G75" s="1020"/>
      <c r="H75" s="1021"/>
      <c r="I75" s="991"/>
      <c r="J75" s="402" t="s">
        <v>761</v>
      </c>
      <c r="K75" s="966"/>
      <c r="L75" s="967"/>
      <c r="M75" s="815"/>
      <c r="N75" s="816"/>
      <c r="O75" s="817"/>
      <c r="P75" s="979"/>
      <c r="Q75" s="980"/>
      <c r="R75" s="981"/>
    </row>
    <row r="76" spans="3:19" ht="20.100000000000001" customHeight="1">
      <c r="C76" s="971" t="s">
        <v>25</v>
      </c>
      <c r="D76" s="972"/>
      <c r="E76" s="972"/>
      <c r="F76" s="972"/>
      <c r="G76" s="973"/>
      <c r="H76" s="974"/>
      <c r="I76" s="975"/>
      <c r="J76" s="348"/>
      <c r="K76" s="348"/>
      <c r="L76" s="349"/>
      <c r="M76" s="349"/>
      <c r="N76" s="350"/>
      <c r="O76" s="350"/>
      <c r="P76" s="350"/>
      <c r="Q76" s="350"/>
      <c r="R76" s="351"/>
    </row>
    <row r="77" spans="3:19" ht="44.25" customHeight="1">
      <c r="C77" s="985" t="s">
        <v>797</v>
      </c>
      <c r="D77" s="986"/>
      <c r="E77" s="986"/>
      <c r="F77" s="986"/>
      <c r="G77" s="986"/>
      <c r="H77" s="986"/>
      <c r="I77" s="986"/>
      <c r="J77" s="986"/>
      <c r="K77" s="986"/>
      <c r="L77" s="986"/>
      <c r="M77" s="986"/>
      <c r="N77" s="986"/>
      <c r="O77" s="986"/>
      <c r="P77" s="986"/>
      <c r="Q77" s="986"/>
      <c r="R77" s="987"/>
      <c r="S77" s="116"/>
    </row>
    <row r="78" spans="3:19" ht="20.100000000000001" customHeight="1">
      <c r="C78" s="941" t="s">
        <v>26</v>
      </c>
      <c r="D78" s="942"/>
      <c r="E78" s="942"/>
      <c r="F78" s="942"/>
      <c r="G78" s="942"/>
      <c r="H78" s="942"/>
      <c r="I78" s="942"/>
      <c r="J78" s="942"/>
      <c r="K78" s="942"/>
      <c r="L78" s="942"/>
      <c r="M78" s="942"/>
      <c r="N78" s="942"/>
      <c r="O78" s="942"/>
      <c r="P78" s="942"/>
      <c r="Q78" s="942"/>
      <c r="R78" s="943"/>
    </row>
    <row r="79" spans="3:19" ht="20.100000000000001" customHeight="1">
      <c r="C79" s="938" t="s">
        <v>27</v>
      </c>
      <c r="D79" s="939"/>
      <c r="E79" s="940"/>
      <c r="F79" s="968"/>
      <c r="G79" s="969"/>
      <c r="H79" s="969"/>
      <c r="I79" s="969"/>
      <c r="J79" s="970"/>
      <c r="K79" s="1079" t="s">
        <v>28</v>
      </c>
      <c r="L79" s="1080"/>
      <c r="M79" s="960"/>
      <c r="N79" s="962"/>
      <c r="O79" s="415" t="s">
        <v>19</v>
      </c>
      <c r="P79" s="717"/>
      <c r="Q79" s="422"/>
      <c r="R79" s="423"/>
    </row>
    <row r="80" spans="3:19" ht="20.100000000000001" customHeight="1">
      <c r="C80" s="938" t="s">
        <v>29</v>
      </c>
      <c r="D80" s="939"/>
      <c r="E80" s="940"/>
      <c r="F80" s="968"/>
      <c r="G80" s="969"/>
      <c r="H80" s="969"/>
      <c r="I80" s="969"/>
      <c r="J80" s="970"/>
      <c r="K80" s="1079" t="s">
        <v>30</v>
      </c>
      <c r="L80" s="1080"/>
      <c r="M80" s="968"/>
      <c r="N80" s="969"/>
      <c r="O80" s="969"/>
      <c r="P80" s="970"/>
      <c r="Q80" s="405"/>
      <c r="R80" s="406"/>
    </row>
    <row r="81" spans="3:24" ht="20.100000000000001" customHeight="1">
      <c r="C81" s="938" t="s">
        <v>31</v>
      </c>
      <c r="D81" s="939"/>
      <c r="E81" s="940"/>
      <c r="F81" s="968"/>
      <c r="G81" s="969"/>
      <c r="H81" s="969"/>
      <c r="I81" s="969"/>
      <c r="J81" s="970"/>
      <c r="K81" s="1079" t="s">
        <v>32</v>
      </c>
      <c r="L81" s="1080"/>
      <c r="M81" s="968"/>
      <c r="N81" s="969"/>
      <c r="O81" s="969"/>
      <c r="P81" s="970"/>
      <c r="Q81" s="405"/>
      <c r="R81" s="406"/>
      <c r="X81" s="2"/>
    </row>
    <row r="82" spans="3:24" ht="20.100000000000001" customHeight="1">
      <c r="C82" s="1036" t="s">
        <v>33</v>
      </c>
      <c r="D82" s="1037"/>
      <c r="E82" s="1037"/>
      <c r="F82" s="960"/>
      <c r="G82" s="961"/>
      <c r="H82" s="961"/>
      <c r="I82" s="961"/>
      <c r="J82" s="962"/>
      <c r="K82" s="393"/>
      <c r="L82" s="393"/>
      <c r="M82" s="393"/>
      <c r="N82" s="393"/>
      <c r="O82" s="405"/>
      <c r="P82" s="405"/>
      <c r="Q82" s="405"/>
      <c r="R82" s="406"/>
    </row>
    <row r="83" spans="3:24" ht="20.100000000000001" customHeight="1">
      <c r="C83" s="941" t="s">
        <v>719</v>
      </c>
      <c r="D83" s="942"/>
      <c r="E83" s="942"/>
      <c r="F83" s="942"/>
      <c r="G83" s="942"/>
      <c r="H83" s="942"/>
      <c r="I83" s="942"/>
      <c r="J83" s="942"/>
      <c r="K83" s="942"/>
      <c r="L83" s="942"/>
      <c r="M83" s="942"/>
      <c r="N83" s="942"/>
      <c r="O83" s="942"/>
      <c r="P83" s="942"/>
      <c r="Q83" s="942"/>
      <c r="R83" s="943"/>
    </row>
    <row r="84" spans="3:24" ht="20.100000000000001" customHeight="1">
      <c r="C84" s="868" t="s">
        <v>757</v>
      </c>
      <c r="D84" s="916"/>
      <c r="E84" s="916"/>
      <c r="F84" s="870"/>
      <c r="G84" s="948"/>
      <c r="H84" s="949"/>
      <c r="I84" s="949"/>
      <c r="J84" s="949"/>
      <c r="K84" s="949"/>
      <c r="L84" s="949"/>
      <c r="M84" s="949"/>
      <c r="N84" s="949"/>
      <c r="O84" s="949"/>
      <c r="P84" s="949"/>
      <c r="Q84" s="949"/>
      <c r="R84" s="950"/>
    </row>
    <row r="85" spans="3:24" ht="20.100000000000001" customHeight="1">
      <c r="C85" s="569" t="s">
        <v>31</v>
      </c>
      <c r="D85" s="958"/>
      <c r="E85" s="958"/>
      <c r="F85" s="958"/>
      <c r="G85" s="959"/>
      <c r="H85" s="959"/>
      <c r="I85" s="959"/>
      <c r="J85" s="959"/>
      <c r="K85" s="959"/>
      <c r="L85" s="815" t="s">
        <v>34</v>
      </c>
      <c r="M85" s="817"/>
      <c r="N85" s="951"/>
      <c r="O85" s="951"/>
      <c r="P85" s="951"/>
      <c r="Q85" s="951"/>
      <c r="R85" s="952"/>
    </row>
    <row r="86" spans="3:24" ht="25.5" customHeight="1">
      <c r="C86" s="835" t="s">
        <v>2365</v>
      </c>
      <c r="D86" s="835"/>
      <c r="E86" s="835"/>
      <c r="F86" s="466"/>
      <c r="G86" s="836" t="str">
        <f>IF(F86="Sim","O pedido de vistoria e ligação será disparado automaticamente após conclusão das etapas do orçamento de conexão para unidade consumidora 1.",
IF(F86="Não","Você deve solicitar seu pedido de vistoria e ligação em até 120 dias após a conclusão das etapas do orçamento de conexão. ",""))</f>
        <v/>
      </c>
      <c r="H86" s="836"/>
      <c r="I86" s="836"/>
      <c r="J86" s="836"/>
      <c r="K86" s="836"/>
      <c r="L86" s="836"/>
      <c r="M86" s="836"/>
      <c r="N86" s="836"/>
      <c r="O86" s="836"/>
      <c r="P86" s="836"/>
      <c r="Q86" s="836"/>
      <c r="R86" s="837"/>
    </row>
    <row r="87" spans="3:24" ht="33.75" customHeight="1">
      <c r="C87" s="839" t="s">
        <v>824</v>
      </c>
      <c r="D87" s="840"/>
      <c r="E87" s="840"/>
      <c r="F87" s="840"/>
      <c r="G87" s="840"/>
      <c r="H87" s="840"/>
      <c r="I87" s="840"/>
      <c r="J87" s="840"/>
      <c r="K87" s="840"/>
      <c r="L87" s="840"/>
      <c r="M87" s="840"/>
      <c r="N87" s="840"/>
      <c r="O87" s="840"/>
      <c r="P87" s="841"/>
      <c r="Q87" s="466"/>
      <c r="R87" s="469"/>
      <c r="T87" s="141"/>
      <c r="U87" s="142"/>
      <c r="V87" s="170"/>
    </row>
    <row r="88" spans="3:24" ht="27.75" customHeight="1">
      <c r="C88" s="839" t="s">
        <v>874</v>
      </c>
      <c r="D88" s="840"/>
      <c r="E88" s="840"/>
      <c r="F88" s="840"/>
      <c r="G88" s="840"/>
      <c r="H88" s="840"/>
      <c r="I88" s="840"/>
      <c r="J88" s="840"/>
      <c r="K88" s="840"/>
      <c r="L88" s="840"/>
      <c r="M88" s="840"/>
      <c r="N88" s="840"/>
      <c r="O88" s="840"/>
      <c r="P88" s="840"/>
      <c r="Q88" s="490"/>
      <c r="R88" s="492"/>
      <c r="T88" s="141"/>
      <c r="U88" s="142"/>
      <c r="V88" s="170"/>
    </row>
    <row r="89" spans="3:24" ht="33" customHeight="1">
      <c r="C89" s="1081" t="s">
        <v>823</v>
      </c>
      <c r="D89" s="1082"/>
      <c r="E89" s="1082"/>
      <c r="F89" s="1082"/>
      <c r="G89" s="1082"/>
      <c r="H89" s="1082"/>
      <c r="I89" s="1082"/>
      <c r="J89" s="1082"/>
      <c r="K89" s="1082"/>
      <c r="L89" s="1082"/>
      <c r="M89" s="1082"/>
      <c r="N89" s="1082"/>
      <c r="O89" s="1082"/>
      <c r="P89" s="1082"/>
      <c r="Q89" s="1082"/>
      <c r="R89" s="1083"/>
      <c r="T89" s="141"/>
      <c r="U89" s="142"/>
      <c r="V89" s="170"/>
    </row>
    <row r="90" spans="3:24" ht="27.75" customHeight="1">
      <c r="C90" s="1030" t="s">
        <v>839</v>
      </c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2"/>
      <c r="T90" s="141"/>
      <c r="U90" s="142"/>
      <c r="V90" s="170"/>
    </row>
    <row r="91" spans="3:24" ht="35.25" customHeight="1">
      <c r="C91" s="1027" t="s">
        <v>799</v>
      </c>
      <c r="D91" s="1028"/>
      <c r="E91" s="1028"/>
      <c r="F91" s="1028"/>
      <c r="G91" s="1028"/>
      <c r="H91" s="1028"/>
      <c r="I91" s="1028"/>
      <c r="J91" s="1028"/>
      <c r="K91" s="1028"/>
      <c r="L91" s="1028"/>
      <c r="M91" s="1028"/>
      <c r="N91" s="1028"/>
      <c r="O91" s="1028"/>
      <c r="P91" s="1028"/>
      <c r="Q91" s="1028"/>
      <c r="R91" s="1029"/>
      <c r="T91" s="141"/>
      <c r="U91" s="142"/>
      <c r="V91" s="170"/>
    </row>
    <row r="92" spans="3:24" ht="3.75" customHeight="1">
      <c r="C92" s="475"/>
      <c r="D92" s="401"/>
      <c r="E92" s="401"/>
      <c r="F92" s="401"/>
      <c r="G92" s="401"/>
      <c r="H92" s="401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T92" s="141"/>
      <c r="U92" s="142"/>
      <c r="V92" s="170"/>
    </row>
    <row r="93" spans="3:24" s="434" customFormat="1" ht="20.100000000000001" customHeight="1">
      <c r="C93" s="1024" t="s">
        <v>718</v>
      </c>
      <c r="D93" s="1025"/>
      <c r="E93" s="1025"/>
      <c r="F93" s="1025"/>
      <c r="G93" s="1025"/>
      <c r="H93" s="1025"/>
      <c r="I93" s="1025"/>
      <c r="J93" s="1025"/>
      <c r="K93" s="1025"/>
      <c r="L93" s="1025"/>
      <c r="M93" s="1025"/>
      <c r="N93" s="1025"/>
      <c r="O93" s="1025"/>
      <c r="P93" s="1025"/>
      <c r="Q93" s="1025"/>
      <c r="R93" s="1026"/>
      <c r="T93" s="433"/>
      <c r="U93" s="437"/>
      <c r="V93" s="438"/>
    </row>
    <row r="94" spans="3:24" ht="20.100000000000001" customHeight="1">
      <c r="C94" s="675"/>
      <c r="D94" s="607"/>
      <c r="E94" s="608"/>
      <c r="F94" s="607"/>
      <c r="G94" s="607"/>
      <c r="H94" s="607"/>
      <c r="I94" s="607"/>
      <c r="J94" s="607"/>
      <c r="K94" s="607"/>
      <c r="L94" s="607"/>
      <c r="M94" s="607"/>
      <c r="N94" s="607"/>
      <c r="O94" s="607"/>
      <c r="P94" s="607"/>
      <c r="Q94" s="607"/>
      <c r="R94" s="676"/>
      <c r="T94" s="141"/>
      <c r="U94" s="142"/>
      <c r="V94" s="170"/>
    </row>
    <row r="95" spans="3:24" ht="20.100000000000001" customHeight="1">
      <c r="C95" s="677"/>
      <c r="D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678"/>
      <c r="T95" s="141"/>
      <c r="U95" s="142"/>
      <c r="V95" s="170"/>
    </row>
    <row r="96" spans="3:24" ht="20.100000000000001" customHeight="1">
      <c r="C96" s="677"/>
      <c r="D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678"/>
      <c r="T96" s="141"/>
      <c r="U96" s="142"/>
      <c r="V96" s="170"/>
    </row>
    <row r="97" spans="3:22" ht="37.5" customHeight="1">
      <c r="C97" s="677"/>
      <c r="D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678"/>
      <c r="T97" s="141"/>
      <c r="U97" s="142"/>
      <c r="V97" s="170"/>
    </row>
    <row r="98" spans="3:22" ht="20.100000000000001" customHeight="1">
      <c r="C98" s="677"/>
      <c r="D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678"/>
      <c r="T98" s="141"/>
      <c r="U98" s="142"/>
      <c r="V98" s="170"/>
    </row>
    <row r="99" spans="3:22" ht="20.100000000000001" customHeight="1">
      <c r="C99" s="677"/>
      <c r="D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678"/>
      <c r="T99" s="141"/>
      <c r="U99" s="142"/>
      <c r="V99" s="170"/>
    </row>
    <row r="100" spans="3:22" ht="20.100000000000001" customHeight="1">
      <c r="C100" s="677"/>
      <c r="D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678"/>
      <c r="T100" s="141"/>
      <c r="U100" s="142"/>
      <c r="V100" s="170"/>
    </row>
    <row r="101" spans="3:22" ht="20.100000000000001" customHeight="1">
      <c r="C101" s="677"/>
      <c r="D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678"/>
      <c r="T101" s="143"/>
      <c r="U101" s="142"/>
      <c r="V101" s="142"/>
    </row>
    <row r="102" spans="3:22" ht="20.100000000000001" customHeight="1">
      <c r="C102" s="677"/>
      <c r="D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678"/>
      <c r="T102" s="143"/>
      <c r="U102" s="142"/>
      <c r="V102" s="142"/>
    </row>
    <row r="103" spans="3:22" ht="20.100000000000001" customHeight="1">
      <c r="C103" s="677"/>
      <c r="D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678"/>
      <c r="T103" s="143"/>
      <c r="U103" s="142"/>
      <c r="V103" s="142"/>
    </row>
    <row r="104" spans="3:22" ht="21" customHeight="1">
      <c r="C104" s="677"/>
      <c r="D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678"/>
      <c r="T104" s="143"/>
      <c r="U104" s="142"/>
      <c r="V104" s="142"/>
    </row>
    <row r="105" spans="3:22" ht="24" customHeight="1">
      <c r="C105" s="677"/>
      <c r="D105" s="170"/>
      <c r="F105" s="170"/>
      <c r="G105" s="170"/>
      <c r="H105" s="416"/>
      <c r="I105" s="170"/>
      <c r="J105" s="170"/>
      <c r="K105" s="170"/>
      <c r="L105" s="170"/>
      <c r="M105" s="170"/>
      <c r="N105" s="170"/>
      <c r="O105" s="170"/>
      <c r="P105" s="170"/>
      <c r="Q105" s="170"/>
      <c r="R105" s="678"/>
      <c r="T105" s="143"/>
      <c r="U105" s="142"/>
      <c r="V105" s="142"/>
    </row>
    <row r="106" spans="3:22" ht="27" customHeight="1">
      <c r="C106" s="677"/>
      <c r="D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678"/>
      <c r="T106" s="143"/>
      <c r="U106" s="142"/>
      <c r="V106" s="142"/>
    </row>
    <row r="107" spans="3:22" ht="27" customHeight="1">
      <c r="C107" s="677"/>
      <c r="D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678"/>
      <c r="T107" s="143"/>
      <c r="U107" s="142"/>
      <c r="V107" s="142"/>
    </row>
    <row r="108" spans="3:22" ht="27" customHeight="1">
      <c r="C108" s="679"/>
      <c r="D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678"/>
      <c r="T108" s="143"/>
      <c r="U108" s="142"/>
      <c r="V108" s="142"/>
    </row>
    <row r="109" spans="3:22">
      <c r="C109" s="571"/>
      <c r="R109" s="572"/>
    </row>
    <row r="110" spans="3:22">
      <c r="C110" s="571"/>
      <c r="R110" s="572"/>
    </row>
    <row r="111" spans="3:22">
      <c r="C111" s="571"/>
      <c r="R111" s="572"/>
    </row>
    <row r="112" spans="3:22">
      <c r="C112" s="571"/>
      <c r="R112" s="572"/>
    </row>
    <row r="113" spans="3:22">
      <c r="C113" s="571"/>
      <c r="R113" s="572"/>
    </row>
    <row r="114" spans="3:22">
      <c r="C114" s="571"/>
      <c r="R114" s="572"/>
    </row>
    <row r="115" spans="3:22">
      <c r="C115" s="571"/>
      <c r="D115" s="170"/>
      <c r="G115" s="170"/>
      <c r="H115" s="170"/>
      <c r="J115" s="170"/>
      <c r="K115" s="170"/>
      <c r="R115" s="572"/>
    </row>
    <row r="116" spans="3:22">
      <c r="C116" s="571"/>
      <c r="E116" s="171"/>
      <c r="G116" s="170"/>
      <c r="H116" s="170"/>
      <c r="J116" s="170"/>
      <c r="K116" s="170"/>
      <c r="R116" s="572"/>
    </row>
    <row r="117" spans="3:22">
      <c r="C117" s="571"/>
      <c r="F117" s="170"/>
      <c r="R117" s="572"/>
    </row>
    <row r="118" spans="3:22" ht="27" customHeight="1">
      <c r="C118" s="677"/>
      <c r="D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678"/>
      <c r="T118" s="143"/>
      <c r="U118" s="142"/>
      <c r="V118" s="142"/>
    </row>
    <row r="119" spans="3:22" ht="27" customHeight="1">
      <c r="C119" s="677"/>
      <c r="D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678"/>
      <c r="T119" s="143"/>
      <c r="U119" s="142"/>
      <c r="V119" s="142"/>
    </row>
    <row r="120" spans="3:22" ht="27" customHeight="1">
      <c r="C120" s="677"/>
      <c r="D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678"/>
      <c r="T120" s="143"/>
      <c r="U120" s="142"/>
      <c r="V120" s="142"/>
    </row>
    <row r="121" spans="3:22" ht="5.0999999999999996" customHeight="1">
      <c r="C121" s="677"/>
      <c r="D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678"/>
      <c r="T121" s="143"/>
      <c r="U121" s="142"/>
      <c r="V121" s="142"/>
    </row>
    <row r="122" spans="3:22" ht="5.0999999999999996" customHeight="1">
      <c r="C122" s="677"/>
      <c r="D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678"/>
      <c r="T122" s="143"/>
      <c r="U122" s="142"/>
      <c r="V122" s="142"/>
    </row>
    <row r="123" spans="3:22" ht="5.0999999999999996" customHeight="1">
      <c r="C123" s="677"/>
      <c r="D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678"/>
      <c r="T123" s="143"/>
      <c r="U123" s="142"/>
      <c r="V123" s="142"/>
    </row>
    <row r="124" spans="3:22" ht="34.5" customHeight="1">
      <c r="C124" s="677"/>
      <c r="D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678"/>
      <c r="T124" s="143"/>
      <c r="U124" s="142"/>
      <c r="V124" s="142"/>
    </row>
    <row r="125" spans="3:22" ht="27" customHeight="1">
      <c r="C125" s="677"/>
      <c r="F125" s="170"/>
      <c r="G125" s="170"/>
      <c r="H125" s="170"/>
      <c r="J125" s="170"/>
      <c r="K125" s="170"/>
      <c r="L125" s="170"/>
      <c r="M125" s="383"/>
      <c r="N125" s="170"/>
      <c r="O125" s="170"/>
      <c r="P125" s="170"/>
      <c r="Q125" s="170"/>
      <c r="R125" s="678"/>
      <c r="T125" s="170"/>
      <c r="U125" s="170"/>
      <c r="V125" s="170"/>
    </row>
    <row r="126" spans="3:22" ht="27" customHeight="1">
      <c r="C126" s="677"/>
      <c r="D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678"/>
    </row>
    <row r="127" spans="3:22" ht="27" customHeight="1">
      <c r="C127" s="677"/>
      <c r="D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678"/>
    </row>
    <row r="128" spans="3:22" ht="27" customHeight="1">
      <c r="C128" s="677"/>
      <c r="D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678"/>
    </row>
    <row r="129" spans="3:18" ht="27" customHeight="1">
      <c r="C129" s="677"/>
      <c r="D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009"/>
      <c r="Q129" s="1009"/>
      <c r="R129" s="678"/>
    </row>
    <row r="130" spans="3:18" ht="27" customHeight="1">
      <c r="C130" s="677"/>
      <c r="D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400"/>
      <c r="Q130" s="400"/>
      <c r="R130" s="678"/>
    </row>
    <row r="131" spans="3:18" ht="27" customHeight="1">
      <c r="C131" s="677"/>
      <c r="D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678"/>
    </row>
    <row r="132" spans="3:18" ht="27" customHeight="1">
      <c r="C132" s="680"/>
      <c r="D132" s="681"/>
      <c r="E132" s="575"/>
      <c r="F132" s="681"/>
      <c r="G132" s="681"/>
      <c r="H132" s="681"/>
      <c r="I132" s="681"/>
      <c r="J132" s="681"/>
      <c r="K132" s="681"/>
      <c r="L132" s="681"/>
      <c r="M132" s="681"/>
      <c r="N132" s="681"/>
      <c r="O132" s="681"/>
      <c r="P132" s="681"/>
      <c r="Q132" s="681"/>
      <c r="R132" s="682"/>
    </row>
    <row r="133" spans="3:18" ht="20.100000000000001" customHeight="1">
      <c r="C133" s="988" t="s">
        <v>35</v>
      </c>
      <c r="D133" s="989"/>
      <c r="E133" s="989"/>
      <c r="F133" s="989"/>
      <c r="G133" s="989"/>
      <c r="H133" s="989"/>
      <c r="I133" s="989"/>
      <c r="J133" s="989"/>
      <c r="K133" s="989"/>
      <c r="L133" s="989"/>
      <c r="M133" s="989"/>
      <c r="N133" s="1023"/>
      <c r="O133" s="673"/>
      <c r="P133" s="674"/>
      <c r="Q133" s="350"/>
      <c r="R133" s="351"/>
    </row>
    <row r="134" spans="3:18" ht="20.100000000000001" customHeight="1">
      <c r="C134" s="868" t="s">
        <v>711</v>
      </c>
      <c r="D134" s="916"/>
      <c r="E134" s="916"/>
      <c r="F134" s="916"/>
      <c r="G134" s="916"/>
      <c r="H134" s="916"/>
      <c r="I134" s="916"/>
      <c r="J134" s="916"/>
      <c r="K134" s="916"/>
      <c r="L134" s="916"/>
      <c r="M134" s="916"/>
      <c r="N134" s="870"/>
      <c r="O134" s="1006"/>
      <c r="P134" s="1007"/>
      <c r="Q134" s="1008"/>
      <c r="R134" s="352"/>
    </row>
    <row r="135" spans="3:18" ht="20.100000000000001" customHeight="1">
      <c r="C135" s="868" t="s">
        <v>2463</v>
      </c>
      <c r="D135" s="916"/>
      <c r="E135" s="916"/>
      <c r="F135" s="916"/>
      <c r="G135" s="916"/>
      <c r="H135" s="916"/>
      <c r="I135" s="916"/>
      <c r="J135" s="916"/>
      <c r="K135" s="916"/>
      <c r="L135" s="916"/>
      <c r="M135" s="916"/>
      <c r="N135" s="870"/>
      <c r="O135" s="1105"/>
      <c r="P135" s="1106"/>
      <c r="Q135" s="1107"/>
      <c r="R135" s="352"/>
    </row>
    <row r="136" spans="3:18" ht="6.95" customHeight="1">
      <c r="C136" s="1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3:18" ht="350.25" hidden="1" customHeight="1">
      <c r="C137" s="1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3:18" s="434" customFormat="1" ht="28.5" customHeight="1">
      <c r="C138" s="822" t="s">
        <v>2476</v>
      </c>
      <c r="D138" s="822"/>
      <c r="E138" s="822"/>
      <c r="F138" s="822"/>
      <c r="G138" s="822"/>
      <c r="H138" s="822"/>
      <c r="I138" s="822"/>
      <c r="J138" s="822"/>
      <c r="K138" s="822"/>
      <c r="L138" s="822"/>
      <c r="M138" s="822"/>
      <c r="N138" s="822"/>
      <c r="O138" s="822"/>
      <c r="P138" s="822"/>
      <c r="Q138" s="822"/>
      <c r="R138" s="822"/>
    </row>
    <row r="139" spans="3:18" ht="5.25" customHeight="1">
      <c r="C139" s="233"/>
      <c r="D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</row>
    <row r="140" spans="3:18" s="434" customFormat="1" ht="20.100000000000001" customHeight="1">
      <c r="C140" s="1022" t="s">
        <v>37</v>
      </c>
      <c r="D140" s="1022"/>
      <c r="E140" s="1022"/>
      <c r="F140" s="1022"/>
      <c r="G140" s="1022"/>
      <c r="H140" s="1022"/>
      <c r="I140" s="1022"/>
      <c r="J140" s="1022"/>
      <c r="K140" s="1022"/>
      <c r="L140" s="1022"/>
      <c r="M140" s="1022"/>
      <c r="N140" s="1022"/>
      <c r="O140" s="1022"/>
      <c r="P140" s="1022"/>
      <c r="Q140" s="1022"/>
      <c r="R140" s="1022"/>
    </row>
    <row r="141" spans="3:18" ht="3.75" customHeight="1"/>
    <row r="142" spans="3:18" ht="24.75" customHeight="1">
      <c r="C142" s="1119" t="s">
        <v>2481</v>
      </c>
      <c r="D142" s="1119"/>
      <c r="E142" s="1119"/>
      <c r="F142" s="1119"/>
      <c r="G142" s="1119"/>
      <c r="H142" s="1119"/>
      <c r="I142" s="1119"/>
      <c r="J142" s="1119"/>
      <c r="K142" s="1119"/>
      <c r="L142" s="1119"/>
      <c r="M142" s="1119"/>
      <c r="N142" s="1119"/>
      <c r="O142" s="1119"/>
      <c r="P142" s="1119"/>
      <c r="Q142" s="1119"/>
      <c r="R142" s="1119"/>
    </row>
    <row r="143" spans="3:18" ht="6" customHeight="1"/>
    <row r="144" spans="3:18" ht="20.100000000000001" customHeight="1">
      <c r="C144" s="1114" t="s">
        <v>564</v>
      </c>
      <c r="D144" s="1114"/>
      <c r="E144" s="1114"/>
      <c r="F144" s="742" t="s">
        <v>849</v>
      </c>
      <c r="G144" s="742" t="s">
        <v>2482</v>
      </c>
      <c r="H144" s="1114" t="s">
        <v>110</v>
      </c>
      <c r="I144" s="1114"/>
      <c r="K144" s="1114" t="s">
        <v>564</v>
      </c>
      <c r="L144" s="1114"/>
      <c r="M144" s="1114"/>
      <c r="N144" s="1115" t="s">
        <v>849</v>
      </c>
      <c r="O144" s="1115"/>
      <c r="P144" s="742" t="s">
        <v>2482</v>
      </c>
      <c r="Q144" s="1114" t="s">
        <v>110</v>
      </c>
      <c r="R144" s="1114"/>
    </row>
    <row r="145" spans="3:18" ht="20.100000000000001" customHeight="1">
      <c r="C145" s="947" t="s">
        <v>2484</v>
      </c>
      <c r="D145" s="947"/>
      <c r="E145" s="947"/>
      <c r="F145" s="744">
        <v>42</v>
      </c>
      <c r="G145" s="771"/>
      <c r="H145" s="945" t="str">
        <f>IF(OR('SIMULADOR DE CARGA'!K73=0),"",'SIMULADOR DE CARGA'!K73)</f>
        <v/>
      </c>
      <c r="I145" s="946"/>
      <c r="K145" s="947" t="s">
        <v>71</v>
      </c>
      <c r="L145" s="947"/>
      <c r="M145" s="1120"/>
      <c r="N145" s="745">
        <v>145</v>
      </c>
      <c r="O145" s="746"/>
      <c r="P145" s="772"/>
      <c r="Q145" s="945" t="str">
        <f>IF(OR('SIMULADOR DE CARGA'!K109=0),"",'SIMULADOR DE CARGA'!K109)</f>
        <v/>
      </c>
      <c r="R145" s="946"/>
    </row>
    <row r="146" spans="3:18" ht="20.100000000000001" customHeight="1">
      <c r="C146" s="947" t="s">
        <v>2485</v>
      </c>
      <c r="D146" s="947"/>
      <c r="E146" s="947"/>
      <c r="F146" s="744">
        <v>80</v>
      </c>
      <c r="G146" s="771"/>
      <c r="H146" s="945" t="str">
        <f>IF(OR('SIMULADOR DE CARGA'!K74=0),"",'SIMULADOR DE CARGA'!K74)</f>
        <v/>
      </c>
      <c r="I146" s="946"/>
      <c r="K146" s="947" t="s">
        <v>2486</v>
      </c>
      <c r="L146" s="947"/>
      <c r="M146" s="947"/>
      <c r="N146" s="745">
        <v>750</v>
      </c>
      <c r="O146" s="746"/>
      <c r="P146" s="772"/>
      <c r="Q146" s="945" t="str">
        <f>IF(OR('SIMULADOR DE CARGA'!K110=0),"",'SIMULADOR DE CARGA'!K110)</f>
        <v/>
      </c>
      <c r="R146" s="946"/>
    </row>
    <row r="147" spans="3:18" ht="20.100000000000001" customHeight="1">
      <c r="C147" s="947" t="s">
        <v>2487</v>
      </c>
      <c r="D147" s="947"/>
      <c r="E147" s="947"/>
      <c r="F147" s="744">
        <v>6000</v>
      </c>
      <c r="G147" s="771"/>
      <c r="H147" s="945" t="str">
        <f>IF(OR('SIMULADOR DE CARGA'!K75=0),"",'SIMULADOR DE CARGA'!K75)</f>
        <v/>
      </c>
      <c r="I147" s="946"/>
      <c r="K147" s="947" t="s">
        <v>74</v>
      </c>
      <c r="L147" s="947"/>
      <c r="M147" s="947"/>
      <c r="N147" s="745">
        <v>400</v>
      </c>
      <c r="O147" s="746"/>
      <c r="P147" s="772"/>
      <c r="Q147" s="945" t="str">
        <f>IF(OR('SIMULADOR DE CARGA'!K111=0),"",'SIMULADOR DE CARGA'!K111)</f>
        <v/>
      </c>
      <c r="R147" s="946"/>
    </row>
    <row r="148" spans="3:18" ht="20.100000000000001" customHeight="1">
      <c r="C148" s="947" t="s">
        <v>2488</v>
      </c>
      <c r="D148" s="947"/>
      <c r="E148" s="947"/>
      <c r="F148" s="744">
        <v>1800</v>
      </c>
      <c r="G148" s="771"/>
      <c r="H148" s="945" t="str">
        <f>IF(OR('SIMULADOR DE CARGA'!K76=0),"",'SIMULADOR DE CARGA'!K76)</f>
        <v/>
      </c>
      <c r="I148" s="946"/>
      <c r="K148" s="947" t="s">
        <v>76</v>
      </c>
      <c r="L148" s="947"/>
      <c r="M148" s="947"/>
      <c r="N148" s="745">
        <v>20</v>
      </c>
      <c r="O148" s="746"/>
      <c r="P148" s="772"/>
      <c r="Q148" s="945" t="str">
        <f>IF(OR('SIMULADOR DE CARGA'!K112=0),"",'SIMULADOR DE CARGA'!K112)</f>
        <v/>
      </c>
      <c r="R148" s="946"/>
    </row>
    <row r="149" spans="3:18" ht="20.100000000000001" customHeight="1">
      <c r="C149" s="947" t="s">
        <v>42</v>
      </c>
      <c r="D149" s="947"/>
      <c r="E149" s="947"/>
      <c r="F149" s="744">
        <v>1550</v>
      </c>
      <c r="G149" s="771"/>
      <c r="H149" s="945" t="str">
        <f>IF(OR('SIMULADOR DE CARGA'!K77=0),"",'SIMULADOR DE CARGA'!K77)</f>
        <v/>
      </c>
      <c r="I149" s="946"/>
      <c r="K149" s="947" t="s">
        <v>76</v>
      </c>
      <c r="L149" s="947"/>
      <c r="M149" s="947"/>
      <c r="N149" s="745">
        <v>40</v>
      </c>
      <c r="O149" s="746"/>
      <c r="P149" s="772"/>
      <c r="Q149" s="945" t="str">
        <f>IF(OR('SIMULADOR DE CARGA'!K113=0),"",'SIMULADOR DE CARGA'!K113)</f>
        <v/>
      </c>
      <c r="R149" s="946"/>
    </row>
    <row r="150" spans="3:18" ht="20.100000000000001" customHeight="1">
      <c r="C150" s="947" t="s">
        <v>2489</v>
      </c>
      <c r="D150" s="947"/>
      <c r="E150" s="947"/>
      <c r="F150" s="744">
        <v>1350</v>
      </c>
      <c r="G150" s="771"/>
      <c r="H150" s="945" t="str">
        <f>IF(OR('SIMULADOR DE CARGA'!K78=0),"",'SIMULADOR DE CARGA'!K78)</f>
        <v/>
      </c>
      <c r="I150" s="946"/>
      <c r="K150" s="947" t="s">
        <v>2490</v>
      </c>
      <c r="L150" s="947"/>
      <c r="M150" s="947"/>
      <c r="N150" s="745">
        <v>18</v>
      </c>
      <c r="O150" s="746"/>
      <c r="P150" s="772"/>
      <c r="Q150" s="945" t="str">
        <f>IF(OR('SIMULADOR DE CARGA'!K114=0),"",'SIMULADOR DE CARGA'!K114)</f>
        <v/>
      </c>
      <c r="R150" s="946"/>
    </row>
    <row r="151" spans="3:18" ht="20.100000000000001" customHeight="1">
      <c r="C151" s="947" t="s">
        <v>2491</v>
      </c>
      <c r="D151" s="947"/>
      <c r="E151" s="947"/>
      <c r="F151" s="744">
        <v>1450</v>
      </c>
      <c r="G151" s="771"/>
      <c r="H151" s="945" t="str">
        <f>IF(OR('SIMULADOR DE CARGA'!K79=0),"",'SIMULADOR DE CARGA'!K79)</f>
        <v/>
      </c>
      <c r="I151" s="946"/>
      <c r="K151" s="947" t="s">
        <v>2490</v>
      </c>
      <c r="L151" s="947"/>
      <c r="M151" s="947"/>
      <c r="N151" s="745">
        <v>10</v>
      </c>
      <c r="O151" s="746"/>
      <c r="P151" s="772"/>
      <c r="Q151" s="945" t="str">
        <f>IF(OR('SIMULADOR DE CARGA'!K115=0),"",'SIMULADOR DE CARGA'!K115)</f>
        <v/>
      </c>
      <c r="R151" s="946"/>
    </row>
    <row r="152" spans="3:18" ht="20.100000000000001" customHeight="1">
      <c r="C152" s="947" t="s">
        <v>2492</v>
      </c>
      <c r="D152" s="947"/>
      <c r="E152" s="947"/>
      <c r="F152" s="744">
        <v>2000</v>
      </c>
      <c r="G152" s="771"/>
      <c r="H152" s="945" t="str">
        <f>IF(OR('SIMULADOR DE CARGA'!K80=0),"",'SIMULADOR DE CARGA'!K80)</f>
        <v/>
      </c>
      <c r="I152" s="946"/>
      <c r="K152" s="947" t="s">
        <v>75</v>
      </c>
      <c r="L152" s="947"/>
      <c r="M152" s="947"/>
      <c r="N152" s="745">
        <v>300</v>
      </c>
      <c r="O152" s="746"/>
      <c r="P152" s="772"/>
      <c r="Q152" s="945" t="str">
        <f>IF(OR('SIMULADOR DE CARGA'!K116=0),"",'SIMULADOR DE CARGA'!K116)</f>
        <v/>
      </c>
      <c r="R152" s="946"/>
    </row>
    <row r="153" spans="3:18" ht="20.100000000000001" customHeight="1">
      <c r="C153" s="947" t="s">
        <v>2493</v>
      </c>
      <c r="D153" s="947"/>
      <c r="E153" s="947"/>
      <c r="F153" s="744">
        <v>2100</v>
      </c>
      <c r="G153" s="771"/>
      <c r="H153" s="945" t="str">
        <f>IF(OR('SIMULADOR DE CARGA'!K81=0),"",'SIMULADOR DE CARGA'!K81)</f>
        <v/>
      </c>
      <c r="I153" s="946"/>
      <c r="K153" s="947" t="s">
        <v>2494</v>
      </c>
      <c r="L153" s="947"/>
      <c r="M153" s="947"/>
      <c r="N153" s="745">
        <v>1270</v>
      </c>
      <c r="O153" s="746"/>
      <c r="P153" s="772"/>
      <c r="Q153" s="945" t="str">
        <f>IF(OR('SIMULADOR DE CARGA'!K117=0),"",'SIMULADOR DE CARGA'!K117)</f>
        <v/>
      </c>
      <c r="R153" s="946"/>
    </row>
    <row r="154" spans="3:18" ht="20.100000000000001" customHeight="1">
      <c r="C154" s="947" t="s">
        <v>2495</v>
      </c>
      <c r="D154" s="947"/>
      <c r="E154" s="947"/>
      <c r="F154" s="744">
        <v>2800</v>
      </c>
      <c r="G154" s="771"/>
      <c r="H154" s="945" t="str">
        <f>IF(OR('SIMULADOR DE CARGA'!K82=0),"",'SIMULADOR DE CARGA'!K82)</f>
        <v/>
      </c>
      <c r="I154" s="946"/>
      <c r="K154" s="947" t="s">
        <v>2496</v>
      </c>
      <c r="L154" s="947"/>
      <c r="M154" s="947"/>
      <c r="N154" s="745">
        <v>1000</v>
      </c>
      <c r="O154" s="746"/>
      <c r="P154" s="772"/>
      <c r="Q154" s="945" t="str">
        <f>IF(OR('SIMULADOR DE CARGA'!K118=0),"",'SIMULADOR DE CARGA'!K118)</f>
        <v/>
      </c>
      <c r="R154" s="946"/>
    </row>
    <row r="155" spans="3:18" ht="20.100000000000001" customHeight="1">
      <c r="C155" s="947" t="s">
        <v>2497</v>
      </c>
      <c r="D155" s="947"/>
      <c r="E155" s="947"/>
      <c r="F155" s="744">
        <v>3600</v>
      </c>
      <c r="G155" s="771"/>
      <c r="H155" s="945" t="str">
        <f>IF(OR('SIMULADOR DE CARGA'!K83=0),"",'SIMULADOR DE CARGA'!K83)</f>
        <v/>
      </c>
      <c r="I155" s="946"/>
      <c r="K155" s="947" t="s">
        <v>2498</v>
      </c>
      <c r="L155" s="947"/>
      <c r="M155" s="947"/>
      <c r="N155" s="745">
        <v>1200</v>
      </c>
      <c r="O155" s="746"/>
      <c r="P155" s="772"/>
      <c r="Q155" s="945" t="str">
        <f>IF(OR('SIMULADOR DE CARGA'!K119=0),"",'SIMULADOR DE CARGA'!K119)</f>
        <v/>
      </c>
      <c r="R155" s="946"/>
    </row>
    <row r="156" spans="3:18" ht="20.100000000000001" customHeight="1">
      <c r="C156" s="947" t="s">
        <v>2499</v>
      </c>
      <c r="D156" s="947"/>
      <c r="E156" s="947"/>
      <c r="F156" s="744">
        <v>1000</v>
      </c>
      <c r="G156" s="771"/>
      <c r="H156" s="945" t="str">
        <f>IF(OR('SIMULADOR DE CARGA'!K84=0),"",'SIMULADOR DE CARGA'!K84)</f>
        <v/>
      </c>
      <c r="I156" s="946"/>
      <c r="K156" s="947" t="s">
        <v>77</v>
      </c>
      <c r="L156" s="947"/>
      <c r="M156" s="947"/>
      <c r="N156" s="745">
        <v>1500</v>
      </c>
      <c r="O156" s="746"/>
      <c r="P156" s="772"/>
      <c r="Q156" s="945" t="str">
        <f>IF(OR('SIMULADOR DE CARGA'!K120=0),"",'SIMULADOR DE CARGA'!K120)</f>
        <v/>
      </c>
      <c r="R156" s="946"/>
    </row>
    <row r="157" spans="3:18" ht="20.100000000000001" customHeight="1">
      <c r="C157" s="947" t="s">
        <v>2535</v>
      </c>
      <c r="D157" s="947"/>
      <c r="E157" s="947"/>
      <c r="F157" s="744">
        <v>300</v>
      </c>
      <c r="G157" s="771"/>
      <c r="H157" s="945" t="str">
        <f>IF(OR('SIMULADOR DE CARGA'!K85=0),"",'SIMULADOR DE CARGA'!K85)</f>
        <v/>
      </c>
      <c r="I157" s="946"/>
      <c r="K157" s="947" t="s">
        <v>85</v>
      </c>
      <c r="L157" s="947"/>
      <c r="M157" s="947"/>
      <c r="N157" s="745">
        <v>120</v>
      </c>
      <c r="O157" s="746"/>
      <c r="P157" s="772"/>
      <c r="Q157" s="945" t="str">
        <f>IF(OR('SIMULADOR DE CARGA'!K121=0),"",'SIMULADOR DE CARGA'!K121)</f>
        <v/>
      </c>
      <c r="R157" s="946"/>
    </row>
    <row r="158" spans="3:18" ht="20.100000000000001" customHeight="1">
      <c r="C158" s="947" t="s">
        <v>43</v>
      </c>
      <c r="D158" s="947"/>
      <c r="E158" s="947"/>
      <c r="F158" s="744">
        <v>600</v>
      </c>
      <c r="G158" s="771"/>
      <c r="H158" s="945" t="str">
        <f>IF(OR('SIMULADOR DE CARGA'!K86=0),"",'SIMULADOR DE CARGA'!K86)</f>
        <v/>
      </c>
      <c r="I158" s="946"/>
      <c r="K158" s="947" t="s">
        <v>80</v>
      </c>
      <c r="L158" s="947"/>
      <c r="M158" s="947"/>
      <c r="N158" s="745">
        <v>100</v>
      </c>
      <c r="O158" s="746"/>
      <c r="P158" s="772"/>
      <c r="Q158" s="945" t="str">
        <f>IF(OR('SIMULADOR DE CARGA'!K122=0),"",'SIMULADOR DE CARGA'!K122)</f>
        <v/>
      </c>
      <c r="R158" s="946"/>
    </row>
    <row r="159" spans="3:18" ht="20.100000000000001" customHeight="1">
      <c r="C159" s="947" t="s">
        <v>48</v>
      </c>
      <c r="D159" s="947"/>
      <c r="E159" s="947"/>
      <c r="F159" s="744">
        <v>100</v>
      </c>
      <c r="G159" s="771"/>
      <c r="H159" s="945" t="str">
        <f>IF(OR('SIMULADOR DE CARGA'!K87=0),"",'SIMULADOR DE CARGA'!K87)</f>
        <v/>
      </c>
      <c r="I159" s="946"/>
      <c r="K159" s="947" t="s">
        <v>87</v>
      </c>
      <c r="L159" s="947"/>
      <c r="M159" s="947"/>
      <c r="N159" s="745">
        <v>1100</v>
      </c>
      <c r="O159" s="746"/>
      <c r="P159" s="772"/>
      <c r="Q159" s="945" t="str">
        <f>IF(OR('SIMULADOR DE CARGA'!K123=0),"",'SIMULADOR DE CARGA'!K123)</f>
        <v/>
      </c>
      <c r="R159" s="946"/>
    </row>
    <row r="160" spans="3:18" ht="20.100000000000001" customHeight="1">
      <c r="C160" s="947" t="s">
        <v>2502</v>
      </c>
      <c r="D160" s="947"/>
      <c r="E160" s="947"/>
      <c r="F160" s="744">
        <v>210</v>
      </c>
      <c r="G160" s="771"/>
      <c r="H160" s="945" t="str">
        <f>IF(OR('SIMULADOR DE CARGA'!K88=0),"",'SIMULADOR DE CARGA'!K88)</f>
        <v/>
      </c>
      <c r="I160" s="946"/>
      <c r="K160" s="947" t="s">
        <v>2503</v>
      </c>
      <c r="L160" s="947"/>
      <c r="M160" s="947"/>
      <c r="N160" s="745">
        <v>25000</v>
      </c>
      <c r="O160" s="746"/>
      <c r="P160" s="772"/>
      <c r="Q160" s="945" t="str">
        <f>IF(OR('SIMULADOR DE CARGA'!K124=0),"",'SIMULADOR DE CARGA'!K124)</f>
        <v/>
      </c>
      <c r="R160" s="946"/>
    </row>
    <row r="161" spans="3:18" ht="20.100000000000001" customHeight="1">
      <c r="C161" s="947" t="s">
        <v>50</v>
      </c>
      <c r="D161" s="947"/>
      <c r="E161" s="947"/>
      <c r="F161" s="744">
        <v>1200</v>
      </c>
      <c r="G161" s="771"/>
      <c r="H161" s="945" t="str">
        <f>IF(OR('SIMULADOR DE CARGA'!K89=0),"",'SIMULADOR DE CARGA'!K89)</f>
        <v/>
      </c>
      <c r="I161" s="946"/>
      <c r="K161" s="947" t="s">
        <v>92</v>
      </c>
      <c r="L161" s="947"/>
      <c r="M161" s="947"/>
      <c r="N161" s="745">
        <v>15000</v>
      </c>
      <c r="O161" s="746"/>
      <c r="P161" s="772"/>
      <c r="Q161" s="945" t="str">
        <f>IF(OR('SIMULADOR DE CARGA'!K125=0),"",'SIMULADOR DE CARGA'!K125)</f>
        <v/>
      </c>
      <c r="R161" s="946"/>
    </row>
    <row r="162" spans="3:18" ht="20.100000000000001" customHeight="1">
      <c r="C162" s="947" t="s">
        <v>2504</v>
      </c>
      <c r="D162" s="947"/>
      <c r="E162" s="947"/>
      <c r="F162" s="744">
        <v>600</v>
      </c>
      <c r="G162" s="771"/>
      <c r="H162" s="945" t="str">
        <f>IF(OR('SIMULADOR DE CARGA'!K90=0),"",'SIMULADOR DE CARGA'!K90)</f>
        <v/>
      </c>
      <c r="I162" s="946"/>
      <c r="K162" s="947" t="s">
        <v>93</v>
      </c>
      <c r="L162" s="947"/>
      <c r="M162" s="947"/>
      <c r="N162" s="745">
        <v>5000</v>
      </c>
      <c r="O162" s="746"/>
      <c r="P162" s="772"/>
      <c r="Q162" s="945" t="str">
        <f>IF(OR('SIMULADOR DE CARGA'!K126=0),"",'SIMULADOR DE CARGA'!K126)</f>
        <v/>
      </c>
      <c r="R162" s="946"/>
    </row>
    <row r="163" spans="3:18" ht="20.100000000000001" customHeight="1">
      <c r="C163" s="947" t="s">
        <v>2505</v>
      </c>
      <c r="D163" s="947"/>
      <c r="E163" s="947"/>
      <c r="F163" s="744">
        <v>42</v>
      </c>
      <c r="G163" s="771"/>
      <c r="H163" s="945" t="str">
        <f>IF(OR('SIMULADOR DE CARGA'!K91=0),"",'SIMULADOR DE CARGA'!K91)</f>
        <v/>
      </c>
      <c r="I163" s="946"/>
      <c r="K163" s="947" t="s">
        <v>2506</v>
      </c>
      <c r="L163" s="947"/>
      <c r="M163" s="947"/>
      <c r="N163" s="745">
        <v>1000</v>
      </c>
      <c r="O163" s="746"/>
      <c r="P163" s="772"/>
      <c r="Q163" s="945" t="str">
        <f>IF(OR('SIMULADOR DE CARGA'!K127=0),"",'SIMULADOR DE CARGA'!K127)</f>
        <v/>
      </c>
      <c r="R163" s="946"/>
    </row>
    <row r="164" spans="3:18" ht="20.100000000000001" customHeight="1">
      <c r="C164" s="947" t="s">
        <v>2507</v>
      </c>
      <c r="D164" s="947"/>
      <c r="E164" s="947"/>
      <c r="F164" s="744">
        <v>6600</v>
      </c>
      <c r="G164" s="771"/>
      <c r="H164" s="945" t="str">
        <f>IF(OR('SIMULADOR DE CARGA'!K92=0),"",'SIMULADOR DE CARGA'!K92)</f>
        <v/>
      </c>
      <c r="I164" s="946"/>
      <c r="K164" s="947" t="s">
        <v>2508</v>
      </c>
      <c r="L164" s="947"/>
      <c r="M164" s="947"/>
      <c r="N164" s="745">
        <v>3500</v>
      </c>
      <c r="O164" s="746"/>
      <c r="P164" s="772"/>
      <c r="Q164" s="945" t="str">
        <f>IF(OR('SIMULADOR DE CARGA'!K128=0),"",'SIMULADOR DE CARGA'!K128)</f>
        <v/>
      </c>
      <c r="R164" s="946"/>
    </row>
    <row r="165" spans="3:18" ht="20.100000000000001" customHeight="1">
      <c r="C165" s="947" t="s">
        <v>2509</v>
      </c>
      <c r="D165" s="947"/>
      <c r="E165" s="947"/>
      <c r="F165" s="744">
        <v>4400</v>
      </c>
      <c r="G165" s="771"/>
      <c r="H165" s="945" t="str">
        <f>IF(OR('SIMULADOR DE CARGA'!K93=0),"",'SIMULADOR DE CARGA'!K93)</f>
        <v/>
      </c>
      <c r="I165" s="946"/>
      <c r="K165" s="947" t="s">
        <v>2510</v>
      </c>
      <c r="L165" s="947"/>
      <c r="M165" s="947"/>
      <c r="N165" s="745">
        <v>300</v>
      </c>
      <c r="O165" s="746"/>
      <c r="P165" s="772"/>
      <c r="Q165" s="945" t="str">
        <f>IF(OR('SIMULADOR DE CARGA'!K129=0),"",'SIMULADOR DE CARGA'!K129)</f>
        <v/>
      </c>
      <c r="R165" s="946"/>
    </row>
    <row r="166" spans="3:18" ht="20.100000000000001" customHeight="1">
      <c r="C166" s="947" t="s">
        <v>2509</v>
      </c>
      <c r="D166" s="947"/>
      <c r="E166" s="947"/>
      <c r="F166" s="744">
        <v>9800</v>
      </c>
      <c r="G166" s="771"/>
      <c r="H166" s="945" t="str">
        <f>IF(OR('SIMULADOR DE CARGA'!K94=0),"",'SIMULADOR DE CARGA'!K94)</f>
        <v/>
      </c>
      <c r="I166" s="946"/>
      <c r="K166" s="947" t="s">
        <v>2511</v>
      </c>
      <c r="L166" s="947"/>
      <c r="M166" s="947"/>
      <c r="N166" s="745">
        <v>300</v>
      </c>
      <c r="O166" s="746"/>
      <c r="P166" s="772"/>
      <c r="Q166" s="945" t="str">
        <f>IF(OR('SIMULADOR DE CARGA'!K130=0),"",'SIMULADOR DE CARGA'!K130)</f>
        <v/>
      </c>
      <c r="R166" s="946"/>
    </row>
    <row r="167" spans="3:18" ht="20.100000000000001" customHeight="1">
      <c r="C167" s="947" t="s">
        <v>2512</v>
      </c>
      <c r="D167" s="947"/>
      <c r="E167" s="947"/>
      <c r="F167" s="744">
        <v>190</v>
      </c>
      <c r="G167" s="771"/>
      <c r="H167" s="945" t="str">
        <f>IF(OR('SIMULADOR DE CARGA'!K95=0),"",'SIMULADOR DE CARGA'!K95)</f>
        <v/>
      </c>
      <c r="I167" s="946"/>
      <c r="K167" s="947" t="s">
        <v>101</v>
      </c>
      <c r="L167" s="947"/>
      <c r="M167" s="947"/>
      <c r="N167" s="745">
        <v>2500</v>
      </c>
      <c r="O167" s="746"/>
      <c r="P167" s="772"/>
      <c r="Q167" s="945" t="str">
        <f>IF(OR('SIMULADOR DE CARGA'!K131=0),"",'SIMULADOR DE CARGA'!K131)</f>
        <v/>
      </c>
      <c r="R167" s="946"/>
    </row>
    <row r="168" spans="3:18" ht="20.100000000000001" customHeight="1">
      <c r="C168" s="947" t="s">
        <v>55</v>
      </c>
      <c r="D168" s="947"/>
      <c r="E168" s="947"/>
      <c r="F168" s="744">
        <v>1000</v>
      </c>
      <c r="G168" s="771"/>
      <c r="H168" s="945" t="str">
        <f>IF(OR('SIMULADOR DE CARGA'!K96=0),"",'SIMULADOR DE CARGA'!K96)</f>
        <v/>
      </c>
      <c r="I168" s="946"/>
      <c r="K168" s="947" t="s">
        <v>2513</v>
      </c>
      <c r="L168" s="947"/>
      <c r="M168" s="947"/>
      <c r="N168" s="745">
        <v>300</v>
      </c>
      <c r="O168" s="746"/>
      <c r="P168" s="772"/>
      <c r="Q168" s="945" t="str">
        <f>IF(OR('SIMULADOR DE CARGA'!K132=0),"",'SIMULADOR DE CARGA'!K132)</f>
        <v/>
      </c>
      <c r="R168" s="946"/>
    </row>
    <row r="169" spans="3:18" ht="20.100000000000001" customHeight="1">
      <c r="C169" s="947" t="s">
        <v>56</v>
      </c>
      <c r="D169" s="947"/>
      <c r="E169" s="947"/>
      <c r="F169" s="744">
        <v>300</v>
      </c>
      <c r="G169" s="771"/>
      <c r="H169" s="945" t="str">
        <f>IF(OR('SIMULADOR DE CARGA'!K97=0),"",'SIMULADOR DE CARGA'!K97)</f>
        <v/>
      </c>
      <c r="I169" s="946"/>
      <c r="K169" s="947" t="s">
        <v>2514</v>
      </c>
      <c r="L169" s="947"/>
      <c r="M169" s="947"/>
      <c r="N169" s="745">
        <v>120</v>
      </c>
      <c r="O169" s="746"/>
      <c r="P169" s="772"/>
      <c r="Q169" s="945" t="str">
        <f>IF(OR('SIMULADOR DE CARGA'!K133=0),"",'SIMULADOR DE CARGA'!K133)</f>
        <v/>
      </c>
      <c r="R169" s="946"/>
    </row>
    <row r="170" spans="3:18" ht="20.100000000000001" customHeight="1">
      <c r="C170" s="947" t="s">
        <v>57</v>
      </c>
      <c r="D170" s="947"/>
      <c r="E170" s="947"/>
      <c r="F170" s="744">
        <v>250</v>
      </c>
      <c r="G170" s="771"/>
      <c r="H170" s="945" t="str">
        <f>IF(OR('SIMULADOR DE CARGA'!K98=0),"",'SIMULADOR DE CARGA'!K98)</f>
        <v/>
      </c>
      <c r="I170" s="946"/>
      <c r="K170" s="947" t="s">
        <v>106</v>
      </c>
      <c r="L170" s="947"/>
      <c r="M170" s="947"/>
      <c r="N170" s="745">
        <v>15</v>
      </c>
      <c r="O170" s="746"/>
      <c r="P170" s="772"/>
      <c r="Q170" s="945" t="str">
        <f>IF(OR('SIMULADOR DE CARGA'!K134=0),"",'SIMULADOR DE CARGA'!K134)</f>
        <v/>
      </c>
      <c r="R170" s="946"/>
    </row>
    <row r="171" spans="3:18" ht="20.100000000000001" customHeight="1">
      <c r="C171" s="947" t="s">
        <v>58</v>
      </c>
      <c r="D171" s="947"/>
      <c r="E171" s="947"/>
      <c r="F171" s="744">
        <v>150</v>
      </c>
      <c r="G171" s="771"/>
      <c r="H171" s="945" t="str">
        <f>IF(OR('SIMULADOR DE CARGA'!K99=0),"",'SIMULADOR DE CARGA'!K99)</f>
        <v/>
      </c>
      <c r="I171" s="946"/>
      <c r="K171" s="1116"/>
      <c r="L171" s="1116"/>
      <c r="M171" s="1116"/>
      <c r="N171" s="1116"/>
      <c r="O171" s="1116"/>
      <c r="P171" s="434"/>
      <c r="Q171" s="1116"/>
      <c r="R171" s="1116"/>
    </row>
    <row r="172" spans="3:18" ht="20.100000000000001" customHeight="1">
      <c r="C172" s="947" t="s">
        <v>2515</v>
      </c>
      <c r="D172" s="947"/>
      <c r="E172" s="947"/>
      <c r="F172" s="744">
        <v>1000</v>
      </c>
      <c r="G172" s="771"/>
      <c r="H172" s="945" t="str">
        <f>IF(OR('SIMULADOR DE CARGA'!K100=0),"",'SIMULADOR DE CARGA'!K100)</f>
        <v/>
      </c>
      <c r="I172" s="946"/>
      <c r="K172" s="281" t="s">
        <v>830</v>
      </c>
      <c r="M172" s="281"/>
      <c r="O172" s="281"/>
      <c r="P172" s="281"/>
      <c r="Q172" s="281"/>
      <c r="R172" s="281"/>
    </row>
    <row r="173" spans="3:18" ht="20.100000000000001" customHeight="1">
      <c r="C173" s="947" t="s">
        <v>62</v>
      </c>
      <c r="D173" s="947"/>
      <c r="E173" s="947"/>
      <c r="F173" s="744">
        <v>1500</v>
      </c>
      <c r="G173" s="771"/>
      <c r="H173" s="945" t="str">
        <f>IF(OR('SIMULADOR DE CARGA'!K101=0),"",'SIMULADOR DE CARGA'!K101)</f>
        <v/>
      </c>
      <c r="I173" s="946"/>
      <c r="K173" s="1127" t="s">
        <v>107</v>
      </c>
      <c r="L173" s="1127"/>
      <c r="M173" s="1117" t="s">
        <v>652</v>
      </c>
      <c r="N173" s="1117"/>
      <c r="O173" s="759" t="s">
        <v>108</v>
      </c>
      <c r="P173" s="759" t="s">
        <v>109</v>
      </c>
      <c r="Q173" s="1127" t="s">
        <v>110</v>
      </c>
      <c r="R173" s="1127"/>
    </row>
    <row r="174" spans="3:18" ht="20.100000000000001" customHeight="1">
      <c r="C174" s="947" t="s">
        <v>64</v>
      </c>
      <c r="D174" s="947"/>
      <c r="E174" s="947"/>
      <c r="F174" s="744">
        <v>3000</v>
      </c>
      <c r="G174" s="771"/>
      <c r="H174" s="945" t="str">
        <f>IF(OR('SIMULADOR DE CARGA'!K102=0),"",'SIMULADOR DE CARGA'!K102)</f>
        <v/>
      </c>
      <c r="I174" s="946"/>
      <c r="K174" s="1128"/>
      <c r="L174" s="1128"/>
      <c r="M174" s="909"/>
      <c r="N174" s="909"/>
      <c r="O174" s="760"/>
      <c r="P174" s="760"/>
      <c r="Q174" s="1122" t="str">
        <f t="shared" ref="Q174:Q179" si="0">IF($Q$180=0,"",IF(AND(O174&lt;&gt;0,P174&lt;&gt;0),O174*P174,0))</f>
        <v/>
      </c>
      <c r="R174" s="1122"/>
    </row>
    <row r="175" spans="3:18" ht="20.100000000000001" customHeight="1">
      <c r="C175" s="947" t="s">
        <v>65</v>
      </c>
      <c r="D175" s="947"/>
      <c r="E175" s="947"/>
      <c r="F175" s="744">
        <v>700</v>
      </c>
      <c r="G175" s="771"/>
      <c r="H175" s="945" t="str">
        <f>IF(OR('SIMULADOR DE CARGA'!K103=0),"",'SIMULADOR DE CARGA'!K103)</f>
        <v/>
      </c>
      <c r="I175" s="946"/>
      <c r="K175" s="1128"/>
      <c r="L175" s="1128"/>
      <c r="M175" s="909"/>
      <c r="N175" s="909"/>
      <c r="O175" s="760"/>
      <c r="P175" s="760"/>
      <c r="Q175" s="1122" t="str">
        <f t="shared" si="0"/>
        <v/>
      </c>
      <c r="R175" s="1122"/>
    </row>
    <row r="176" spans="3:18" ht="20.100000000000001" customHeight="1">
      <c r="C176" s="947" t="s">
        <v>66</v>
      </c>
      <c r="D176" s="947"/>
      <c r="E176" s="947"/>
      <c r="F176" s="744">
        <v>4500</v>
      </c>
      <c r="G176" s="771"/>
      <c r="H176" s="945" t="str">
        <f>IF(OR('SIMULADOR DE CARGA'!K104=0),"",'SIMULADOR DE CARGA'!K104)</f>
        <v/>
      </c>
      <c r="I176" s="946"/>
      <c r="K176" s="1128"/>
      <c r="L176" s="1128"/>
      <c r="M176" s="909"/>
      <c r="N176" s="909"/>
      <c r="O176" s="760"/>
      <c r="P176" s="760"/>
      <c r="Q176" s="1122" t="str">
        <f t="shared" si="0"/>
        <v/>
      </c>
      <c r="R176" s="1122"/>
    </row>
    <row r="177" spans="3:18" ht="20.100000000000001" customHeight="1">
      <c r="C177" s="947" t="s">
        <v>69</v>
      </c>
      <c r="D177" s="947"/>
      <c r="E177" s="947"/>
      <c r="F177" s="744">
        <v>500</v>
      </c>
      <c r="G177" s="771"/>
      <c r="H177" s="945" t="str">
        <f>IF(OR('SIMULADOR DE CARGA'!K105=0),"",'SIMULADOR DE CARGA'!K105)</f>
        <v/>
      </c>
      <c r="I177" s="946"/>
      <c r="K177" s="1128"/>
      <c r="L177" s="1128"/>
      <c r="M177" s="909"/>
      <c r="N177" s="909"/>
      <c r="O177" s="760"/>
      <c r="P177" s="760"/>
      <c r="Q177" s="1122" t="str">
        <f t="shared" si="0"/>
        <v/>
      </c>
      <c r="R177" s="1122"/>
    </row>
    <row r="178" spans="3:18" ht="20.100000000000001" customHeight="1">
      <c r="C178" s="947" t="s">
        <v>68</v>
      </c>
      <c r="D178" s="947"/>
      <c r="E178" s="947"/>
      <c r="F178" s="744">
        <v>373</v>
      </c>
      <c r="G178" s="771"/>
      <c r="H178" s="945" t="str">
        <f>IF(OR('SIMULADOR DE CARGA'!K106=0),"",'SIMULADOR DE CARGA'!K106)</f>
        <v/>
      </c>
      <c r="I178" s="946"/>
      <c r="K178" s="1128"/>
      <c r="L178" s="1128"/>
      <c r="M178" s="909"/>
      <c r="N178" s="909"/>
      <c r="O178" s="760"/>
      <c r="P178" s="760"/>
      <c r="Q178" s="1122" t="str">
        <f t="shared" si="0"/>
        <v/>
      </c>
      <c r="R178" s="1122"/>
    </row>
    <row r="179" spans="3:18" ht="20.100000000000001" customHeight="1">
      <c r="C179" s="947" t="s">
        <v>67</v>
      </c>
      <c r="D179" s="947"/>
      <c r="E179" s="947"/>
      <c r="F179" s="744">
        <v>300</v>
      </c>
      <c r="G179" s="771"/>
      <c r="H179" s="945" t="str">
        <f>IF(OR('SIMULADOR DE CARGA'!K107=0),"",'SIMULADOR DE CARGA'!K107)</f>
        <v/>
      </c>
      <c r="I179" s="946"/>
      <c r="K179" s="1128"/>
      <c r="L179" s="1128"/>
      <c r="M179" s="909"/>
      <c r="N179" s="909"/>
      <c r="O179" s="760"/>
      <c r="P179" s="760"/>
      <c r="Q179" s="1122" t="str">
        <f t="shared" si="0"/>
        <v/>
      </c>
      <c r="R179" s="1122"/>
    </row>
    <row r="180" spans="3:18" ht="18.75" customHeight="1">
      <c r="C180" s="947" t="s">
        <v>70</v>
      </c>
      <c r="D180" s="947"/>
      <c r="E180" s="947"/>
      <c r="F180" s="744">
        <v>300</v>
      </c>
      <c r="G180" s="771"/>
      <c r="H180" s="945" t="str">
        <f>IF(OR('SIMULADOR DE CARGA'!K108=0),"",'SIMULADOR DE CARGA'!K108)</f>
        <v/>
      </c>
      <c r="I180" s="946"/>
      <c r="K180" s="1129" t="s">
        <v>793</v>
      </c>
      <c r="L180" s="1129"/>
      <c r="M180" s="1129"/>
      <c r="N180" s="1129"/>
      <c r="O180" s="1129"/>
      <c r="P180" s="762">
        <f>SUM(P174:P179)</f>
        <v>0</v>
      </c>
      <c r="Q180" s="1121">
        <f>'SIMULADOR DE CARGA'!K143</f>
        <v>0</v>
      </c>
      <c r="R180" s="1121"/>
    </row>
    <row r="181" spans="3:18" ht="9" customHeight="1"/>
    <row r="182" spans="3:18" ht="30" customHeight="1">
      <c r="C182" s="1126" t="s">
        <v>793</v>
      </c>
      <c r="D182" s="1126"/>
      <c r="E182" s="1126"/>
      <c r="F182" s="1126"/>
      <c r="G182" s="1126"/>
      <c r="H182" s="1126"/>
      <c r="I182" s="1126"/>
      <c r="J182" s="1126"/>
      <c r="K182" s="1126"/>
      <c r="L182" s="1126"/>
      <c r="M182" s="1126"/>
      <c r="N182" s="1126"/>
      <c r="O182" s="1126"/>
      <c r="P182" s="1123">
        <f>'SIMULADOR DE CARGA'!K143</f>
        <v>0</v>
      </c>
      <c r="Q182" s="1124"/>
      <c r="R182" s="1125"/>
    </row>
    <row r="183" spans="3:18" ht="4.5" customHeight="1"/>
    <row r="184" spans="3:18" ht="19.5" hidden="1" customHeight="1"/>
    <row r="185" spans="3:18" ht="24.75" hidden="1" customHeight="1">
      <c r="C185" s="777" t="s">
        <v>2438</v>
      </c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</row>
    <row r="186" spans="3:18" s="59" customFormat="1" ht="50.1" hidden="1" customHeight="1">
      <c r="C186" s="363" t="s">
        <v>38</v>
      </c>
      <c r="D186" s="384">
        <v>1500</v>
      </c>
      <c r="E186" s="4"/>
      <c r="F186" s="379" t="s">
        <v>39</v>
      </c>
      <c r="G186" s="384">
        <v>2500</v>
      </c>
      <c r="H186" s="379" t="s">
        <v>40</v>
      </c>
      <c r="I186" s="384">
        <v>4000</v>
      </c>
      <c r="J186" s="379" t="s">
        <v>41</v>
      </c>
      <c r="K186" s="384">
        <v>6000</v>
      </c>
      <c r="L186" s="379" t="s">
        <v>42</v>
      </c>
      <c r="M186" s="384">
        <v>1000</v>
      </c>
      <c r="N186" s="379" t="s">
        <v>43</v>
      </c>
      <c r="O186" s="384">
        <v>600</v>
      </c>
      <c r="P186" s="379" t="s">
        <v>44</v>
      </c>
      <c r="Q186" s="384">
        <v>1000</v>
      </c>
      <c r="R186" s="364"/>
    </row>
    <row r="187" spans="3:18" ht="15" hidden="1" customHeight="1">
      <c r="C187" s="277"/>
      <c r="D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278"/>
    </row>
    <row r="188" spans="3:18" ht="15" hidden="1" customHeight="1">
      <c r="C188" s="277"/>
      <c r="D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278"/>
    </row>
    <row r="189" spans="3:18" ht="15" hidden="1" customHeight="1">
      <c r="C189" s="277"/>
      <c r="D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Q189" s="357"/>
      <c r="R189" s="278"/>
    </row>
    <row r="190" spans="3:18" ht="15" hidden="1" customHeight="1">
      <c r="C190" s="277"/>
      <c r="D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278"/>
    </row>
    <row r="191" spans="3:18" ht="15" hidden="1" customHeight="1">
      <c r="C191" s="277"/>
      <c r="D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278"/>
    </row>
    <row r="192" spans="3:18" ht="15" hidden="1" customHeight="1">
      <c r="C192" s="279" t="s">
        <v>45</v>
      </c>
      <c r="D192" s="177"/>
      <c r="F192" s="378" t="s">
        <v>45</v>
      </c>
      <c r="G192" s="242"/>
      <c r="H192" s="378" t="s">
        <v>45</v>
      </c>
      <c r="I192" s="242"/>
      <c r="J192" s="378" t="s">
        <v>45</v>
      </c>
      <c r="K192" s="242"/>
      <c r="L192" s="378" t="s">
        <v>45</v>
      </c>
      <c r="M192" s="242"/>
      <c r="N192" s="378" t="s">
        <v>45</v>
      </c>
      <c r="O192" s="242"/>
      <c r="P192" s="378" t="s">
        <v>45</v>
      </c>
      <c r="Q192" s="242"/>
      <c r="R192" s="278"/>
    </row>
    <row r="193" spans="3:18" ht="7.5" hidden="1" customHeight="1">
      <c r="C193" s="277"/>
      <c r="D193" s="357"/>
      <c r="F193" s="357"/>
      <c r="G193" s="357"/>
      <c r="H193" s="357"/>
      <c r="I193" s="357"/>
      <c r="K193" s="357"/>
      <c r="M193" s="357"/>
      <c r="N193" s="357"/>
      <c r="O193" s="357"/>
      <c r="P193" s="357"/>
      <c r="Q193" s="357"/>
      <c r="R193" s="278"/>
    </row>
    <row r="194" spans="3:18" ht="9.75" hidden="1" customHeight="1">
      <c r="C194" s="277"/>
      <c r="D194" s="357"/>
      <c r="G194" s="357"/>
      <c r="H194" s="357"/>
      <c r="I194" s="357"/>
      <c r="J194" s="357"/>
      <c r="L194" s="357"/>
      <c r="M194" s="357"/>
      <c r="N194" s="357"/>
      <c r="O194" s="357"/>
      <c r="P194" s="357"/>
      <c r="Q194" s="357"/>
      <c r="R194" s="278"/>
    </row>
    <row r="195" spans="3:18" ht="6.75" hidden="1" customHeight="1">
      <c r="C195" s="277"/>
      <c r="D195" s="357"/>
      <c r="F195" s="357"/>
      <c r="G195" s="357"/>
      <c r="H195" s="357"/>
      <c r="J195" s="357"/>
      <c r="K195" s="357"/>
      <c r="M195" s="357"/>
      <c r="N195" s="357"/>
      <c r="O195" s="357"/>
      <c r="P195" s="357"/>
      <c r="Q195" s="357"/>
      <c r="R195" s="278"/>
    </row>
    <row r="196" spans="3:18" s="59" customFormat="1" ht="50.1" hidden="1" customHeight="1">
      <c r="C196" s="363" t="s">
        <v>46</v>
      </c>
      <c r="D196" s="384">
        <v>500</v>
      </c>
      <c r="E196" s="4"/>
      <c r="F196" s="379" t="s">
        <v>47</v>
      </c>
      <c r="G196" s="384">
        <v>6600</v>
      </c>
      <c r="H196" s="379" t="s">
        <v>48</v>
      </c>
      <c r="I196" s="384">
        <v>100</v>
      </c>
      <c r="J196" s="379" t="s">
        <v>49</v>
      </c>
      <c r="K196" s="384">
        <v>600</v>
      </c>
      <c r="L196" s="379" t="s">
        <v>50</v>
      </c>
      <c r="M196" s="384">
        <v>1200</v>
      </c>
      <c r="N196" s="379" t="s">
        <v>51</v>
      </c>
      <c r="O196" s="384">
        <v>4400</v>
      </c>
      <c r="P196" s="379" t="s">
        <v>52</v>
      </c>
      <c r="Q196" s="384">
        <v>6000</v>
      </c>
      <c r="R196" s="364"/>
    </row>
    <row r="197" spans="3:18" ht="15" hidden="1" customHeight="1">
      <c r="C197" s="277"/>
      <c r="D197" s="357"/>
      <c r="F197" s="357"/>
      <c r="G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278"/>
    </row>
    <row r="198" spans="3:18" ht="15" hidden="1" customHeight="1">
      <c r="C198" s="277"/>
      <c r="D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Q198" s="357"/>
      <c r="R198" s="278"/>
    </row>
    <row r="199" spans="3:18" ht="15" hidden="1" customHeight="1">
      <c r="C199" s="277"/>
      <c r="D199" s="357"/>
      <c r="F199" s="357"/>
      <c r="G199" s="357"/>
      <c r="H199" s="357"/>
      <c r="I199" s="357"/>
      <c r="J199" s="357"/>
      <c r="K199" s="357"/>
      <c r="M199" s="357"/>
      <c r="N199" s="357"/>
      <c r="O199" s="357"/>
      <c r="P199" s="357"/>
      <c r="Q199" s="357"/>
      <c r="R199" s="278"/>
    </row>
    <row r="200" spans="3:18" ht="15" hidden="1" customHeight="1">
      <c r="C200" s="277"/>
      <c r="D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278"/>
    </row>
    <row r="201" spans="3:18" ht="15" hidden="1" customHeight="1">
      <c r="C201" s="277"/>
      <c r="D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278"/>
    </row>
    <row r="202" spans="3:18" ht="15" hidden="1" customHeight="1">
      <c r="C202" s="279" t="s">
        <v>45</v>
      </c>
      <c r="D202" s="242"/>
      <c r="F202" s="378" t="s">
        <v>45</v>
      </c>
      <c r="G202" s="242"/>
      <c r="H202" s="378" t="s">
        <v>45</v>
      </c>
      <c r="I202" s="242"/>
      <c r="J202" s="378" t="s">
        <v>45</v>
      </c>
      <c r="K202" s="242"/>
      <c r="L202" s="378" t="s">
        <v>45</v>
      </c>
      <c r="M202" s="242"/>
      <c r="N202" s="378" t="s">
        <v>45</v>
      </c>
      <c r="O202" s="242"/>
      <c r="P202" s="378" t="s">
        <v>45</v>
      </c>
      <c r="Q202" s="242"/>
      <c r="R202" s="278"/>
    </row>
    <row r="203" spans="3:18" ht="15" hidden="1" customHeight="1">
      <c r="C203" s="277"/>
      <c r="D203" s="357"/>
      <c r="F203" s="357"/>
      <c r="G203" s="357"/>
      <c r="H203" s="357"/>
      <c r="I203" s="357"/>
      <c r="K203" s="357"/>
      <c r="L203" s="357"/>
      <c r="M203" s="357"/>
      <c r="N203" s="357"/>
      <c r="O203" s="357"/>
      <c r="P203" s="357"/>
      <c r="Q203" s="357"/>
      <c r="R203" s="278"/>
    </row>
    <row r="204" spans="3:18" ht="15" hidden="1" customHeight="1">
      <c r="C204" s="277"/>
      <c r="D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278"/>
    </row>
    <row r="205" spans="3:18" ht="26.25" hidden="1" customHeight="1">
      <c r="C205" s="277"/>
      <c r="D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278"/>
    </row>
    <row r="206" spans="3:18" s="59" customFormat="1" ht="50.1" hidden="1" customHeight="1">
      <c r="C206" s="363" t="s">
        <v>53</v>
      </c>
      <c r="D206" s="384">
        <v>6500</v>
      </c>
      <c r="E206" s="4"/>
      <c r="F206" s="379" t="s">
        <v>2485</v>
      </c>
      <c r="G206" s="384">
        <v>80</v>
      </c>
      <c r="H206" s="379" t="s">
        <v>55</v>
      </c>
      <c r="I206" s="384">
        <v>1000</v>
      </c>
      <c r="J206" s="379" t="s">
        <v>56</v>
      </c>
      <c r="K206" s="384">
        <v>300</v>
      </c>
      <c r="L206" s="379" t="s">
        <v>57</v>
      </c>
      <c r="M206" s="384">
        <v>200</v>
      </c>
      <c r="N206" s="379" t="s">
        <v>58</v>
      </c>
      <c r="O206" s="384">
        <v>150</v>
      </c>
      <c r="P206" s="379" t="s">
        <v>59</v>
      </c>
      <c r="Q206" s="384">
        <v>1000</v>
      </c>
      <c r="R206" s="364"/>
    </row>
    <row r="207" spans="3:18" ht="15" hidden="1" customHeight="1">
      <c r="C207" s="277"/>
      <c r="D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278"/>
    </row>
    <row r="208" spans="3:18" ht="15" hidden="1" customHeight="1">
      <c r="C208" s="277"/>
      <c r="D208" s="357"/>
      <c r="F208" s="357"/>
      <c r="G208" s="357"/>
      <c r="I208" s="357"/>
      <c r="J208" s="357"/>
      <c r="K208" s="357"/>
      <c r="L208" s="357"/>
      <c r="M208" s="357"/>
      <c r="N208" s="357"/>
      <c r="P208" s="357"/>
      <c r="Q208" s="357"/>
      <c r="R208" s="278"/>
    </row>
    <row r="209" spans="3:19" ht="15" hidden="1" customHeight="1">
      <c r="C209" s="116"/>
      <c r="D209" s="357"/>
      <c r="F209" s="357"/>
      <c r="G209" s="357"/>
      <c r="H209" s="357"/>
      <c r="I209" s="357"/>
      <c r="K209" s="357"/>
      <c r="L209" s="357"/>
      <c r="M209" s="357"/>
      <c r="N209" s="357"/>
      <c r="O209" s="357"/>
      <c r="P209" s="357"/>
      <c r="Q209" s="357"/>
      <c r="R209" s="278"/>
    </row>
    <row r="210" spans="3:19" ht="15" hidden="1" customHeight="1">
      <c r="C210" s="277"/>
      <c r="D210" s="357"/>
      <c r="F210" s="357"/>
      <c r="G210" s="357"/>
      <c r="H210" s="357"/>
      <c r="I210" s="357"/>
      <c r="K210" s="357"/>
      <c r="L210" s="357"/>
      <c r="M210" s="357"/>
      <c r="N210" s="357"/>
      <c r="O210" s="357"/>
      <c r="P210" s="357"/>
      <c r="Q210" s="357"/>
      <c r="R210" s="278"/>
    </row>
    <row r="211" spans="3:19" ht="15" hidden="1" customHeight="1">
      <c r="C211" s="277"/>
      <c r="D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278"/>
    </row>
    <row r="212" spans="3:19" ht="15" hidden="1" customHeight="1">
      <c r="C212" s="279" t="s">
        <v>45</v>
      </c>
      <c r="D212" s="242"/>
      <c r="F212" s="378" t="s">
        <v>45</v>
      </c>
      <c r="G212" s="242"/>
      <c r="H212" s="378" t="s">
        <v>45</v>
      </c>
      <c r="I212" s="242"/>
      <c r="J212" s="378" t="s">
        <v>45</v>
      </c>
      <c r="K212" s="242"/>
      <c r="L212" s="378" t="s">
        <v>45</v>
      </c>
      <c r="M212" s="242"/>
      <c r="N212" s="378" t="s">
        <v>45</v>
      </c>
      <c r="O212" s="242"/>
      <c r="P212" s="378" t="s">
        <v>45</v>
      </c>
      <c r="Q212" s="242"/>
      <c r="R212" s="278"/>
    </row>
    <row r="213" spans="3:19" ht="15" hidden="1" customHeight="1">
      <c r="C213" s="277"/>
      <c r="D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278"/>
    </row>
    <row r="214" spans="3:19" ht="15" hidden="1" customHeight="1">
      <c r="C214" s="277"/>
      <c r="D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278"/>
    </row>
    <row r="215" spans="3:19" ht="24.75" hidden="1" customHeight="1">
      <c r="C215" s="277"/>
      <c r="D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278"/>
    </row>
    <row r="216" spans="3:19" s="59" customFormat="1" ht="50.1" hidden="1" customHeight="1">
      <c r="C216" s="280" t="s">
        <v>60</v>
      </c>
      <c r="D216" s="384">
        <v>500</v>
      </c>
      <c r="E216" s="4"/>
      <c r="F216" s="379" t="s">
        <v>61</v>
      </c>
      <c r="G216" s="384">
        <v>90</v>
      </c>
      <c r="H216" s="379" t="s">
        <v>62</v>
      </c>
      <c r="I216" s="384">
        <v>1500</v>
      </c>
      <c r="J216" s="379" t="s">
        <v>63</v>
      </c>
      <c r="K216" s="384">
        <v>2100</v>
      </c>
      <c r="L216" s="379" t="s">
        <v>64</v>
      </c>
      <c r="M216" s="384">
        <v>2700</v>
      </c>
      <c r="N216" s="379" t="s">
        <v>65</v>
      </c>
      <c r="O216" s="384">
        <v>750</v>
      </c>
      <c r="P216" s="379" t="s">
        <v>66</v>
      </c>
      <c r="Q216" s="384">
        <v>4500</v>
      </c>
      <c r="R216" s="364"/>
    </row>
    <row r="217" spans="3:19" ht="15" hidden="1" customHeight="1">
      <c r="C217" s="277"/>
      <c r="D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278"/>
    </row>
    <row r="218" spans="3:19" ht="15" hidden="1" customHeight="1">
      <c r="C218" s="116"/>
      <c r="D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278"/>
    </row>
    <row r="219" spans="3:19" ht="15" hidden="1" customHeight="1">
      <c r="C219" s="277"/>
      <c r="D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278"/>
    </row>
    <row r="220" spans="3:19" ht="15" hidden="1" customHeight="1">
      <c r="C220" s="277"/>
      <c r="D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278"/>
      <c r="S220" s="180"/>
    </row>
    <row r="221" spans="3:19" ht="30" hidden="1" customHeight="1">
      <c r="C221" s="277"/>
      <c r="D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278"/>
    </row>
    <row r="222" spans="3:19" ht="15" hidden="1" customHeight="1">
      <c r="C222" s="279" t="s">
        <v>45</v>
      </c>
      <c r="D222" s="242"/>
      <c r="F222" s="378" t="s">
        <v>45</v>
      </c>
      <c r="G222" s="242"/>
      <c r="H222" s="378" t="s">
        <v>45</v>
      </c>
      <c r="I222" s="242"/>
      <c r="J222" s="378" t="s">
        <v>45</v>
      </c>
      <c r="K222" s="242"/>
      <c r="L222" s="378" t="s">
        <v>45</v>
      </c>
      <c r="M222" s="242"/>
      <c r="N222" s="378" t="s">
        <v>45</v>
      </c>
      <c r="O222" s="242"/>
      <c r="P222" s="378" t="s">
        <v>45</v>
      </c>
      <c r="Q222" s="242"/>
      <c r="R222" s="278"/>
    </row>
    <row r="223" spans="3:19" ht="15" hidden="1" customHeight="1">
      <c r="C223" s="277"/>
      <c r="D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278"/>
    </row>
    <row r="224" spans="3:19" ht="15" hidden="1" customHeight="1">
      <c r="C224" s="277"/>
      <c r="D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278"/>
    </row>
    <row r="225" spans="3:18" ht="15" hidden="1" customHeight="1">
      <c r="C225" s="277"/>
      <c r="D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278"/>
    </row>
    <row r="226" spans="3:18" s="59" customFormat="1" ht="50.1" hidden="1" customHeight="1">
      <c r="C226" s="280" t="s">
        <v>67</v>
      </c>
      <c r="D226" s="384">
        <v>300</v>
      </c>
      <c r="E226" s="4"/>
      <c r="F226" s="379" t="s">
        <v>68</v>
      </c>
      <c r="G226" s="384">
        <v>400</v>
      </c>
      <c r="H226" s="379" t="s">
        <v>69</v>
      </c>
      <c r="I226" s="384">
        <v>500</v>
      </c>
      <c r="J226" s="379" t="s">
        <v>70</v>
      </c>
      <c r="K226" s="384">
        <v>250</v>
      </c>
      <c r="L226" s="385" t="s">
        <v>71</v>
      </c>
      <c r="M226" s="385">
        <v>300</v>
      </c>
      <c r="N226" s="385" t="s">
        <v>72</v>
      </c>
      <c r="O226" s="385">
        <v>1200</v>
      </c>
      <c r="P226" s="385" t="s">
        <v>73</v>
      </c>
      <c r="Q226" s="385">
        <v>90</v>
      </c>
      <c r="R226" s="365"/>
    </row>
    <row r="227" spans="3:18" ht="15" hidden="1" customHeight="1">
      <c r="C227" s="277"/>
      <c r="D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278"/>
    </row>
    <row r="228" spans="3:18" ht="15" hidden="1" customHeight="1">
      <c r="C228" s="277"/>
      <c r="D228" s="357"/>
      <c r="F228" s="357"/>
      <c r="G228" s="357"/>
      <c r="I228" s="357"/>
      <c r="J228" s="357"/>
      <c r="K228" s="357"/>
      <c r="L228" s="357"/>
      <c r="M228" s="357"/>
      <c r="N228" s="357"/>
      <c r="O228" s="357"/>
      <c r="P228" s="357"/>
      <c r="Q228" s="357"/>
      <c r="R228" s="278"/>
    </row>
    <row r="229" spans="3:18" ht="15" hidden="1" customHeight="1">
      <c r="C229" s="277"/>
      <c r="D229" s="357"/>
      <c r="F229" s="357"/>
      <c r="G229" s="357"/>
      <c r="H229" s="357"/>
      <c r="I229" s="357"/>
      <c r="J229" s="357"/>
      <c r="K229" s="357"/>
      <c r="M229" s="357"/>
      <c r="N229" s="357"/>
      <c r="O229" s="357"/>
      <c r="P229" s="357"/>
      <c r="Q229" s="357"/>
      <c r="R229" s="278"/>
    </row>
    <row r="230" spans="3:18" ht="15" hidden="1" customHeight="1">
      <c r="C230" s="277"/>
      <c r="D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278"/>
    </row>
    <row r="231" spans="3:18" ht="15" hidden="1" customHeight="1">
      <c r="C231" s="277"/>
      <c r="D231" s="357"/>
      <c r="F231" s="357"/>
      <c r="G231" s="357"/>
      <c r="H231" s="357"/>
      <c r="I231" s="357"/>
      <c r="J231" s="357"/>
      <c r="K231" s="357"/>
      <c r="L231" s="357"/>
      <c r="M231" s="357"/>
      <c r="N231" s="357"/>
      <c r="O231" s="357"/>
      <c r="P231" s="357"/>
      <c r="Q231" s="357"/>
      <c r="R231" s="278"/>
    </row>
    <row r="232" spans="3:18" ht="15" hidden="1" customHeight="1">
      <c r="C232" s="279" t="s">
        <v>45</v>
      </c>
      <c r="D232" s="242"/>
      <c r="F232" s="378" t="s">
        <v>45</v>
      </c>
      <c r="G232" s="242"/>
      <c r="H232" s="378" t="s">
        <v>45</v>
      </c>
      <c r="I232" s="242"/>
      <c r="J232" s="378" t="s">
        <v>45</v>
      </c>
      <c r="K232" s="242"/>
      <c r="L232" s="378" t="s">
        <v>45</v>
      </c>
      <c r="M232" s="242"/>
      <c r="N232" s="378" t="s">
        <v>45</v>
      </c>
      <c r="O232" s="242"/>
      <c r="P232" s="378" t="s">
        <v>45</v>
      </c>
      <c r="Q232" s="242"/>
      <c r="R232" s="278"/>
    </row>
    <row r="233" spans="3:18" ht="15" hidden="1" customHeight="1">
      <c r="C233" s="116"/>
      <c r="R233" s="217"/>
    </row>
    <row r="234" spans="3:18" ht="15" hidden="1" customHeight="1">
      <c r="C234" s="116"/>
      <c r="R234" s="217"/>
    </row>
    <row r="235" spans="3:18" ht="28.5" hidden="1" customHeight="1">
      <c r="C235" s="116"/>
      <c r="R235" s="217"/>
    </row>
    <row r="236" spans="3:18" s="59" customFormat="1" ht="50.1" hidden="1" customHeight="1">
      <c r="C236" s="363" t="s">
        <v>74</v>
      </c>
      <c r="D236" s="384">
        <v>900</v>
      </c>
      <c r="E236" s="4"/>
      <c r="F236" s="379" t="s">
        <v>75</v>
      </c>
      <c r="G236" s="384">
        <v>200</v>
      </c>
      <c r="H236" s="379" t="s">
        <v>76</v>
      </c>
      <c r="I236" s="384">
        <v>20</v>
      </c>
      <c r="J236" s="379" t="s">
        <v>76</v>
      </c>
      <c r="K236" s="384">
        <v>40</v>
      </c>
      <c r="L236" s="385" t="s">
        <v>77</v>
      </c>
      <c r="M236" s="384">
        <v>1500</v>
      </c>
      <c r="N236" s="385" t="s">
        <v>78</v>
      </c>
      <c r="O236" s="384">
        <v>1000</v>
      </c>
      <c r="P236" s="385" t="s">
        <v>79</v>
      </c>
      <c r="Q236" s="384">
        <v>3500</v>
      </c>
      <c r="R236" s="365"/>
    </row>
    <row r="237" spans="3:18" ht="15" hidden="1" customHeight="1">
      <c r="C237" s="277"/>
      <c r="D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278"/>
    </row>
    <row r="238" spans="3:18" ht="15" hidden="1" customHeight="1">
      <c r="C238" s="277"/>
      <c r="D238" s="357"/>
      <c r="F238" s="357"/>
      <c r="G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278"/>
    </row>
    <row r="239" spans="3:18" ht="15" hidden="1" customHeight="1">
      <c r="C239" s="277"/>
      <c r="F239" s="357"/>
      <c r="G239" s="357"/>
      <c r="H239" s="357"/>
      <c r="I239" s="357"/>
      <c r="J239" s="357"/>
      <c r="K239" s="357"/>
      <c r="M239" s="357"/>
      <c r="N239" s="357"/>
      <c r="O239" s="357"/>
      <c r="P239" s="357"/>
      <c r="Q239" s="357"/>
      <c r="R239" s="278"/>
    </row>
    <row r="240" spans="3:18" ht="15" hidden="1" customHeight="1">
      <c r="C240" s="277"/>
      <c r="D240" s="357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278"/>
    </row>
    <row r="241" spans="3:18" ht="15" hidden="1" customHeight="1">
      <c r="C241" s="277"/>
      <c r="D241" s="357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278"/>
    </row>
    <row r="242" spans="3:18" ht="15" hidden="1" customHeight="1">
      <c r="C242" s="279" t="s">
        <v>45</v>
      </c>
      <c r="D242" s="242"/>
      <c r="F242" s="378" t="s">
        <v>45</v>
      </c>
      <c r="G242" s="242"/>
      <c r="H242" s="378" t="s">
        <v>45</v>
      </c>
      <c r="I242" s="242"/>
      <c r="J242" s="378" t="s">
        <v>45</v>
      </c>
      <c r="K242" s="242"/>
      <c r="L242" s="378" t="s">
        <v>45</v>
      </c>
      <c r="M242" s="242"/>
      <c r="N242" s="378" t="s">
        <v>45</v>
      </c>
      <c r="O242" s="242"/>
      <c r="P242" s="378" t="s">
        <v>45</v>
      </c>
      <c r="Q242" s="242"/>
      <c r="R242" s="278"/>
    </row>
    <row r="243" spans="3:18" ht="15" hidden="1" customHeight="1">
      <c r="C243" s="116"/>
      <c r="R243" s="217"/>
    </row>
    <row r="244" spans="3:18" ht="15" hidden="1" customHeight="1">
      <c r="C244" s="116"/>
      <c r="R244" s="217"/>
    </row>
    <row r="245" spans="3:18" ht="15" hidden="1" customHeight="1">
      <c r="C245" s="116"/>
      <c r="R245" s="217"/>
    </row>
    <row r="246" spans="3:18" s="59" customFormat="1" ht="50.1" hidden="1" customHeight="1">
      <c r="C246" s="363" t="s">
        <v>80</v>
      </c>
      <c r="D246" s="384">
        <v>100</v>
      </c>
      <c r="E246" s="4"/>
      <c r="F246" s="379" t="s">
        <v>81</v>
      </c>
      <c r="G246" s="384">
        <v>1200</v>
      </c>
      <c r="H246" s="379" t="s">
        <v>82</v>
      </c>
      <c r="I246" s="384">
        <v>1500</v>
      </c>
      <c r="J246" s="379" t="s">
        <v>83</v>
      </c>
      <c r="K246" s="384">
        <v>2000</v>
      </c>
      <c r="L246" s="385" t="s">
        <v>84</v>
      </c>
      <c r="M246" s="384">
        <v>1500</v>
      </c>
      <c r="N246" s="384" t="s">
        <v>85</v>
      </c>
      <c r="O246" s="384">
        <v>250</v>
      </c>
      <c r="P246" s="385" t="s">
        <v>86</v>
      </c>
      <c r="Q246" s="384">
        <v>1000</v>
      </c>
      <c r="R246" s="365"/>
    </row>
    <row r="247" spans="3:18" ht="15" hidden="1" customHeight="1">
      <c r="C247" s="277"/>
      <c r="D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Q247" s="357"/>
      <c r="R247" s="278"/>
    </row>
    <row r="248" spans="3:18" ht="15" hidden="1" customHeight="1">
      <c r="C248" s="116"/>
      <c r="D248" s="357"/>
      <c r="F248" s="357"/>
      <c r="G248" s="357"/>
      <c r="I248" s="357"/>
      <c r="J248" s="357"/>
      <c r="K248" s="357"/>
      <c r="M248" s="357"/>
      <c r="N248" s="357"/>
      <c r="O248" s="357"/>
      <c r="Q248" s="357"/>
      <c r="R248" s="278"/>
    </row>
    <row r="249" spans="3:18" ht="15" hidden="1" customHeight="1">
      <c r="C249" s="277"/>
      <c r="D249" s="357"/>
      <c r="F249" s="357"/>
      <c r="H249" s="357"/>
      <c r="I249" s="357"/>
      <c r="K249" s="357"/>
      <c r="M249" s="357"/>
      <c r="N249" s="357"/>
      <c r="P249" s="357"/>
      <c r="Q249" s="357"/>
      <c r="R249" s="278"/>
    </row>
    <row r="250" spans="3:18" ht="15" hidden="1" customHeight="1">
      <c r="C250" s="277"/>
      <c r="D250" s="357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278"/>
    </row>
    <row r="251" spans="3:18" ht="15" hidden="1" customHeight="1">
      <c r="C251" s="277"/>
      <c r="D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278"/>
    </row>
    <row r="252" spans="3:18" ht="15" hidden="1" customHeight="1">
      <c r="C252" s="279" t="s">
        <v>45</v>
      </c>
      <c r="D252" s="242"/>
      <c r="F252" s="378" t="s">
        <v>45</v>
      </c>
      <c r="G252" s="242"/>
      <c r="H252" s="378" t="s">
        <v>45</v>
      </c>
      <c r="I252" s="242"/>
      <c r="K252" s="242"/>
      <c r="L252" s="378" t="s">
        <v>45</v>
      </c>
      <c r="M252" s="242"/>
      <c r="N252" s="378" t="s">
        <v>45</v>
      </c>
      <c r="O252" s="242"/>
      <c r="P252" s="378" t="s">
        <v>45</v>
      </c>
      <c r="Q252" s="242"/>
      <c r="R252" s="278"/>
    </row>
    <row r="253" spans="3:18" ht="15" hidden="1" customHeight="1">
      <c r="C253" s="116"/>
      <c r="R253" s="217"/>
    </row>
    <row r="254" spans="3:18" ht="15" hidden="1" customHeight="1">
      <c r="C254" s="116"/>
      <c r="R254" s="217"/>
    </row>
    <row r="255" spans="3:18" ht="15" hidden="1" customHeight="1">
      <c r="C255" s="116"/>
      <c r="R255" s="217"/>
    </row>
    <row r="256" spans="3:18" s="59" customFormat="1" ht="50.1" hidden="1" customHeight="1">
      <c r="C256" s="363" t="s">
        <v>87</v>
      </c>
      <c r="D256" s="384">
        <v>1200</v>
      </c>
      <c r="E256" s="4"/>
      <c r="F256" s="379" t="s">
        <v>88</v>
      </c>
      <c r="G256" s="384">
        <v>1200</v>
      </c>
      <c r="H256" s="379" t="s">
        <v>89</v>
      </c>
      <c r="I256" s="384">
        <v>12100</v>
      </c>
      <c r="J256" s="379" t="s">
        <v>90</v>
      </c>
      <c r="K256" s="384">
        <v>150</v>
      </c>
      <c r="L256" s="385" t="s">
        <v>91</v>
      </c>
      <c r="M256" s="384">
        <v>640</v>
      </c>
      <c r="N256" s="384" t="s">
        <v>92</v>
      </c>
      <c r="O256" s="384">
        <v>12000</v>
      </c>
      <c r="P256" s="385" t="s">
        <v>93</v>
      </c>
      <c r="Q256" s="384">
        <v>4500</v>
      </c>
      <c r="R256" s="365"/>
    </row>
    <row r="257" spans="3:20" ht="15" hidden="1" customHeight="1">
      <c r="C257" s="116"/>
      <c r="D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Q257" s="357"/>
      <c r="R257" s="278"/>
      <c r="T257" s="180"/>
    </row>
    <row r="258" spans="3:20" ht="15" hidden="1" customHeight="1">
      <c r="C258" s="116"/>
      <c r="D258" s="357"/>
      <c r="F258" s="357"/>
      <c r="G258" s="357"/>
      <c r="I258" s="357"/>
      <c r="J258" s="357"/>
      <c r="K258" s="357"/>
      <c r="M258" s="357"/>
      <c r="N258" s="357"/>
      <c r="O258" s="357"/>
      <c r="Q258" s="357"/>
      <c r="R258" s="278"/>
    </row>
    <row r="259" spans="3:20" ht="15" hidden="1" customHeight="1">
      <c r="C259" s="277"/>
      <c r="D259" s="357"/>
      <c r="F259" s="357"/>
      <c r="H259" s="357"/>
      <c r="I259" s="357"/>
      <c r="K259" s="357"/>
      <c r="M259" s="357"/>
      <c r="N259" s="357"/>
      <c r="P259" s="357"/>
      <c r="Q259" s="357"/>
      <c r="R259" s="278"/>
    </row>
    <row r="260" spans="3:20" ht="15" hidden="1" customHeight="1">
      <c r="C260" s="277"/>
      <c r="D260" s="357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278"/>
    </row>
    <row r="261" spans="3:20" ht="15" hidden="1" customHeight="1">
      <c r="C261" s="277"/>
      <c r="D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278"/>
    </row>
    <row r="262" spans="3:20" ht="15" hidden="1" customHeight="1">
      <c r="C262" s="279" t="s">
        <v>45</v>
      </c>
      <c r="D262" s="242"/>
      <c r="F262" s="378" t="s">
        <v>45</v>
      </c>
      <c r="G262" s="242"/>
      <c r="H262" s="378" t="s">
        <v>45</v>
      </c>
      <c r="I262" s="242"/>
      <c r="J262" s="378" t="s">
        <v>45</v>
      </c>
      <c r="K262" s="242"/>
      <c r="L262" s="378" t="s">
        <v>45</v>
      </c>
      <c r="M262" s="242"/>
      <c r="N262" s="378" t="s">
        <v>45</v>
      </c>
      <c r="O262" s="242"/>
      <c r="P262" s="378" t="s">
        <v>45</v>
      </c>
      <c r="Q262" s="242"/>
      <c r="R262" s="278"/>
    </row>
    <row r="263" spans="3:20" ht="15" hidden="1" customHeight="1">
      <c r="C263" s="116"/>
      <c r="R263" s="217"/>
    </row>
    <row r="264" spans="3:20" ht="15" hidden="1" customHeight="1">
      <c r="C264" s="116"/>
      <c r="R264" s="217"/>
    </row>
    <row r="265" spans="3:20" ht="15" hidden="1" customHeight="1">
      <c r="C265" s="116"/>
      <c r="R265" s="217"/>
    </row>
    <row r="266" spans="3:20" s="59" customFormat="1" ht="50.1" hidden="1" customHeight="1">
      <c r="C266" s="363" t="s">
        <v>94</v>
      </c>
      <c r="D266" s="384">
        <v>50</v>
      </c>
      <c r="E266" s="4"/>
      <c r="F266" s="379" t="s">
        <v>95</v>
      </c>
      <c r="G266" s="384">
        <v>1250</v>
      </c>
      <c r="H266" s="379" t="s">
        <v>96</v>
      </c>
      <c r="I266" s="384">
        <v>700</v>
      </c>
      <c r="J266" s="379" t="s">
        <v>97</v>
      </c>
      <c r="K266" s="384">
        <v>5000</v>
      </c>
      <c r="L266" s="385" t="s">
        <v>98</v>
      </c>
      <c r="M266" s="384">
        <v>1100</v>
      </c>
      <c r="N266" s="384" t="s">
        <v>99</v>
      </c>
      <c r="O266" s="384">
        <v>200</v>
      </c>
      <c r="P266" s="385" t="s">
        <v>100</v>
      </c>
      <c r="Q266" s="384">
        <v>90</v>
      </c>
      <c r="R266" s="365"/>
    </row>
    <row r="267" spans="3:20" ht="15" hidden="1" customHeight="1">
      <c r="C267" s="277"/>
      <c r="D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Q267" s="357"/>
      <c r="R267" s="278"/>
    </row>
    <row r="268" spans="3:20" ht="15" hidden="1" customHeight="1">
      <c r="C268" s="116"/>
      <c r="D268" s="357"/>
      <c r="F268" s="357"/>
      <c r="G268" s="357"/>
      <c r="I268" s="357"/>
      <c r="J268" s="357"/>
      <c r="K268" s="357"/>
      <c r="M268" s="357"/>
      <c r="N268" s="357"/>
      <c r="O268" s="357"/>
      <c r="Q268" s="357"/>
      <c r="R268" s="278"/>
    </row>
    <row r="269" spans="3:20" ht="15" hidden="1" customHeight="1">
      <c r="C269" s="277"/>
      <c r="F269" s="357"/>
      <c r="I269" s="357"/>
      <c r="K269" s="357"/>
      <c r="M269" s="357"/>
      <c r="N269" s="357"/>
      <c r="P269" s="357"/>
      <c r="Q269" s="357"/>
      <c r="R269" s="278"/>
    </row>
    <row r="270" spans="3:20" ht="15" hidden="1" customHeight="1">
      <c r="C270" s="277"/>
      <c r="D270" s="357"/>
      <c r="F270" s="357"/>
      <c r="G270" s="357"/>
      <c r="H270" s="357"/>
      <c r="I270" s="357"/>
      <c r="K270" s="357"/>
      <c r="L270" s="357"/>
      <c r="M270" s="357"/>
      <c r="N270" s="357"/>
      <c r="O270" s="357"/>
      <c r="P270" s="357"/>
      <c r="Q270" s="357"/>
      <c r="R270" s="278"/>
    </row>
    <row r="271" spans="3:20" ht="15" hidden="1" customHeight="1">
      <c r="C271" s="277"/>
      <c r="D271" s="357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278"/>
    </row>
    <row r="272" spans="3:20" ht="15" hidden="1" customHeight="1">
      <c r="C272" s="279" t="s">
        <v>45</v>
      </c>
      <c r="D272" s="242"/>
      <c r="F272" s="378" t="s">
        <v>45</v>
      </c>
      <c r="G272" s="242"/>
      <c r="H272" s="378" t="s">
        <v>45</v>
      </c>
      <c r="I272" s="242"/>
      <c r="J272" s="378" t="s">
        <v>45</v>
      </c>
      <c r="K272" s="242"/>
      <c r="L272" s="378" t="s">
        <v>45</v>
      </c>
      <c r="M272" s="242"/>
      <c r="N272" s="378" t="s">
        <v>45</v>
      </c>
      <c r="O272" s="242"/>
      <c r="P272" s="378" t="s">
        <v>45</v>
      </c>
      <c r="Q272" s="242"/>
      <c r="R272" s="278"/>
    </row>
    <row r="273" spans="3:20" ht="15" hidden="1" customHeight="1">
      <c r="C273" s="116"/>
      <c r="R273" s="217"/>
    </row>
    <row r="274" spans="3:20" ht="15" hidden="1" customHeight="1">
      <c r="C274" s="116"/>
      <c r="R274" s="217"/>
    </row>
    <row r="275" spans="3:20" ht="15" hidden="1" customHeight="1">
      <c r="C275" s="116"/>
      <c r="R275" s="217"/>
    </row>
    <row r="276" spans="3:20" s="59" customFormat="1" ht="50.1" hidden="1" customHeight="1">
      <c r="C276" s="363" t="s">
        <v>101</v>
      </c>
      <c r="D276" s="384">
        <v>2000</v>
      </c>
      <c r="E276" s="4"/>
      <c r="F276" s="379" t="s">
        <v>102</v>
      </c>
      <c r="G276" s="384">
        <v>300</v>
      </c>
      <c r="H276" s="379" t="s">
        <v>103</v>
      </c>
      <c r="I276" s="384">
        <v>250</v>
      </c>
      <c r="J276" s="379" t="s">
        <v>104</v>
      </c>
      <c r="K276" s="384">
        <v>200</v>
      </c>
      <c r="L276" s="385" t="s">
        <v>105</v>
      </c>
      <c r="M276" s="384">
        <v>70</v>
      </c>
      <c r="N276" s="384" t="s">
        <v>106</v>
      </c>
      <c r="O276" s="384">
        <v>15</v>
      </c>
      <c r="P276" s="384"/>
      <c r="Q276" s="384"/>
      <c r="R276" s="365"/>
    </row>
    <row r="277" spans="3:20" ht="15" hidden="1" customHeight="1">
      <c r="C277" s="277"/>
      <c r="D277" s="357"/>
      <c r="F277" s="357"/>
      <c r="G277" s="357"/>
      <c r="H277" s="357"/>
      <c r="I277" s="357"/>
      <c r="K277" s="357"/>
      <c r="L277" s="357"/>
      <c r="M277" s="357"/>
      <c r="N277" s="357"/>
      <c r="O277" s="357"/>
      <c r="Q277" s="357"/>
      <c r="R277" s="278"/>
    </row>
    <row r="278" spans="3:20" ht="15" hidden="1" customHeight="1">
      <c r="C278" s="116"/>
      <c r="D278" s="357"/>
      <c r="G278" s="357"/>
      <c r="I278" s="357"/>
      <c r="K278" s="357"/>
      <c r="M278" s="357"/>
      <c r="N278" s="357"/>
      <c r="O278" s="357"/>
      <c r="Q278" s="357"/>
      <c r="R278" s="278"/>
    </row>
    <row r="279" spans="3:20" ht="15" hidden="1" customHeight="1">
      <c r="C279" s="277"/>
      <c r="H279" s="357"/>
      <c r="I279" s="357"/>
      <c r="K279" s="357"/>
      <c r="M279" s="357"/>
      <c r="P279" s="357"/>
      <c r="Q279" s="357"/>
      <c r="R279" s="278"/>
    </row>
    <row r="280" spans="3:20" ht="15" hidden="1" customHeight="1">
      <c r="C280" s="277"/>
      <c r="D280" s="357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278"/>
    </row>
    <row r="281" spans="3:20" ht="15" hidden="1" customHeight="1">
      <c r="C281" s="277"/>
      <c r="D281" s="357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278"/>
    </row>
    <row r="282" spans="3:20" ht="15" hidden="1" customHeight="1">
      <c r="C282" s="279" t="s">
        <v>45</v>
      </c>
      <c r="D282" s="242"/>
      <c r="F282" s="378" t="s">
        <v>45</v>
      </c>
      <c r="G282" s="242"/>
      <c r="H282" s="378" t="s">
        <v>45</v>
      </c>
      <c r="I282" s="242"/>
      <c r="J282" s="378" t="s">
        <v>45</v>
      </c>
      <c r="K282" s="242"/>
      <c r="L282" s="378" t="s">
        <v>45</v>
      </c>
      <c r="M282" s="242"/>
      <c r="N282" s="378" t="s">
        <v>45</v>
      </c>
      <c r="O282" s="242"/>
      <c r="P282" s="378"/>
      <c r="Q282" s="386"/>
      <c r="R282" s="278"/>
      <c r="T282" s="180"/>
    </row>
    <row r="283" spans="3:20" ht="15.75" hidden="1" customHeight="1">
      <c r="C283" s="238"/>
      <c r="D283" s="239"/>
      <c r="E283" s="239"/>
      <c r="F283" s="239"/>
      <c r="G283" s="239"/>
      <c r="H283" s="239"/>
      <c r="I283" s="239"/>
      <c r="J283" s="239"/>
      <c r="K283" s="239"/>
      <c r="L283" s="239"/>
      <c r="M283" s="239"/>
      <c r="N283" s="239"/>
      <c r="O283" s="239"/>
      <c r="P283" s="239"/>
      <c r="Q283" s="239"/>
      <c r="R283" s="240"/>
    </row>
    <row r="284" spans="3:20" ht="0.75" customHeight="1">
      <c r="C284" s="281"/>
      <c r="D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</row>
    <row r="285" spans="3:20" ht="20.100000000000001" hidden="1" customHeight="1">
      <c r="J285" s="281"/>
      <c r="K285" s="281"/>
      <c r="L285" s="281" t="s">
        <v>2388</v>
      </c>
      <c r="M285" s="281"/>
      <c r="N285" s="281"/>
      <c r="O285" s="281"/>
      <c r="P285" s="281"/>
      <c r="Q285" s="281"/>
      <c r="R285" s="281"/>
    </row>
    <row r="286" spans="3:20" ht="20.100000000000001" hidden="1" customHeight="1">
      <c r="J286" s="281"/>
      <c r="K286" s="281"/>
      <c r="L286" s="935" t="s">
        <v>111</v>
      </c>
      <c r="M286" s="936"/>
      <c r="N286" s="936"/>
      <c r="O286" s="936"/>
      <c r="P286" s="937"/>
      <c r="Q286" s="281"/>
      <c r="R286" s="281"/>
    </row>
    <row r="287" spans="3:20" ht="20.100000000000001" hidden="1" customHeight="1">
      <c r="J287" s="281"/>
      <c r="K287" s="281"/>
      <c r="L287" s="668" t="s">
        <v>112</v>
      </c>
      <c r="M287" s="852" t="s">
        <v>653</v>
      </c>
      <c r="N287" s="853"/>
      <c r="O287" s="668" t="s">
        <v>109</v>
      </c>
      <c r="P287" s="669" t="s">
        <v>113</v>
      </c>
      <c r="Q287" s="281"/>
      <c r="R287" s="281"/>
    </row>
    <row r="288" spans="3:20" ht="20.100000000000001" hidden="1" customHeight="1">
      <c r="J288" s="281"/>
      <c r="K288" s="281"/>
      <c r="L288" s="719"/>
      <c r="M288" s="854"/>
      <c r="N288" s="855"/>
      <c r="O288" s="713"/>
      <c r="P288" s="670" t="str">
        <f>IF(O288=0,"",
IF(L288=8500,1300*O288,
IF(L288=10000,1400*O288,
IF(L288=12000,1600*O288,
IF(L288=14000,1900*O288,
IF(L288=18000,2600*O288,
IF(L288=21000,2800*O288,
IF(L288=30000,3600*O288,))))))))</f>
        <v/>
      </c>
      <c r="Q288" s="281"/>
      <c r="R288" s="281"/>
    </row>
    <row r="289" spans="3:18" ht="20.100000000000001" hidden="1" customHeight="1">
      <c r="J289" s="281"/>
      <c r="K289" s="281"/>
      <c r="L289" s="719"/>
      <c r="M289" s="854"/>
      <c r="N289" s="855"/>
      <c r="O289" s="713"/>
      <c r="P289" s="670" t="str">
        <f>IF(O289=0,"",
IF(L289=8500,1300*O289,
IF(L289=10000,1400*O289,
IF(L289=12000,1600*O289,
IF(L289=14000,1900*O289,
IF(L289=18000,2600*O289,
IF(L289=21000,2800*O289,
IF(L289=30000,3600*O289,))))))))</f>
        <v/>
      </c>
      <c r="Q289" s="281"/>
      <c r="R289" s="281"/>
    </row>
    <row r="290" spans="3:18" ht="20.100000000000001" hidden="1" customHeight="1">
      <c r="J290" s="281"/>
      <c r="K290" s="281"/>
      <c r="L290" s="719"/>
      <c r="M290" s="854"/>
      <c r="N290" s="855"/>
      <c r="O290" s="713"/>
      <c r="P290" s="670" t="str">
        <f t="shared" ref="P290:P292" si="1">IF(O290=0,"",
IF(L290=8500,1300*O290,
IF(L290=10000,1400*O290,
IF(L290=12000,1600*O290,
IF(L290=14000,1900*O290,
IF(L290=18000,2600*O290,
IF(L290=21000,2800*O290,
IF(L290=30000,3600*O290,))))))))</f>
        <v/>
      </c>
      <c r="Q290" s="281"/>
      <c r="R290" s="281"/>
    </row>
    <row r="291" spans="3:18" ht="20.100000000000001" hidden="1" customHeight="1">
      <c r="J291" s="281"/>
      <c r="K291" s="281"/>
      <c r="L291" s="719"/>
      <c r="M291" s="854"/>
      <c r="N291" s="855"/>
      <c r="O291" s="713"/>
      <c r="P291" s="670" t="str">
        <f t="shared" si="1"/>
        <v/>
      </c>
      <c r="Q291" s="281"/>
      <c r="R291" s="281"/>
    </row>
    <row r="292" spans="3:18" ht="20.100000000000001" hidden="1" customHeight="1">
      <c r="J292" s="281"/>
      <c r="K292" s="281"/>
      <c r="L292" s="719"/>
      <c r="M292" s="854"/>
      <c r="N292" s="855"/>
      <c r="O292" s="713"/>
      <c r="P292" s="670" t="str">
        <f t="shared" si="1"/>
        <v/>
      </c>
      <c r="Q292" s="281"/>
      <c r="R292" s="281"/>
    </row>
    <row r="293" spans="3:18" ht="20.100000000000001" hidden="1" customHeight="1">
      <c r="J293" s="281"/>
      <c r="K293" s="281"/>
      <c r="L293" s="1098" t="s">
        <v>115</v>
      </c>
      <c r="M293" s="1099"/>
      <c r="N293" s="1100"/>
      <c r="O293" s="371">
        <f>SUM(O288:O292)</f>
        <v>0</v>
      </c>
      <c r="P293" s="372">
        <f>SUM(P288:P292)</f>
        <v>0</v>
      </c>
      <c r="Q293" s="281"/>
      <c r="R293" s="281"/>
    </row>
    <row r="294" spans="3:18" ht="3" customHeight="1">
      <c r="C294" s="281"/>
      <c r="D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</row>
    <row r="295" spans="3:18" ht="20.25" customHeight="1">
      <c r="C295" s="345" t="s">
        <v>796</v>
      </c>
      <c r="D295" s="356"/>
      <c r="E295" s="356"/>
      <c r="F295" s="356"/>
      <c r="G295" s="356"/>
      <c r="H295" s="356"/>
      <c r="I295" s="356"/>
      <c r="J295" s="356"/>
      <c r="K295" s="356"/>
      <c r="L295" s="710" t="str">
        <f>"Sim"</f>
        <v>Sim</v>
      </c>
      <c r="M295" s="421"/>
      <c r="N295" s="399"/>
      <c r="O295" s="399"/>
      <c r="P295" s="421"/>
      <c r="Q295" s="421"/>
      <c r="R295" s="374"/>
    </row>
    <row r="296" spans="3:18" ht="20.100000000000001" customHeight="1">
      <c r="C296" s="806" t="s">
        <v>107</v>
      </c>
      <c r="D296" s="807"/>
      <c r="E296" s="807"/>
      <c r="F296" s="808"/>
      <c r="G296" s="806" t="s">
        <v>805</v>
      </c>
      <c r="H296" s="807"/>
      <c r="I296" s="807"/>
      <c r="J296" s="807"/>
      <c r="K296" s="808"/>
      <c r="L296" s="929" t="s">
        <v>118</v>
      </c>
      <c r="M296" s="1104"/>
      <c r="N296" s="1104"/>
      <c r="O296" s="930"/>
      <c r="P296" s="925" t="s">
        <v>806</v>
      </c>
      <c r="Q296" s="927" t="s">
        <v>120</v>
      </c>
      <c r="R296" s="928"/>
    </row>
    <row r="297" spans="3:18" ht="20.100000000000001" customHeight="1">
      <c r="C297" s="809"/>
      <c r="D297" s="810"/>
      <c r="E297" s="810"/>
      <c r="F297" s="811"/>
      <c r="G297" s="809"/>
      <c r="H297" s="810"/>
      <c r="I297" s="810"/>
      <c r="J297" s="810"/>
      <c r="K297" s="811"/>
      <c r="L297" s="933" t="s">
        <v>121</v>
      </c>
      <c r="M297" s="934"/>
      <c r="N297" s="933" t="s">
        <v>122</v>
      </c>
      <c r="O297" s="934"/>
      <c r="P297" s="926"/>
      <c r="Q297" s="929"/>
      <c r="R297" s="930"/>
    </row>
    <row r="298" spans="3:18" ht="20.100000000000001" customHeight="1">
      <c r="C298" s="832"/>
      <c r="D298" s="833"/>
      <c r="E298" s="833"/>
      <c r="F298" s="834"/>
      <c r="G298" s="830"/>
      <c r="H298" s="838"/>
      <c r="I298" s="838"/>
      <c r="J298" s="838"/>
      <c r="K298" s="831"/>
      <c r="L298" s="830" t="s">
        <v>638</v>
      </c>
      <c r="M298" s="831"/>
      <c r="N298" s="358"/>
      <c r="O298" s="720">
        <f>IF(L298="KW",N298*1000,
IF(AND(L298="CV",G298&lt;&gt;"Trifásico"),VLOOKUP(N298,'Dados Norma'!$I$4:$N$16,2,0)*1000,
IF(AND(L298="CV",G298="Trifásico"),VLOOKUP(N298,'Dados Norma'!$Q$4:$V$25,2,0)*1000)))</f>
        <v>0</v>
      </c>
      <c r="P298" s="712"/>
      <c r="Q298" s="740">
        <f xml:space="preserve">
IF(AND(G298&lt;&gt;0,N298&lt;&gt;0,L298&lt;&gt;0,P298&lt;&gt;0),
IF(AND(SUM($P$298:$P$306)=1,G298&lt;&gt;"Trifásico",L298="CV"),VLOOKUP(N298,'Dados Norma'!$I$4:$N$16,3,0)*P298*1000,
IF(AND(SUM($P$298:$P$306)=1,G298&lt;&gt;"Trifásico",L298="KW"),VLOOKUP(N298,'Dados Norma'!$J$4:$N$16,2,0)*P298*1000,
IF(AND(SUM($P$298:$P$306)=2,G298&lt;&gt;"Trifásico",L298="CV"),VLOOKUP(N298,'Dados Norma'!$I$4:$N$16,4,0)*P298*1000,
IF(AND(SUM($P$298:$P$306)=2,G298&lt;&gt;"Trifásico",L298="KW"),VLOOKUP(N298,'Dados Norma'!$J$4:$N$16,3,0)*P298*1000,
IF(AND(SUM($P$298:$P$306)=3,G298&lt;&gt;"Trifásico",L298="CV"),VLOOKUP(N298,'Dados Norma'!$I$4:$N$16,5,0)*P298*1000,
IF(AND(SUM($P$298:$P$306)=3,G298&lt;&gt;"Trifásico",L298="KW"),VLOOKUP(N298,'Dados Norma'!$J$4:$N$16,4,0)*P298*1000,
IF(AND(SUM($P$298:$P$306)=4,G298&lt;&gt;"Trifásico",L298="CV"),VLOOKUP(N298,'Dados Norma'!$I$4:$N$16,5,0)*P298*1000,
IF(AND(SUM($P$298:$P$306)=4,G298&lt;&gt;"Trifásico",L298="KW"),VLOOKUP(N298,'Dados Norma'!$J$4:$N$16,4,0)*P298*1000,
IF(AND(SUM($P$298:$P$306)=5,G298&lt;&gt;"Trifásico",L298="CV"),VLOOKUP(N298,'Dados Norma'!$I$4:$N$16,5,0)*P298*1000,
IF(AND(SUM($P$298:$P$306)=5,G298&lt;&gt;"Trifásico",L298="KW"),VLOOKUP(N298,'Dados Norma'!$J$4:$N$16,4,0)*P298*1000,
IF(AND(SUM($P$298:$P$306)&gt;5,G298&lt;&gt;"Trifásico",L298="CV"),VLOOKUP(N298,'Dados Norma'!$I$4:$N$16,6,0)*P298*1000,
IF(AND(SUM($P$298:$P$306)&gt;5,G298&lt;&gt;"Trifásico",L298="KW"),VLOOKUP(N298,'Dados Norma'!$J$4:$N$16,5,0)*P298*1000,
IF(AND(SUM($P$298:$P$306)=1,G298="Trifásico",L298="CV"),VLOOKUP(N298,'Dados Norma'!$Q$4:$V$25,3,0)*P298*1000,
IF(AND(SUM($P$298:$P$306)=1,G298="Trifásico",L298="KW"),VLOOKUP(N298,'Dados Norma'!$R$4:$V$25,2,0)*P298*1000,
IF(AND(SUM($P$298:$P$306)=2,G298="Trifásico",L298="CV"),VLOOKUP(N298,'Dados Norma'!$Q$4:$V$25,4,0)*P298*1000,
IF(AND(SUM($P$298:$P$306)=2,G298="Trifásico",L298="KW"),VLOOKUP(N298,'Dados Norma'!$R$4:$V$25,3,0)*P298*1000,
IF(AND(SUM($P$298:$P$306)=3,G298="Trifásico",L298="CV"),VLOOKUP(N298,'Dados Norma'!$Q$4:$V$25,5,0)*P298*1000,
IF(AND(SUM($P$298:$P$306)=3,G298="Trifásico",L298="KW"),VLOOKUP(N298,'Dados Norma'!$R$4:$V$25,4,0)*P298*1000,
IF(AND(SUM($P$298:$P$306)=4,G298="Trifásico",L298="CV"),VLOOKUP(N298,'Dados Norma'!$Q$4:$V$25,5,0)*P298*1000,
IF(AND(SUM($P$298:$P$306)=4,G298="Trifásico",L298="KW"),VLOOKUP(N298,'Dados Norma'!$R$4:$V$25,4,0)*P298*1000,
IF(AND(SUM($P$298:$P$306)=5,G298="Trifásico",L298="CV"),VLOOKUP(N298,'Dados Norma'!$Q$4:$V$25,5,0)*P298*1000,
IF(AND(SUM($P$298:$P$306)=5,G298="Trifásico",L298="KW"),VLOOKUP(N298,'Dados Norma'!$R$4:$V$25,4,0)*P298*1000,
IF(AND(SUM($P$298:$P$306)&gt;5,G298="Trifásico",L298="CV"),VLOOKUP(N298,'Dados Norma'!$Q$4:$V$25,6,0)*P298*1000,
IF(AND(SUM($P$298:$P$306)&gt;5,G298="Trifásico",L298="KW"),VLOOKUP(N298,'Dados Norma'!$R$4:$V$25,5,0)*P298*1000,
)))))))))))))))))))))))),0)</f>
        <v>0</v>
      </c>
      <c r="R298" s="711">
        <f xml:space="preserve">
IF(AND(G298&lt;&gt;0,N298&lt;&gt;0,L298&lt;&gt;0,P298&lt;&gt;0),O298*P298,0)</f>
        <v>0</v>
      </c>
    </row>
    <row r="299" spans="3:18" ht="20.100000000000001" customHeight="1">
      <c r="C299" s="832"/>
      <c r="D299" s="833"/>
      <c r="E299" s="833"/>
      <c r="F299" s="834"/>
      <c r="G299" s="830"/>
      <c r="H299" s="838"/>
      <c r="I299" s="838"/>
      <c r="J299" s="838"/>
      <c r="K299" s="831"/>
      <c r="L299" s="830"/>
      <c r="M299" s="831"/>
      <c r="N299" s="358"/>
      <c r="O299" s="720" t="b">
        <f>IF(L299="KW",N299*1000,
IF(AND(L299="CV",G299&lt;&gt;"Trifásico"),VLOOKUP(N299,'Dados Norma'!$I$4:$N$16,2,0)*1000,
IF(AND(L299="CV",G299="Trifásico"),VLOOKUP(N299,'Dados Norma'!$Q$4:$V$25,2,0)*1000)))</f>
        <v>0</v>
      </c>
      <c r="P299" s="712"/>
      <c r="Q299" s="740">
        <f xml:space="preserve">
IF(AND(G299&lt;&gt;0,N299&lt;&gt;0,L299&lt;&gt;0,P299&lt;&gt;0),
IF(AND(SUM($P$298:$P$306)=1,G299&lt;&gt;"Trifásico",L299="CV"),VLOOKUP(N299,'Dados Norma'!$I$4:$N$16,3,0)*P299*1000,
IF(AND(SUM($P$298:$P$306)=1,G299&lt;&gt;"Trifásico",L299="KW"),VLOOKUP(N299,'Dados Norma'!$J$4:$N$16,2,0)*P299*1000,
IF(AND(SUM($P$298:$P$306)=2,G299&lt;&gt;"Trifásico",L299="CV"),VLOOKUP(N299,'Dados Norma'!$I$4:$N$16,4,0)*P299*1000,
IF(AND(SUM($P$298:$P$306)=2,G299&lt;&gt;"Trifásico",L299="KW"),VLOOKUP(N299,'Dados Norma'!$J$4:$N$16,3,0)*P299*1000,
IF(AND(SUM($P$298:$P$306)=3,G299&lt;&gt;"Trifásico",L299="CV"),VLOOKUP(N299,'Dados Norma'!$I$4:$N$16,5,0)*P299*1000,
IF(AND(SUM($P$298:$P$306)=3,G299&lt;&gt;"Trifásico",L299="KW"),VLOOKUP(N299,'Dados Norma'!$J$4:$N$16,4,0)*P299*1000,
IF(AND(SUM($P$298:$P$306)=4,G299&lt;&gt;"Trifásico",L299="CV"),VLOOKUP(N299,'Dados Norma'!$I$4:$N$16,5,0)*P299*1000,
IF(AND(SUM($P$298:$P$306)=4,G299&lt;&gt;"Trifásico",L299="KW"),VLOOKUP(N299,'Dados Norma'!$J$4:$N$16,4,0)*P299*1000,
IF(AND(SUM($P$298:$P$306)=5,G299&lt;&gt;"Trifásico",L299="CV"),VLOOKUP(N299,'Dados Norma'!$I$4:$N$16,5,0)*P299*1000,
IF(AND(SUM($P$298:$P$306)=5,G299&lt;&gt;"Trifásico",L299="KW"),VLOOKUP(N299,'Dados Norma'!$J$4:$N$16,4,0)*P299*1000,
IF(AND(SUM($P$298:$P$306)&gt;5,G299&lt;&gt;"Trifásico",L299="CV"),VLOOKUP(N299,'Dados Norma'!$I$4:$N$16,6,0)*P299*1000,
IF(AND(SUM($P$298:$P$306)&gt;5,G299&lt;&gt;"Trifásico",L299="KW"),VLOOKUP(N299,'Dados Norma'!$J$4:$N$16,5,0)*P299*1000,
IF(AND(SUM($P$298:$P$306)=1,G299="Trifásico",L299="CV"),VLOOKUP(N299,'Dados Norma'!$Q$4:$V$25,3,0)*P299*1000,
IF(AND(SUM($P$298:$P$306)=1,G299="Trifásico",L299="KW"),VLOOKUP(N299,'Dados Norma'!$R$4:$V$25,2,0)*P299*1000,
IF(AND(SUM($P$298:$P$306)=2,G299="Trifásico",L299="CV"),VLOOKUP(N299,'Dados Norma'!$Q$4:$V$25,4,0)*P299*1000,
IF(AND(SUM($P$298:$P$306)=2,G299="Trifásico",L299="KW"),VLOOKUP(N299,'Dados Norma'!$R$4:$V$25,3,0)*P299*1000,
IF(AND(SUM($P$298:$P$306)=3,G299="Trifásico",L299="CV"),VLOOKUP(N299,'Dados Norma'!$Q$4:$V$25,5,0)*P299*1000,
IF(AND(SUM($P$298:$P$306)=3,G299="Trifásico",L299="KW"),VLOOKUP(N299,'Dados Norma'!$R$4:$V$25,4,0)*P299*1000,
IF(AND(SUM($P$298:$P$306)=4,G299="Trifásico",L299="CV"),VLOOKUP(N299,'Dados Norma'!$Q$4:$V$25,5,0)*P299*1000,
IF(AND(SUM($P$298:$P$306)=4,G299="Trifásico",L299="KW"),VLOOKUP(N299,'Dados Norma'!$R$4:$V$25,4,0)*P299*1000,
IF(AND(SUM($P$298:$P$306)=5,G299="Trifásico",L299="CV"),VLOOKUP(N299,'Dados Norma'!$Q$4:$V$25,5,0)*P299*1000,
IF(AND(SUM($P$298:$P$306)=5,G299="Trifásico",L299="KW"),VLOOKUP(N299,'Dados Norma'!$R$4:$V$25,4,0)*P299*1000,
IF(AND(SUM($P$298:$P$306)&gt;5,G299="Trifásico",L299="CV"),VLOOKUP(N299,'Dados Norma'!$Q$4:$V$25,6,0)*P299*1000,
IF(AND(SUM($P$298:$P$306)&gt;5,G299="Trifásico",L299="KW"),VLOOKUP(N299,'Dados Norma'!$R$4:$V$25,5,0)*P299*1000,
)))))))))))))))))))))))),0)</f>
        <v>0</v>
      </c>
      <c r="R299" s="711">
        <f t="shared" ref="R299:R306" si="2" xml:space="preserve">
IF(AND(G299&lt;&gt;0,N299&lt;&gt;0,L299&lt;&gt;0,P299&lt;&gt;0),O299*P299,0)</f>
        <v>0</v>
      </c>
    </row>
    <row r="300" spans="3:18" ht="20.100000000000001" customHeight="1">
      <c r="C300" s="832"/>
      <c r="D300" s="833"/>
      <c r="E300" s="833"/>
      <c r="F300" s="834"/>
      <c r="G300" s="830"/>
      <c r="H300" s="838"/>
      <c r="I300" s="838"/>
      <c r="J300" s="838"/>
      <c r="K300" s="831"/>
      <c r="L300" s="830"/>
      <c r="M300" s="831"/>
      <c r="N300" s="358"/>
      <c r="O300" s="720" t="b">
        <f>IF(L300="KW",N300*1000,
IF(AND(L300="CV",G300&lt;&gt;"Trifásico"),VLOOKUP(N300,'Dados Norma'!$I$4:$N$16,2,0)*1000,
IF(AND(L300="CV",G300="Trifásico"),VLOOKUP(N300,'Dados Norma'!$Q$4:$V$25,2,0)*1000)))</f>
        <v>0</v>
      </c>
      <c r="P300" s="712"/>
      <c r="Q300" s="740">
        <f xml:space="preserve">
IF(AND(G300&lt;&gt;0,N300&lt;&gt;0,L300&lt;&gt;0,P300&lt;&gt;0),
IF(AND(SUM($P$298:$P$306)=1,G300&lt;&gt;"Trifásico",L300="CV"),VLOOKUP(N300,'Dados Norma'!$I$4:$N$16,3,0)*P300*1000,
IF(AND(SUM($P$298:$P$306)=1,G300&lt;&gt;"Trifásico",L300="KW"),VLOOKUP(N300,'Dados Norma'!$J$4:$N$16,2,0)*P300*1000,
IF(AND(SUM($P$298:$P$306)=2,G300&lt;&gt;"Trifásico",L300="CV"),VLOOKUP(N300,'Dados Norma'!$I$4:$N$16,4,0)*P300*1000,
IF(AND(SUM($P$298:$P$306)=2,G300&lt;&gt;"Trifásico",L300="KW"),VLOOKUP(N300,'Dados Norma'!$J$4:$N$16,3,0)*P300*1000,
IF(AND(SUM($P$298:$P$306)=3,G300&lt;&gt;"Trifásico",L300="CV"),VLOOKUP(N300,'Dados Norma'!$I$4:$N$16,5,0)*P300*1000,
IF(AND(SUM($P$298:$P$306)=3,G300&lt;&gt;"Trifásico",L300="KW"),VLOOKUP(N300,'Dados Norma'!$J$4:$N$16,4,0)*P300*1000,
IF(AND(SUM($P$298:$P$306)=4,G300&lt;&gt;"Trifásico",L300="CV"),VLOOKUP(N300,'Dados Norma'!$I$4:$N$16,5,0)*P300*1000,
IF(AND(SUM($P$298:$P$306)=4,G300&lt;&gt;"Trifásico",L300="KW"),VLOOKUP(N300,'Dados Norma'!$J$4:$N$16,4,0)*P300*1000,
IF(AND(SUM($P$298:$P$306)=5,G300&lt;&gt;"Trifásico",L300="CV"),VLOOKUP(N300,'Dados Norma'!$I$4:$N$16,5,0)*P300*1000,
IF(AND(SUM($P$298:$P$306)=5,G300&lt;&gt;"Trifásico",L300="KW"),VLOOKUP(N300,'Dados Norma'!$J$4:$N$16,4,0)*P300*1000,
IF(AND(SUM($P$298:$P$306)&gt;5,G300&lt;&gt;"Trifásico",L300="CV"),VLOOKUP(N300,'Dados Norma'!$I$4:$N$16,6,0)*P300*1000,
IF(AND(SUM($P$298:$P$306)&gt;5,G300&lt;&gt;"Trifásico",L300="KW"),VLOOKUP(N300,'Dados Norma'!$J$4:$N$16,5,0)*P300*1000,
IF(AND(SUM($P$298:$P$306)=1,G300="Trifásico",L300="CV"),VLOOKUP(N300,'Dados Norma'!$Q$4:$V$25,3,0)*P300*1000,
IF(AND(SUM($P$298:$P$306)=1,G300="Trifásico",L300="KW"),VLOOKUP(N300,'Dados Norma'!$R$4:$V$25,2,0)*P300*1000,
IF(AND(SUM($P$298:$P$306)=2,G300="Trifásico",L300="CV"),VLOOKUP(N300,'Dados Norma'!$Q$4:$V$25,4,0)*P300*1000,
IF(AND(SUM($P$298:$P$306)=2,G300="Trifásico",L300="KW"),VLOOKUP(N300,'Dados Norma'!$R$4:$V$25,3,0)*P300*1000,
IF(AND(SUM($P$298:$P$306)=3,G300="Trifásico",L300="CV"),VLOOKUP(N300,'Dados Norma'!$Q$4:$V$25,5,0)*P300*1000,
IF(AND(SUM($P$298:$P$306)=3,G300="Trifásico",L300="KW"),VLOOKUP(N300,'Dados Norma'!$R$4:$V$25,4,0)*P300*1000,
IF(AND(SUM($P$298:$P$306)=4,G300="Trifásico",L300="CV"),VLOOKUP(N300,'Dados Norma'!$Q$4:$V$25,5,0)*P300*1000,
IF(AND(SUM($P$298:$P$306)=4,G300="Trifásico",L300="KW"),VLOOKUP(N300,'Dados Norma'!$R$4:$V$25,4,0)*P300*1000,
IF(AND(SUM($P$298:$P$306)=5,G300="Trifásico",L300="CV"),VLOOKUP(N300,'Dados Norma'!$Q$4:$V$25,5,0)*P300*1000,
IF(AND(SUM($P$298:$P$306)=5,G300="Trifásico",L300="KW"),VLOOKUP(N300,'Dados Norma'!$R$4:$V$25,4,0)*P300*1000,
IF(AND(SUM($P$298:$P$306)&gt;5,G300="Trifásico",L300="CV"),VLOOKUP(N300,'Dados Norma'!$Q$4:$V$25,6,0)*P300*1000,
IF(AND(SUM($P$298:$P$306)&gt;5,G300="Trifásico",L300="KW"),VLOOKUP(N300,'Dados Norma'!$R$4:$V$25,5,0)*P300*1000,
)))))))))))))))))))))))),0)</f>
        <v>0</v>
      </c>
      <c r="R300" s="711">
        <f t="shared" si="2"/>
        <v>0</v>
      </c>
    </row>
    <row r="301" spans="3:18" ht="20.100000000000001" customHeight="1">
      <c r="C301" s="832"/>
      <c r="D301" s="833"/>
      <c r="E301" s="833"/>
      <c r="F301" s="834"/>
      <c r="G301" s="830"/>
      <c r="H301" s="838"/>
      <c r="I301" s="838"/>
      <c r="J301" s="838"/>
      <c r="K301" s="831"/>
      <c r="L301" s="830"/>
      <c r="M301" s="831"/>
      <c r="N301" s="358"/>
      <c r="O301" s="720" t="b">
        <f>IF(L301="KW",N301*1000,
IF(AND(L301="CV",G301&lt;&gt;"Trifásico"),VLOOKUP(N301,'Dados Norma'!$I$4:$N$16,2,0)*1000,
IF(AND(L301="CV",G301="Trifásico"),VLOOKUP(N301,'Dados Norma'!$Q$4:$V$25,2,0)*1000)))</f>
        <v>0</v>
      </c>
      <c r="P301" s="712"/>
      <c r="Q301" s="740">
        <f xml:space="preserve">
IF(AND(G301&lt;&gt;0,N301&lt;&gt;0,L301&lt;&gt;0,P301&lt;&gt;0),
IF(AND(SUM($P$298:$P$306)=1,G301&lt;&gt;"Trifásico",L301="CV"),VLOOKUP(N301,'Dados Norma'!$I$4:$N$16,3,0)*P301*1000,
IF(AND(SUM($P$298:$P$306)=1,G301&lt;&gt;"Trifásico",L301="KW"),VLOOKUP(N301,'Dados Norma'!$J$4:$N$16,2,0)*P301*1000,
IF(AND(SUM($P$298:$P$306)=2,G301&lt;&gt;"Trifásico",L301="CV"),VLOOKUP(N301,'Dados Norma'!$I$4:$N$16,4,0)*P301*1000,
IF(AND(SUM($P$298:$P$306)=2,G301&lt;&gt;"Trifásico",L301="KW"),VLOOKUP(N301,'Dados Norma'!$J$4:$N$16,3,0)*P301*1000,
IF(AND(SUM($P$298:$P$306)=3,G301&lt;&gt;"Trifásico",L301="CV"),VLOOKUP(N301,'Dados Norma'!$I$4:$N$16,5,0)*P301*1000,
IF(AND(SUM($P$298:$P$306)=3,G301&lt;&gt;"Trifásico",L301="KW"),VLOOKUP(N301,'Dados Norma'!$J$4:$N$16,4,0)*P301*1000,
IF(AND(SUM($P$298:$P$306)=4,G301&lt;&gt;"Trifásico",L301="CV"),VLOOKUP(N301,'Dados Norma'!$I$4:$N$16,5,0)*P301*1000,
IF(AND(SUM($P$298:$P$306)=4,G301&lt;&gt;"Trifásico",L301="KW"),VLOOKUP(N301,'Dados Norma'!$J$4:$N$16,4,0)*P301*1000,
IF(AND(SUM($P$298:$P$306)=5,G301&lt;&gt;"Trifásico",L301="CV"),VLOOKUP(N301,'Dados Norma'!$I$4:$N$16,5,0)*P301*1000,
IF(AND(SUM($P$298:$P$306)=5,G301&lt;&gt;"Trifásico",L301="KW"),VLOOKUP(N301,'Dados Norma'!$J$4:$N$16,4,0)*P301*1000,
IF(AND(SUM($P$298:$P$306)&gt;5,G301&lt;&gt;"Trifásico",L301="CV"),VLOOKUP(N301,'Dados Norma'!$I$4:$N$16,6,0)*P301*1000,
IF(AND(SUM($P$298:$P$306)&gt;5,G301&lt;&gt;"Trifásico",L301="KW"),VLOOKUP(N301,'Dados Norma'!$J$4:$N$16,5,0)*P301*1000,
IF(AND(SUM($P$298:$P$306)=1,G301="Trifásico",L301="CV"),VLOOKUP(N301,'Dados Norma'!$Q$4:$V$25,3,0)*P301*1000,
IF(AND(SUM($P$298:$P$306)=1,G301="Trifásico",L301="KW"),VLOOKUP(N301,'Dados Norma'!$R$4:$V$25,2,0)*P301*1000,
IF(AND(SUM($P$298:$P$306)=2,G301="Trifásico",L301="CV"),VLOOKUP(N301,'Dados Norma'!$Q$4:$V$25,4,0)*P301*1000,
IF(AND(SUM($P$298:$P$306)=2,G301="Trifásico",L301="KW"),VLOOKUP(N301,'Dados Norma'!$R$4:$V$25,3,0)*P301*1000,
IF(AND(SUM($P$298:$P$306)=3,G301="Trifásico",L301="CV"),VLOOKUP(N301,'Dados Norma'!$Q$4:$V$25,5,0)*P301*1000,
IF(AND(SUM($P$298:$P$306)=3,G301="Trifásico",L301="KW"),VLOOKUP(N301,'Dados Norma'!$R$4:$V$25,4,0)*P301*1000,
IF(AND(SUM($P$298:$P$306)=4,G301="Trifásico",L301="CV"),VLOOKUP(N301,'Dados Norma'!$Q$4:$V$25,5,0)*P301*1000,
IF(AND(SUM($P$298:$P$306)=4,G301="Trifásico",L301="KW"),VLOOKUP(N301,'Dados Norma'!$R$4:$V$25,4,0)*P301*1000,
IF(AND(SUM($P$298:$P$306)=5,G301="Trifásico",L301="CV"),VLOOKUP(N301,'Dados Norma'!$Q$4:$V$25,5,0)*P301*1000,
IF(AND(SUM($P$298:$P$306)=5,G301="Trifásico",L301="KW"),VLOOKUP(N301,'Dados Norma'!$R$4:$V$25,4,0)*P301*1000,
IF(AND(SUM($P$298:$P$306)&gt;5,G301="Trifásico",L301="CV"),VLOOKUP(N301,'Dados Norma'!$Q$4:$V$25,6,0)*P301*1000,
IF(AND(SUM($P$298:$P$306)&gt;5,G301="Trifásico",L301="KW"),VLOOKUP(N301,'Dados Norma'!$R$4:$V$25,5,0)*P301*1000,
)))))))))))))))))))))))),0)</f>
        <v>0</v>
      </c>
      <c r="R301" s="711">
        <f t="shared" si="2"/>
        <v>0</v>
      </c>
    </row>
    <row r="302" spans="3:18" ht="20.100000000000001" customHeight="1">
      <c r="C302" s="832"/>
      <c r="D302" s="833"/>
      <c r="E302" s="833"/>
      <c r="F302" s="834"/>
      <c r="G302" s="830"/>
      <c r="H302" s="838"/>
      <c r="I302" s="838"/>
      <c r="J302" s="838"/>
      <c r="K302" s="831"/>
      <c r="L302" s="830"/>
      <c r="M302" s="831"/>
      <c r="N302" s="358"/>
      <c r="O302" s="720" t="b">
        <f>IF(L302="KW",N302*1000,
IF(AND(L302="CV",G302&lt;&gt;"Trifásico"),VLOOKUP(N302,'Dados Norma'!$I$4:$N$16,2,0)*1000,
IF(AND(L302="CV",G302="Trifásico"),VLOOKUP(N302,'Dados Norma'!$Q$4:$V$25,2,0)*1000)))</f>
        <v>0</v>
      </c>
      <c r="P302" s="712"/>
      <c r="Q302" s="740">
        <f xml:space="preserve">
IF(AND(G302&lt;&gt;0,N302&lt;&gt;0,L302&lt;&gt;0,P302&lt;&gt;0),
IF(AND(SUM($P$298:$P$306)=1,G302&lt;&gt;"Trifásico",L302="CV"),VLOOKUP(N302,'Dados Norma'!$I$4:$N$16,3,0)*P302*1000,
IF(AND(SUM($P$298:$P$306)=1,G302&lt;&gt;"Trifásico",L302="KW"),VLOOKUP(N302,'Dados Norma'!$J$4:$N$16,2,0)*P302*1000,
IF(AND(SUM($P$298:$P$306)=2,G302&lt;&gt;"Trifásico",L302="CV"),VLOOKUP(N302,'Dados Norma'!$I$4:$N$16,4,0)*P302*1000,
IF(AND(SUM($P$298:$P$306)=2,G302&lt;&gt;"Trifásico",L302="KW"),VLOOKUP(N302,'Dados Norma'!$J$4:$N$16,3,0)*P302*1000,
IF(AND(SUM($P$298:$P$306)=3,G302&lt;&gt;"Trifásico",L302="CV"),VLOOKUP(N302,'Dados Norma'!$I$4:$N$16,5,0)*P302*1000,
IF(AND(SUM($P$298:$P$306)=3,G302&lt;&gt;"Trifásico",L302="KW"),VLOOKUP(N302,'Dados Norma'!$J$4:$N$16,4,0)*P302*1000,
IF(AND(SUM($P$298:$P$306)=4,G302&lt;&gt;"Trifásico",L302="CV"),VLOOKUP(N302,'Dados Norma'!$I$4:$N$16,5,0)*P302*1000,
IF(AND(SUM($P$298:$P$306)=4,G302&lt;&gt;"Trifásico",L302="KW"),VLOOKUP(N302,'Dados Norma'!$J$4:$N$16,4,0)*P302*1000,
IF(AND(SUM($P$298:$P$306)=5,G302&lt;&gt;"Trifásico",L302="CV"),VLOOKUP(N302,'Dados Norma'!$I$4:$N$16,5,0)*P302*1000,
IF(AND(SUM($P$298:$P$306)=5,G302&lt;&gt;"Trifásico",L302="KW"),VLOOKUP(N302,'Dados Norma'!$J$4:$N$16,4,0)*P302*1000,
IF(AND(SUM($P$298:$P$306)&gt;5,G302&lt;&gt;"Trifásico",L302="CV"),VLOOKUP(N302,'Dados Norma'!$I$4:$N$16,6,0)*P302*1000,
IF(AND(SUM($P$298:$P$306)&gt;5,G302&lt;&gt;"Trifásico",L302="KW"),VLOOKUP(N302,'Dados Norma'!$J$4:$N$16,5,0)*P302*1000,
IF(AND(SUM($P$298:$P$306)=1,G302="Trifásico",L302="CV"),VLOOKUP(N302,'Dados Norma'!$Q$4:$V$25,3,0)*P302*1000,
IF(AND(SUM($P$298:$P$306)=1,G302="Trifásico",L302="KW"),VLOOKUP(N302,'Dados Norma'!$R$4:$V$25,2,0)*P302*1000,
IF(AND(SUM($P$298:$P$306)=2,G302="Trifásico",L302="CV"),VLOOKUP(N302,'Dados Norma'!$Q$4:$V$25,4,0)*P302*1000,
IF(AND(SUM($P$298:$P$306)=2,G302="Trifásico",L302="KW"),VLOOKUP(N302,'Dados Norma'!$R$4:$V$25,3,0)*P302*1000,
IF(AND(SUM($P$298:$P$306)=3,G302="Trifásico",L302="CV"),VLOOKUP(N302,'Dados Norma'!$Q$4:$V$25,5,0)*P302*1000,
IF(AND(SUM($P$298:$P$306)=3,G302="Trifásico",L302="KW"),VLOOKUP(N302,'Dados Norma'!$R$4:$V$25,4,0)*P302*1000,
IF(AND(SUM($P$298:$P$306)=4,G302="Trifásico",L302="CV"),VLOOKUP(N302,'Dados Norma'!$Q$4:$V$25,5,0)*P302*1000,
IF(AND(SUM($P$298:$P$306)=4,G302="Trifásico",L302="KW"),VLOOKUP(N302,'Dados Norma'!$R$4:$V$25,4,0)*P302*1000,
IF(AND(SUM($P$298:$P$306)=5,G302="Trifásico",L302="CV"),VLOOKUP(N302,'Dados Norma'!$Q$4:$V$25,5,0)*P302*1000,
IF(AND(SUM($P$298:$P$306)=5,G302="Trifásico",L302="KW"),VLOOKUP(N302,'Dados Norma'!$R$4:$V$25,4,0)*P302*1000,
IF(AND(SUM($P$298:$P$306)&gt;5,G302="Trifásico",L302="CV"),VLOOKUP(N302,'Dados Norma'!$Q$4:$V$25,6,0)*P302*1000,
IF(AND(SUM($P$298:$P$306)&gt;5,G302="Trifásico",L302="KW"),VLOOKUP(N302,'Dados Norma'!$R$4:$V$25,5,0)*P302*1000,
)))))))))))))))))))))))),0)</f>
        <v>0</v>
      </c>
      <c r="R302" s="711">
        <f t="shared" si="2"/>
        <v>0</v>
      </c>
    </row>
    <row r="303" spans="3:18" ht="20.100000000000001" customHeight="1">
      <c r="C303" s="832"/>
      <c r="D303" s="833"/>
      <c r="E303" s="833"/>
      <c r="F303" s="834"/>
      <c r="G303" s="830"/>
      <c r="H303" s="838"/>
      <c r="I303" s="838"/>
      <c r="J303" s="838"/>
      <c r="K303" s="831"/>
      <c r="L303" s="830"/>
      <c r="M303" s="831"/>
      <c r="N303" s="358"/>
      <c r="O303" s="720" t="b">
        <f>IF(L303="KW",N303*1000,
IF(AND(L303="CV",G303&lt;&gt;"Trifásico"),VLOOKUP(N303,'Dados Norma'!$I$4:$N$16,2,0)*1000,
IF(AND(L303="CV",G303="Trifásico"),VLOOKUP(N303,'Dados Norma'!$Q$4:$V$25,2,0)*1000)))</f>
        <v>0</v>
      </c>
      <c r="P303" s="712"/>
      <c r="Q303" s="740">
        <f xml:space="preserve">
IF(AND(G303&lt;&gt;0,N303&lt;&gt;0,L303&lt;&gt;0,P303&lt;&gt;0),
IF(AND(SUM($P$298:$P$306)=1,G303&lt;&gt;"Trifásico",L303="CV"),VLOOKUP(N303,'Dados Norma'!$I$4:$N$16,3,0)*P303*1000,
IF(AND(SUM($P$298:$P$306)=1,G303&lt;&gt;"Trifásico",L303="KW"),VLOOKUP(N303,'Dados Norma'!$J$4:$N$16,2,0)*P303*1000,
IF(AND(SUM($P$298:$P$306)=2,G303&lt;&gt;"Trifásico",L303="CV"),VLOOKUP(N303,'Dados Norma'!$I$4:$N$16,4,0)*P303*1000,
IF(AND(SUM($P$298:$P$306)=2,G303&lt;&gt;"Trifásico",L303="KW"),VLOOKUP(N303,'Dados Norma'!$J$4:$N$16,3,0)*P303*1000,
IF(AND(SUM($P$298:$P$306)=3,G303&lt;&gt;"Trifásico",L303="CV"),VLOOKUP(N303,'Dados Norma'!$I$4:$N$16,5,0)*P303*1000,
IF(AND(SUM($P$298:$P$306)=3,G303&lt;&gt;"Trifásico",L303="KW"),VLOOKUP(N303,'Dados Norma'!$J$4:$N$16,4,0)*P303*1000,
IF(AND(SUM($P$298:$P$306)=4,G303&lt;&gt;"Trifásico",L303="CV"),VLOOKUP(N303,'Dados Norma'!$I$4:$N$16,5,0)*P303*1000,
IF(AND(SUM($P$298:$P$306)=4,G303&lt;&gt;"Trifásico",L303="KW"),VLOOKUP(N303,'Dados Norma'!$J$4:$N$16,4,0)*P303*1000,
IF(AND(SUM($P$298:$P$306)=5,G303&lt;&gt;"Trifásico",L303="CV"),VLOOKUP(N303,'Dados Norma'!$I$4:$N$16,5,0)*P303*1000,
IF(AND(SUM($P$298:$P$306)=5,G303&lt;&gt;"Trifásico",L303="KW"),VLOOKUP(N303,'Dados Norma'!$J$4:$N$16,4,0)*P303*1000,
IF(AND(SUM($P$298:$P$306)&gt;5,G303&lt;&gt;"Trifásico",L303="CV"),VLOOKUP(N303,'Dados Norma'!$I$4:$N$16,6,0)*P303*1000,
IF(AND(SUM($P$298:$P$306)&gt;5,G303&lt;&gt;"Trifásico",L303="KW"),VLOOKUP(N303,'Dados Norma'!$J$4:$N$16,5,0)*P303*1000,
IF(AND(SUM($P$298:$P$306)=1,G303="Trifásico",L303="CV"),VLOOKUP(N303,'Dados Norma'!$Q$4:$V$25,3,0)*P303*1000,
IF(AND(SUM($P$298:$P$306)=1,G303="Trifásico",L303="KW"),VLOOKUP(N303,'Dados Norma'!$R$4:$V$25,2,0)*P303*1000,
IF(AND(SUM($P$298:$P$306)=2,G303="Trifásico",L303="CV"),VLOOKUP(N303,'Dados Norma'!$Q$4:$V$25,4,0)*P303*1000,
IF(AND(SUM($P$298:$P$306)=2,G303="Trifásico",L303="KW"),VLOOKUP(N303,'Dados Norma'!$R$4:$V$25,3,0)*P303*1000,
IF(AND(SUM($P$298:$P$306)=3,G303="Trifásico",L303="CV"),VLOOKUP(N303,'Dados Norma'!$Q$4:$V$25,5,0)*P303*1000,
IF(AND(SUM($P$298:$P$306)=3,G303="Trifásico",L303="KW"),VLOOKUP(N303,'Dados Norma'!$R$4:$V$25,4,0)*P303*1000,
IF(AND(SUM($P$298:$P$306)=4,G303="Trifásico",L303="CV"),VLOOKUP(N303,'Dados Norma'!$Q$4:$V$25,5,0)*P303*1000,
IF(AND(SUM($P$298:$P$306)=4,G303="Trifásico",L303="KW"),VLOOKUP(N303,'Dados Norma'!$R$4:$V$25,4,0)*P303*1000,
IF(AND(SUM($P$298:$P$306)=5,G303="Trifásico",L303="CV"),VLOOKUP(N303,'Dados Norma'!$Q$4:$V$25,5,0)*P303*1000,
IF(AND(SUM($P$298:$P$306)=5,G303="Trifásico",L303="KW"),VLOOKUP(N303,'Dados Norma'!$R$4:$V$25,4,0)*P303*1000,
IF(AND(SUM($P$298:$P$306)&gt;5,G303="Trifásico",L303="CV"),VLOOKUP(N303,'Dados Norma'!$Q$4:$V$25,6,0)*P303*1000,
IF(AND(SUM($P$298:$P$306)&gt;5,G303="Trifásico",L303="KW"),VLOOKUP(N303,'Dados Norma'!$R$4:$V$25,5,0)*P303*1000,
)))))))))))))))))))))))),0)</f>
        <v>0</v>
      </c>
      <c r="R303" s="711">
        <f t="shared" si="2"/>
        <v>0</v>
      </c>
    </row>
    <row r="304" spans="3:18" ht="20.100000000000001" customHeight="1">
      <c r="C304" s="832"/>
      <c r="D304" s="833"/>
      <c r="E304" s="833"/>
      <c r="F304" s="834"/>
      <c r="G304" s="830"/>
      <c r="H304" s="838"/>
      <c r="I304" s="838"/>
      <c r="J304" s="838"/>
      <c r="K304" s="831"/>
      <c r="L304" s="830"/>
      <c r="M304" s="831"/>
      <c r="N304" s="358"/>
      <c r="O304" s="720" t="b">
        <f>IF(L304="KW",N304*1000,
IF(AND(L304="CV",G304&lt;&gt;"Trifásico"),VLOOKUP(N304,'Dados Norma'!$I$4:$N$16,2,0)*1000,
IF(AND(L304="CV",G304="Trifásico"),VLOOKUP(N304,'Dados Norma'!$Q$4:$V$25,2,0)*1000)))</f>
        <v>0</v>
      </c>
      <c r="P304" s="712"/>
      <c r="Q304" s="740">
        <f xml:space="preserve">
IF(AND(G304&lt;&gt;0,N304&lt;&gt;0,L304&lt;&gt;0,P304&lt;&gt;0),
IF(AND(SUM($P$298:$P$306)=1,G304&lt;&gt;"Trifásico",L304="CV"),VLOOKUP(N304,'Dados Norma'!$I$4:$N$16,3,0)*P304*1000,
IF(AND(SUM($P$298:$P$306)=1,G304&lt;&gt;"Trifásico",L304="KW"),VLOOKUP(N304,'Dados Norma'!$J$4:$N$16,2,0)*P304*1000,
IF(AND(SUM($P$298:$P$306)=2,G304&lt;&gt;"Trifásico",L304="CV"),VLOOKUP(N304,'Dados Norma'!$I$4:$N$16,4,0)*P304*1000,
IF(AND(SUM($P$298:$P$306)=2,G304&lt;&gt;"Trifásico",L304="KW"),VLOOKUP(N304,'Dados Norma'!$J$4:$N$16,3,0)*P304*1000,
IF(AND(SUM($P$298:$P$306)=3,G304&lt;&gt;"Trifásico",L304="CV"),VLOOKUP(N304,'Dados Norma'!$I$4:$N$16,5,0)*P304*1000,
IF(AND(SUM($P$298:$P$306)=3,G304&lt;&gt;"Trifásico",L304="KW"),VLOOKUP(N304,'Dados Norma'!$J$4:$N$16,4,0)*P304*1000,
IF(AND(SUM($P$298:$P$306)=4,G304&lt;&gt;"Trifásico",L304="CV"),VLOOKUP(N304,'Dados Norma'!$I$4:$N$16,5,0)*P304*1000,
IF(AND(SUM($P$298:$P$306)=4,G304&lt;&gt;"Trifásico",L304="KW"),VLOOKUP(N304,'Dados Norma'!$J$4:$N$16,4,0)*P304*1000,
IF(AND(SUM($P$298:$P$306)=5,G304&lt;&gt;"Trifásico",L304="CV"),VLOOKUP(N304,'Dados Norma'!$I$4:$N$16,5,0)*P304*1000,
IF(AND(SUM($P$298:$P$306)=5,G304&lt;&gt;"Trifásico",L304="KW"),VLOOKUP(N304,'Dados Norma'!$J$4:$N$16,4,0)*P304*1000,
IF(AND(SUM($P$298:$P$306)&gt;5,G304&lt;&gt;"Trifásico",L304="CV"),VLOOKUP(N304,'Dados Norma'!$I$4:$N$16,6,0)*P304*1000,
IF(AND(SUM($P$298:$P$306)&gt;5,G304&lt;&gt;"Trifásico",L304="KW"),VLOOKUP(N304,'Dados Norma'!$J$4:$N$16,5,0)*P304*1000,
IF(AND(SUM($P$298:$P$306)=1,G304="Trifásico",L304="CV"),VLOOKUP(N304,'Dados Norma'!$Q$4:$V$25,3,0)*P304*1000,
IF(AND(SUM($P$298:$P$306)=1,G304="Trifásico",L304="KW"),VLOOKUP(N304,'Dados Norma'!$R$4:$V$25,2,0)*P304*1000,
IF(AND(SUM($P$298:$P$306)=2,G304="Trifásico",L304="CV"),VLOOKUP(N304,'Dados Norma'!$Q$4:$V$25,4,0)*P304*1000,
IF(AND(SUM($P$298:$P$306)=2,G304="Trifásico",L304="KW"),VLOOKUP(N304,'Dados Norma'!$R$4:$V$25,3,0)*P304*1000,
IF(AND(SUM($P$298:$P$306)=3,G304="Trifásico",L304="CV"),VLOOKUP(N304,'Dados Norma'!$Q$4:$V$25,5,0)*P304*1000,
IF(AND(SUM($P$298:$P$306)=3,G304="Trifásico",L304="KW"),VLOOKUP(N304,'Dados Norma'!$R$4:$V$25,4,0)*P304*1000,
IF(AND(SUM($P$298:$P$306)=4,G304="Trifásico",L304="CV"),VLOOKUP(N304,'Dados Norma'!$Q$4:$V$25,5,0)*P304*1000,
IF(AND(SUM($P$298:$P$306)=4,G304="Trifásico",L304="KW"),VLOOKUP(N304,'Dados Norma'!$R$4:$V$25,4,0)*P304*1000,
IF(AND(SUM($P$298:$P$306)=5,G304="Trifásico",L304="CV"),VLOOKUP(N304,'Dados Norma'!$Q$4:$V$25,5,0)*P304*1000,
IF(AND(SUM($P$298:$P$306)=5,G304="Trifásico",L304="KW"),VLOOKUP(N304,'Dados Norma'!$R$4:$V$25,4,0)*P304*1000,
IF(AND(SUM($P$298:$P$306)&gt;5,G304="Trifásico",L304="CV"),VLOOKUP(N304,'Dados Norma'!$Q$4:$V$25,6,0)*P304*1000,
IF(AND(SUM($P$298:$P$306)&gt;5,G304="Trifásico",L304="KW"),VLOOKUP(N304,'Dados Norma'!$R$4:$V$25,5,0)*P304*1000,
)))))))))))))))))))))))),0)</f>
        <v>0</v>
      </c>
      <c r="R304" s="711">
        <f t="shared" si="2"/>
        <v>0</v>
      </c>
    </row>
    <row r="305" spans="2:22" ht="20.100000000000001" customHeight="1">
      <c r="C305" s="832"/>
      <c r="D305" s="833"/>
      <c r="E305" s="833"/>
      <c r="F305" s="834"/>
      <c r="G305" s="830"/>
      <c r="H305" s="838"/>
      <c r="I305" s="838"/>
      <c r="J305" s="838"/>
      <c r="K305" s="831"/>
      <c r="L305" s="830"/>
      <c r="M305" s="831"/>
      <c r="N305" s="358"/>
      <c r="O305" s="720" t="b">
        <f>IF(L305="KW",N305*1000,
IF(AND(L305="CV",G305&lt;&gt;"Trifásico"),VLOOKUP(N305,'Dados Norma'!$I$4:$N$16,2,0)*1000,
IF(AND(L305="CV",G305="Trifásico"),VLOOKUP(N305,'Dados Norma'!$Q$4:$V$25,2,0)*1000)))</f>
        <v>0</v>
      </c>
      <c r="P305" s="712"/>
      <c r="Q305" s="740">
        <f xml:space="preserve">
IF(AND(G305&lt;&gt;0,N305&lt;&gt;0,L305&lt;&gt;0,P305&lt;&gt;0),
IF(AND(SUM($P$298:$P$306)=1,G305&lt;&gt;"Trifásico",L305="CV"),VLOOKUP(N305,'Dados Norma'!$I$4:$N$16,3,0)*P305*1000,
IF(AND(SUM($P$298:$P$306)=1,G305&lt;&gt;"Trifásico",L305="KW"),VLOOKUP(N305,'Dados Norma'!$J$4:$N$16,2,0)*P305*1000,
IF(AND(SUM($P$298:$P$306)=2,G305&lt;&gt;"Trifásico",L305="CV"),VLOOKUP(N305,'Dados Norma'!$I$4:$N$16,4,0)*P305*1000,
IF(AND(SUM($P$298:$P$306)=2,G305&lt;&gt;"Trifásico",L305="KW"),VLOOKUP(N305,'Dados Norma'!$J$4:$N$16,3,0)*P305*1000,
IF(AND(SUM($P$298:$P$306)=3,G305&lt;&gt;"Trifásico",L305="CV"),VLOOKUP(N305,'Dados Norma'!$I$4:$N$16,5,0)*P305*1000,
IF(AND(SUM($P$298:$P$306)=3,G305&lt;&gt;"Trifásico",L305="KW"),VLOOKUP(N305,'Dados Norma'!$J$4:$N$16,4,0)*P305*1000,
IF(AND(SUM($P$298:$P$306)=4,G305&lt;&gt;"Trifásico",L305="CV"),VLOOKUP(N305,'Dados Norma'!$I$4:$N$16,5,0)*P305*1000,
IF(AND(SUM($P$298:$P$306)=4,G305&lt;&gt;"Trifásico",L305="KW"),VLOOKUP(N305,'Dados Norma'!$J$4:$N$16,4,0)*P305*1000,
IF(AND(SUM($P$298:$P$306)=5,G305&lt;&gt;"Trifásico",L305="CV"),VLOOKUP(N305,'Dados Norma'!$I$4:$N$16,5,0)*P305*1000,
IF(AND(SUM($P$298:$P$306)=5,G305&lt;&gt;"Trifásico",L305="KW"),VLOOKUP(N305,'Dados Norma'!$J$4:$N$16,4,0)*P305*1000,
IF(AND(SUM($P$298:$P$306)&gt;5,G305&lt;&gt;"Trifásico",L305="CV"),VLOOKUP(N305,'Dados Norma'!$I$4:$N$16,6,0)*P305*1000,
IF(AND(SUM($P$298:$P$306)&gt;5,G305&lt;&gt;"Trifásico",L305="KW"),VLOOKUP(N305,'Dados Norma'!$J$4:$N$16,5,0)*P305*1000,
IF(AND(SUM($P$298:$P$306)=1,G305="Trifásico",L305="CV"),VLOOKUP(N305,'Dados Norma'!$Q$4:$V$25,3,0)*P305*1000,
IF(AND(SUM($P$298:$P$306)=1,G305="Trifásico",L305="KW"),VLOOKUP(N305,'Dados Norma'!$R$4:$V$25,2,0)*P305*1000,
IF(AND(SUM($P$298:$P$306)=2,G305="Trifásico",L305="CV"),VLOOKUP(N305,'Dados Norma'!$Q$4:$V$25,4,0)*P305*1000,
IF(AND(SUM($P$298:$P$306)=2,G305="Trifásico",L305="KW"),VLOOKUP(N305,'Dados Norma'!$R$4:$V$25,3,0)*P305*1000,
IF(AND(SUM($P$298:$P$306)=3,G305="Trifásico",L305="CV"),VLOOKUP(N305,'Dados Norma'!$Q$4:$V$25,5,0)*P305*1000,
IF(AND(SUM($P$298:$P$306)=3,G305="Trifásico",L305="KW"),VLOOKUP(N305,'Dados Norma'!$R$4:$V$25,4,0)*P305*1000,
IF(AND(SUM($P$298:$P$306)=4,G305="Trifásico",L305="CV"),VLOOKUP(N305,'Dados Norma'!$Q$4:$V$25,5,0)*P305*1000,
IF(AND(SUM($P$298:$P$306)=4,G305="Trifásico",L305="KW"),VLOOKUP(N305,'Dados Norma'!$R$4:$V$25,4,0)*P305*1000,
IF(AND(SUM($P$298:$P$306)=5,G305="Trifásico",L305="CV"),VLOOKUP(N305,'Dados Norma'!$Q$4:$V$25,5,0)*P305*1000,
IF(AND(SUM($P$298:$P$306)=5,G305="Trifásico",L305="KW"),VLOOKUP(N305,'Dados Norma'!$R$4:$V$25,4,0)*P305*1000,
IF(AND(SUM($P$298:$P$306)&gt;5,G305="Trifásico",L305="CV"),VLOOKUP(N305,'Dados Norma'!$Q$4:$V$25,6,0)*P305*1000,
IF(AND(SUM($P$298:$P$306)&gt;5,G305="Trifásico",L305="KW"),VLOOKUP(N305,'Dados Norma'!$R$4:$V$25,5,0)*P305*1000,
)))))))))))))))))))))))),0)</f>
        <v>0</v>
      </c>
      <c r="R305" s="711">
        <f t="shared" si="2"/>
        <v>0</v>
      </c>
    </row>
    <row r="306" spans="2:22" ht="20.100000000000001" customHeight="1">
      <c r="C306" s="832"/>
      <c r="D306" s="833"/>
      <c r="E306" s="833"/>
      <c r="F306" s="834"/>
      <c r="G306" s="830"/>
      <c r="H306" s="838"/>
      <c r="I306" s="838"/>
      <c r="J306" s="838"/>
      <c r="K306" s="831"/>
      <c r="L306" s="830"/>
      <c r="M306" s="831"/>
      <c r="N306" s="358"/>
      <c r="O306" s="720" t="b">
        <f>IF(L306="KW",N306*1000,
IF(AND(L306="CV",G306&lt;&gt;"Trifásico"),VLOOKUP(N306,'Dados Norma'!$I$4:$N$16,2,0)*1000,
IF(AND(L306="CV",G306="Trifásico"),VLOOKUP(N306,'Dados Norma'!$Q$4:$V$25,2,0)*1000)))</f>
        <v>0</v>
      </c>
      <c r="P306" s="712"/>
      <c r="Q306" s="740">
        <f xml:space="preserve">
IF(AND(G306&lt;&gt;0,N306&lt;&gt;0,L306&lt;&gt;0,P306&lt;&gt;0),
IF(AND(SUM($P$298:$P$306)=1,G306&lt;&gt;"Trifásico",L306="CV"),VLOOKUP(N306,'Dados Norma'!$I$4:$N$16,3,0)*P306*1000,
IF(AND(SUM($P$298:$P$306)=1,G306&lt;&gt;"Trifásico",L306="KW"),VLOOKUP(N306,'Dados Norma'!$J$4:$N$16,2,0)*P306*1000,
IF(AND(SUM($P$298:$P$306)=2,G306&lt;&gt;"Trifásico",L306="CV"),VLOOKUP(N306,'Dados Norma'!$I$4:$N$16,4,0)*P306*1000,
IF(AND(SUM($P$298:$P$306)=2,G306&lt;&gt;"Trifásico",L306="KW"),VLOOKUP(N306,'Dados Norma'!$J$4:$N$16,3,0)*P306*1000,
IF(AND(SUM($P$298:$P$306)=3,G306&lt;&gt;"Trifásico",L306="CV"),VLOOKUP(N306,'Dados Norma'!$I$4:$N$16,5,0)*P306*1000,
IF(AND(SUM($P$298:$P$306)=3,G306&lt;&gt;"Trifásico",L306="KW"),VLOOKUP(N306,'Dados Norma'!$J$4:$N$16,4,0)*P306*1000,
IF(AND(SUM($P$298:$P$306)=4,G306&lt;&gt;"Trifásico",L306="CV"),VLOOKUP(N306,'Dados Norma'!$I$4:$N$16,5,0)*P306*1000,
IF(AND(SUM($P$298:$P$306)=4,G306&lt;&gt;"Trifásico",L306="KW"),VLOOKUP(N306,'Dados Norma'!$J$4:$N$16,4,0)*P306*1000,
IF(AND(SUM($P$298:$P$306)=5,G306&lt;&gt;"Trifásico",L306="CV"),VLOOKUP(N306,'Dados Norma'!$I$4:$N$16,5,0)*P306*1000,
IF(AND(SUM($P$298:$P$306)=5,G306&lt;&gt;"Trifásico",L306="KW"),VLOOKUP(N306,'Dados Norma'!$J$4:$N$16,4,0)*P306*1000,
IF(AND(SUM($P$298:$P$306)&gt;5,G306&lt;&gt;"Trifásico",L306="CV"),VLOOKUP(N306,'Dados Norma'!$I$4:$N$16,6,0)*P306*1000,
IF(AND(SUM($P$298:$P$306)&gt;5,G306&lt;&gt;"Trifásico",L306="KW"),VLOOKUP(N306,'Dados Norma'!$J$4:$N$16,5,0)*P306*1000,
IF(AND(SUM($P$298:$P$306)=1,G306="Trifásico",L306="CV"),VLOOKUP(N306,'Dados Norma'!$Q$4:$V$25,3,0)*P306*1000,
IF(AND(SUM($P$298:$P$306)=1,G306="Trifásico",L306="KW"),VLOOKUP(N306,'Dados Norma'!$R$4:$V$25,2,0)*P306*1000,
IF(AND(SUM($P$298:$P$306)=2,G306="Trifásico",L306="CV"),VLOOKUP(N306,'Dados Norma'!$Q$4:$V$25,4,0)*P306*1000,
IF(AND(SUM($P$298:$P$306)=2,G306="Trifásico",L306="KW"),VLOOKUP(N306,'Dados Norma'!$R$4:$V$25,3,0)*P306*1000,
IF(AND(SUM($P$298:$P$306)=3,G306="Trifásico",L306="CV"),VLOOKUP(N306,'Dados Norma'!$Q$4:$V$25,5,0)*P306*1000,
IF(AND(SUM($P$298:$P$306)=3,G306="Trifásico",L306="KW"),VLOOKUP(N306,'Dados Norma'!$R$4:$V$25,4,0)*P306*1000,
IF(AND(SUM($P$298:$P$306)=4,G306="Trifásico",L306="CV"),VLOOKUP(N306,'Dados Norma'!$Q$4:$V$25,5,0)*P306*1000,
IF(AND(SUM($P$298:$P$306)=4,G306="Trifásico",L306="KW"),VLOOKUP(N306,'Dados Norma'!$R$4:$V$25,4,0)*P306*1000,
IF(AND(SUM($P$298:$P$306)=5,G306="Trifásico",L306="CV"),VLOOKUP(N306,'Dados Norma'!$Q$4:$V$25,5,0)*P306*1000,
IF(AND(SUM($P$298:$P$306)=5,G306="Trifásico",L306="KW"),VLOOKUP(N306,'Dados Norma'!$R$4:$V$25,4,0)*P306*1000,
IF(AND(SUM($P$298:$P$306)&gt;5,G306="Trifásico",L306="CV"),VLOOKUP(N306,'Dados Norma'!$Q$4:$V$25,6,0)*P306*1000,
IF(AND(SUM($P$298:$P$306)&gt;5,G306="Trifásico",L306="KW"),VLOOKUP(N306,'Dados Norma'!$R$4:$V$25,5,0)*P306*1000,
)))))))))))))))))))))))),0)</f>
        <v>0</v>
      </c>
      <c r="R306" s="711">
        <f t="shared" si="2"/>
        <v>0</v>
      </c>
    </row>
    <row r="307" spans="2:22" ht="20.100000000000001" customHeight="1">
      <c r="C307" s="868" t="s">
        <v>123</v>
      </c>
      <c r="D307" s="869"/>
      <c r="E307" s="869"/>
      <c r="F307" s="870"/>
      <c r="G307" s="931"/>
      <c r="H307" s="932"/>
      <c r="I307" s="868" t="s">
        <v>124</v>
      </c>
      <c r="J307" s="916"/>
      <c r="K307" s="870"/>
      <c r="L307" s="842"/>
      <c r="M307" s="843"/>
      <c r="N307" s="843"/>
      <c r="O307" s="843"/>
      <c r="P307" s="843"/>
      <c r="Q307" s="843"/>
      <c r="R307" s="844"/>
    </row>
    <row r="308" spans="2:22" ht="20.100000000000001" customHeight="1">
      <c r="C308" s="849" t="s">
        <v>125</v>
      </c>
      <c r="D308" s="850"/>
      <c r="E308" s="850"/>
      <c r="F308" s="851"/>
      <c r="G308" s="468"/>
      <c r="H308" s="470"/>
      <c r="I308" s="470"/>
      <c r="J308" s="470"/>
      <c r="K308" s="470"/>
      <c r="L308" s="470"/>
      <c r="M308" s="470"/>
      <c r="N308" s="470"/>
      <c r="O308" s="470"/>
      <c r="P308" s="470"/>
      <c r="Q308" s="847">
        <f>IF(L295="Não",0,SUM(R298:R306))</f>
        <v>0</v>
      </c>
      <c r="R308" s="848"/>
    </row>
    <row r="309" spans="2:22" ht="6.95" customHeight="1">
      <c r="C309" s="309"/>
      <c r="D309" s="309"/>
      <c r="E309" s="387"/>
      <c r="F309" s="309"/>
      <c r="G309" s="309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</row>
    <row r="310" spans="2:22" ht="20.100000000000001" customHeight="1">
      <c r="C310" s="910" t="s">
        <v>2439</v>
      </c>
      <c r="D310" s="911"/>
      <c r="E310" s="911"/>
      <c r="F310" s="912"/>
      <c r="G310" s="471"/>
      <c r="H310" s="472"/>
      <c r="I310" s="473"/>
      <c r="J310" s="474"/>
      <c r="K310" s="474"/>
      <c r="L310" s="474"/>
      <c r="M310" s="474"/>
      <c r="N310" s="474"/>
      <c r="O310" s="474"/>
      <c r="P310" s="474"/>
      <c r="Q310" s="920">
        <f>Q180+P293+Q308</f>
        <v>0</v>
      </c>
      <c r="R310" s="921"/>
    </row>
    <row r="311" spans="2:22" ht="6.95" customHeight="1">
      <c r="C311" s="309"/>
      <c r="D311" s="309"/>
      <c r="E311" s="387"/>
      <c r="F311" s="309"/>
      <c r="G311" s="309"/>
      <c r="H311" s="305"/>
      <c r="I311" s="305"/>
      <c r="J311" s="305"/>
      <c r="K311" s="305"/>
      <c r="L311" s="305"/>
      <c r="M311" s="305"/>
      <c r="N311" s="305"/>
      <c r="O311" s="305"/>
      <c r="P311" s="305"/>
      <c r="Q311" s="305"/>
      <c r="R311" s="305"/>
    </row>
    <row r="312" spans="2:22" ht="22.5" customHeight="1">
      <c r="B312" s="170"/>
      <c r="C312" s="922" t="s">
        <v>648</v>
      </c>
      <c r="D312" s="922"/>
      <c r="E312" s="922"/>
      <c r="F312" s="922"/>
      <c r="G312" s="923">
        <f>'SIMULADOR DE CARGA'!P355</f>
        <v>0</v>
      </c>
      <c r="H312" s="923"/>
      <c r="I312" s="923"/>
      <c r="J312" s="923"/>
      <c r="K312" s="923"/>
      <c r="L312" s="923"/>
      <c r="M312" s="923"/>
      <c r="N312" s="923"/>
      <c r="O312" s="923"/>
      <c r="P312" s="923"/>
      <c r="Q312" s="923"/>
      <c r="R312" s="924"/>
    </row>
    <row r="313" spans="2:22" ht="6.95" customHeight="1">
      <c r="C313" s="380"/>
      <c r="D313" s="380"/>
      <c r="E313" s="380"/>
      <c r="F313" s="380"/>
      <c r="G313" s="380"/>
      <c r="H313" s="380"/>
      <c r="I313" s="380"/>
      <c r="J313" s="380"/>
      <c r="K313" s="380"/>
      <c r="L313" s="380"/>
      <c r="M313" s="380"/>
      <c r="N313" s="380"/>
      <c r="O313" s="380"/>
      <c r="P313" s="380"/>
      <c r="Q313" s="380"/>
      <c r="R313" s="380"/>
    </row>
    <row r="314" spans="2:22" ht="26.25" customHeight="1">
      <c r="C314" s="913" t="str">
        <f>IF(AND($G$52="RURAL",G312&gt;50),"Cargas informadas superam os limites de demanda previstos em norma para unidades rurais, favor rever relação de cargas!","Disjuntor dimensionado conforme cargas informadas e norma ND-5.1(caso deseje alterar o disjuntor , favor alterar as cargas informadas):")</f>
        <v>Disjuntor dimensionado conforme cargas informadas e norma ND-5.1(caso deseje alterar o disjuntor , favor alterar as cargas informadas):</v>
      </c>
      <c r="D314" s="914"/>
      <c r="E314" s="914"/>
      <c r="F314" s="914"/>
      <c r="G314" s="914"/>
      <c r="H314" s="914"/>
      <c r="I314" s="914"/>
      <c r="J314" s="914"/>
      <c r="K314" s="914"/>
      <c r="L314" s="914"/>
      <c r="M314" s="914"/>
      <c r="N314" s="914"/>
      <c r="O314" s="914"/>
      <c r="P314" s="914"/>
      <c r="Q314" s="914"/>
      <c r="R314" s="915"/>
      <c r="S314" s="149"/>
    </row>
    <row r="315" spans="2:22" ht="19.5" customHeight="1">
      <c r="C315" s="868" t="s">
        <v>126</v>
      </c>
      <c r="D315" s="916"/>
      <c r="E315" s="870"/>
      <c r="F315" s="917" t="str">
        <f xml:space="preserve">
IF('SIMULADOR DE CARGA'!$P$355=0,"",
IF(AND($O$135="Trifásica",'SIMULADOR DE CARGA'!$AV$62=0,'SIMULADOR DE CARGA'!$BK$62=0,'SIMULADOR DE CARGA'!$P$355&gt;0,'SIMULADOR DE CARGA'!$P$355&lt;=8),VLOOKUP(3,'Dados Norma'!$BK$3:$BP$24,4,0),
IF(AND($O$135="Trifásica",'SIMULADOR DE CARGA'!$AV$62&gt;0,'SIMULADOR DE CARGA'!$BK$62&gt;0,'SIMULADOR DE CARGA'!$P$355&gt;0,'SIMULADOR DE CARGA'!$P$355&lt;=8),"",
IF(AND($O$135="Trifásica",'SIMULADOR DE CARGA'!$P$355&gt;8),"",
IF(AND(OR($O$135="Monofásica",$O$135="Bifásica"),'SIMULADOR DE CARGA'!$AV$62=0,'SIMULADOR DE CARGA'!$BK$62=0,'SIMULADOR DE CARGA'!$P$355&gt;0,'SIMULADOR DE CARGA'!$P$355&lt;=7.6),VLOOKUP(3,'Dados Norma'!$BR$3:$BV$12,4,0),
IF(AND(OR($O$135="Monofásica",$O$135="Bifásica"),'SIMULADOR DE CARGA'!$AV$62&gt;0,'SIMULADOR DE CARGA'!$BK$62&gt;0,'SIMULADOR DE CARGA'!$P$355&gt;0,'SIMULADOR DE CARGA'!$P$355&lt;=7.6),"",
IF(AND(OR($O$135="Monofásica",$O$135="Bifásica"),'SIMULADOR DE CARGA'!$P$355&gt;7.6),"","")
))))))</f>
        <v/>
      </c>
      <c r="G315" s="918"/>
      <c r="H315" s="919"/>
      <c r="I315" s="376" t="s">
        <v>2474</v>
      </c>
      <c r="J315" s="917" t="str">
        <f xml:space="preserve">
IF('SIMULADOR DE CARGA'!$P$355=0,"",
IF(AND($O$135="Trifásica",'SIMULADOR DE CARGA'!$BK$62=0,'SIMULADOR DE CARGA'!$P$355&gt;0,'SIMULADOR DE CARGA'!$P$355&lt;=8),'Dados Norma'!BO8,
IF(AND($O$135="Trifásica",'SIMULADOR DE CARGA'!$BK$62=0,'SIMULADOR DE CARGA'!$P$355&gt;8,'SIMULADOR DE CARGA'!$P$355&lt;=16),'Dados Norma'!BO8,
IF(AND($O$135="Trifásica",'SIMULADOR DE CARGA'!$BK$62=0,'SIMULADOR DE CARGA'!$AV$62&gt;0,'SIMULADOR DE CARGA'!$P$355&gt;16),"",
IF(AND(OR($O$135="Monofásica",$O$135="Bifásica"),'SIMULADOR DE CARGA'!$BK$62=0,'SIMULADOR DE CARGA'!$P$355&gt;0,'SIMULADOR DE CARGA'!$P$355&lt;=7.6),'Dados Norma'!BV8,
IF(AND(OR($O$135="Monofásica",$O$135="Bifásica"),'SIMULADOR DE CARGA'!$BK$62=0,'SIMULADOR DE CARGA'!$P$355&gt;7.6,'SIMULADOR DE CARGA'!$P$355&lt;=19.2),'Dados Norma'!BV8,
IF(AND(OR($O$135="Monofásica",$O$135="Bifásica"),'SIMULADOR DE CARGA'!$BK$62=0,'SIMULADOR DE CARGA'!$P$355&gt;19.2,'SIMULADOR DE CARGA'!$P$355&lt;=24),'Dados Norma'!BV9,
IF(AND(OR($O$135="Monofásica",$O$135="Bifásica"),'SIMULADOR DE CARGA'!$BK$62=0,'SIMULADOR DE CARGA'!$P$355&gt;24,'SIMULADOR DE CARGA'!$P$355&lt;=30),'Dados Norma'!BV10,
IF(AND(OR($O$135="Monofásica",$O$135="Bifásica"),'SIMULADOR DE CARGA'!$BK$62=0,'SIMULADOR DE CARGA'!$P$355&gt;30,'SIMULADOR DE CARGA'!$P$355&lt;=36),'Dados Norma'!BV11,
IF(AND(OR($O$135="Monofásica",$O$135="Bifásica"),'SIMULADOR DE CARGA'!$BK$62=0,'SIMULADOR DE CARGA'!$P$355&gt;36,'SIMULADOR DE CARGA'!$P$355&lt;=50),'Dados Norma'!BV12,""))))))))))</f>
        <v/>
      </c>
      <c r="K315" s="918"/>
      <c r="L315" s="919"/>
      <c r="M315" s="377" t="s">
        <v>2474</v>
      </c>
      <c r="N315" s="917" t="str">
        <f xml:space="preserve">
IF('SIMULADOR DE CARGA'!$P$355=0,"",
IF(AND($O$135="Trifásica",'SIMULADOR DE CARGA'!$BK$62&gt;0,'SIMULADOR DE CARGA'!$P$355&gt;0,'SIMULADOR DE CARGA'!$P$355&lt;=8),'Dados Norma'!BP8,
IF(AND($O$135="Trifásica",'SIMULADOR DE CARGA'!$BK$62&gt;0,'SIMULADOR DE CARGA'!$P$355&gt;8,'SIMULADOR DE CARGA'!$P$355&lt;=16),'Dados Norma'!BP8,
IF(AND($O$135="Trifásica",'SIMULADOR DE CARGA'!$P$355&gt;16,'SIMULADOR DE CARGA'!$P$355&lt;=24),'Dados Norma'!BP9,
IF(AND($O$135="Trifásica",'SIMULADOR DE CARGA'!$P$355&gt;24,'SIMULADOR DE CARGA'!$P$355&lt;=30.5),'Dados Norma'!BP10,
IF(AND($O$135="Trifásica",'SIMULADOR DE CARGA'!$P$355&gt;30.5,'SIMULADOR DE CARGA'!$P$355&lt;=38.1),'Dados Norma'!BP11,
IF(AND($O$135="Trifásica",'SIMULADOR DE CARGA'!$P$355&gt;38.1,'SIMULADOR DE CARGA'!$P$355&lt;=47.6),'Dados Norma'!BP12,
IF(AND($O$135="Trifásica",'SIMULADOR DE CARGA'!$P$355&gt;47.6,'SIMULADOR DE CARGA'!$P$355&lt;=57.1),'Dados Norma'!BP13,
IF(AND($O$135="Trifásica",'SIMULADOR DE CARGA'!$P$355&gt;57.1,'SIMULADOR DE CARGA'!$P$355&lt;=75),'Dados Norma'!BP15,
IF(AND($O$135="Trifásica",'SIMULADOR DE CARGA'!$P$355&gt;75,'SIMULADOR DE CARGA'!$P$355&lt;=86),'Dados Norma'!BP16,
IF(AND($O$135="Trifásica",'SIMULADOR DE CARGA'!$P$355&gt;86,'SIMULADOR DE CARGA'!$P$355&lt;=95),'Dados Norma'!BP17,
IF(AND($O$135="Trifásica",'SIMULADOR DE CARGA'!$P$355&gt;95,'SIMULADOR DE CARGA'!$P$355&lt;=114),'Dados Norma'!BP18,
IF(AND($O$135="Trifásica",'SIMULADOR DE CARGA'!$P$355&gt;114,'SIMULADOR DE CARGA'!$P$355&lt;=152),'Dados Norma'!BP19,
IF(AND($O$135="Trifásica",'SIMULADOR DE CARGA'!$P$355&gt;152,'SIMULADOR DE CARGA'!$P$355&lt;=171),'Dados Norma'!BP20,
IF(AND($O$135="Trifásica",'SIMULADOR DE CARGA'!$P$355&gt;171,'SIMULADOR DE CARGA'!$P$355&lt;=188),'Dados Norma'!BP21,
IF(AND($O$135="Trifásica",'SIMULADOR DE CARGA'!$P$355&gt;188,'SIMULADOR DE CARGA'!$P$355&lt;=228),'Dados Norma'!BP22,
IF(AND($O$135="Trifásica",'SIMULADOR DE CARGA'!$P$355&gt;228,'SIMULADOR DE CARGA'!$P$355&lt;=266),'Dados Norma'!BP23,
IF(AND($O$135="Trifásica",'SIMULADOR DE CARGA'!$P$355&gt;266,'SIMULADOR DE CARGA'!$P$355&lt;=304),'Dados Norma'!BP24,
IF(AND(OR($O$135="Monofásica",$O$135="Bifásica"),'SIMULADOR DE CARGA'!$BK$62&gt;0,'SIMULADOR DE CARGA'!$P$355&lt;=7.6),'Dados Norma'!BW5,
IF(AND(OR($O$135="Monofásica",$O$135="Bifásica"),'SIMULADOR DE CARGA'!$BK$62&gt;0,'SIMULADOR DE CARGA'!$P$355&gt;7.6,'SIMULADOR DE CARGA'!$P$355&lt;=24),'Dados Norma'!BW9,
IF(AND(OR($O$135="Monofásica",$O$135="Bifásica"),'SIMULADOR DE CARGA'!$BK$62&gt;0,'SIMULADOR DE CARGA'!$P$355&gt;24,'SIMULADOR DE CARGA'!$P$355&lt;=30),'Dados Norma'!BW10,
IF(AND(OR($O$135="Monofásica",$O$135="Bifásica"),'SIMULADOR DE CARGA'!$BK$62&gt;0,'SIMULADOR DE CARGA'!$P$355&gt;30,'SIMULADOR DE CARGA'!$P$355&lt;=36),'Dados Norma'!BW11,
IF(AND(OR($O$135="Monofásica",$O$135="Bifásica"),'SIMULADOR DE CARGA'!$BK$62&gt;0,'SIMULADOR DE CARGA'!$P$355&gt;36,'SIMULADOR DE CARGA'!$P$355&lt;=50),'Dados Norma'!BW12,
IF(AND(OR($O$135="Monofásica",$O$135="Bifásica"),'SIMULADOR DE CARGA'!$P$355&gt;50,'SIMULADOR DE CARGA'!$P$355&lt;=57.1),'Dados Norma'!BW13,
IF(AND(OR($O$135="Monofásica",$O$135="Bifásica"),'SIMULADOR DE CARGA'!$P$355&gt;57.1,'SIMULADOR DE CARGA'!$P$355&lt;=75),'Dados Norma'!BW14,
IF(AND(OR($O$135="Monofásica",$O$135="Bifásica"),'SIMULADOR DE CARGA'!$P$355&gt;75,'SIMULADOR DE CARGA'!$P$355&lt;=86),'Dados Norma'!BW15,
IF(AND(OR($O$135="Monofásica",$O$135="Bifásica"),'SIMULADOR DE CARGA'!$P$355&gt;86,'SIMULADOR DE CARGA'!$P$355&lt;=95),'Dados Norma'!BW16,
IF(AND(OR($O$135="Monofásica",$O$135="Bifásica"),'SIMULADOR DE CARGA'!$P$355&gt;95,'SIMULADOR DE CARGA'!$P$355&lt;=114),'Dados Norma'!BW17,
IF(AND(OR($O$135="Monofásica",$O$135="Bifásica"),'SIMULADOR DE CARGA'!$P$355&gt;114,'SIMULADOR DE CARGA'!$P$355&lt;=152),'Dados Norma'!BW18,
IF(AND(OR($O$135="Monofásica",$O$135="Bifásica"),'SIMULADOR DE CARGA'!$P$355&gt;152,'SIMULADOR DE CARGA'!$P$355&lt;=171),'Dados Norma'!BW19,
IF(AND(OR($O$135="Monofásica",$O$135="Bifásica"),'SIMULADOR DE CARGA'!$P$355&gt;171,'SIMULADOR DE CARGA'!$P$355&lt;=188),'Dados Norma'!BW20,
IF(AND(OR($O$135="Monofásica",$O$135="Bifásica"),'SIMULADOR DE CARGA'!$P$355&gt;188,'SIMULADOR DE CARGA'!$P$355&lt;=228),'Dados Norma'!BW21,
IF(AND(OR($O$135="Monofásica",$O$135="Bifásica"),'SIMULADOR DE CARGA'!$P$355&gt;228,'SIMULADOR DE CARGA'!$P$355&lt;=266),'Dados Norma'!BW22,
IF(AND(OR($O$135="Monofásica",$O$135="Bifásica"),'SIMULADOR DE CARGA'!$P$355&gt;266,'SIMULADOR DE CARGA'!$P$355&lt;=304),'Dados Norma'!BW23,
IF(AND(OR($O$135="Monofásica",$O$135="Bifásica"),'SIMULADOR DE CARGA'!$P$355&gt;304),"",
IF('SIMULADOR DE CARGA'!$P$355&gt;304,"NÃO EXISTENTE","")
)))))))))))))))))))))))))))))))))))</f>
        <v/>
      </c>
      <c r="O315" s="918"/>
      <c r="P315" s="918"/>
      <c r="Q315" s="918"/>
      <c r="R315" s="366"/>
      <c r="S315" s="149"/>
    </row>
    <row r="316" spans="2:22" ht="25.5" customHeight="1">
      <c r="C316" s="1118" t="s">
        <v>2530</v>
      </c>
      <c r="D316" s="1118"/>
      <c r="E316" s="1118"/>
      <c r="F316" s="1118"/>
      <c r="G316" s="1118"/>
      <c r="H316" s="1118"/>
      <c r="I316" s="1118"/>
      <c r="J316" s="1118"/>
      <c r="K316" s="1118"/>
      <c r="L316" s="1118"/>
      <c r="M316" s="1118"/>
      <c r="N316" s="1118"/>
      <c r="O316" s="1118"/>
      <c r="P316" s="1118"/>
      <c r="Q316" s="1118"/>
      <c r="R316" s="1118"/>
      <c r="S316" s="149"/>
    </row>
    <row r="317" spans="2:22" ht="6" customHeight="1">
      <c r="C317" s="392"/>
      <c r="D317" s="392"/>
      <c r="F317" s="392"/>
      <c r="G317" s="392"/>
      <c r="H317" s="392"/>
      <c r="I317" s="392"/>
      <c r="J317" s="392"/>
      <c r="K317" s="392"/>
      <c r="L317" s="392"/>
      <c r="M317" s="392"/>
      <c r="N317" s="392"/>
      <c r="O317" s="392"/>
      <c r="P317" s="392"/>
      <c r="Q317" s="392"/>
      <c r="R317" s="392"/>
      <c r="S317" s="149"/>
    </row>
    <row r="318" spans="2:22" ht="20.100000000000001" customHeight="1">
      <c r="C318" s="827" t="s">
        <v>131</v>
      </c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9"/>
      <c r="T318" s="287"/>
      <c r="U318" s="287"/>
      <c r="V318" s="287"/>
    </row>
    <row r="319" spans="2:22" ht="20.100000000000001" customHeight="1">
      <c r="C319" s="865" t="s">
        <v>132</v>
      </c>
      <c r="D319" s="866"/>
      <c r="E319" s="867"/>
      <c r="F319" s="1101" t="s">
        <v>133</v>
      </c>
      <c r="G319" s="1102"/>
      <c r="H319" s="1103"/>
      <c r="I319" s="877" t="s">
        <v>831</v>
      </c>
      <c r="J319" s="878"/>
      <c r="K319" s="878"/>
      <c r="L319" s="878"/>
      <c r="M319" s="879"/>
      <c r="N319" s="893"/>
      <c r="O319" s="894"/>
      <c r="P319" s="895"/>
      <c r="Q319" s="825"/>
      <c r="R319" s="826"/>
    </row>
    <row r="320" spans="2:22" ht="20.100000000000001" customHeight="1">
      <c r="C320" s="862" t="s">
        <v>133</v>
      </c>
      <c r="D320" s="863"/>
      <c r="E320" s="863"/>
      <c r="F320" s="863"/>
      <c r="G320" s="863"/>
      <c r="H320" s="863"/>
      <c r="I320" s="863"/>
      <c r="J320" s="863"/>
      <c r="K320" s="863"/>
      <c r="L320" s="863"/>
      <c r="M320" s="863"/>
      <c r="N320" s="863"/>
      <c r="O320" s="863"/>
      <c r="P320" s="863"/>
      <c r="Q320" s="863"/>
      <c r="R320" s="864"/>
    </row>
    <row r="321" spans="3:18" ht="20.100000000000001" customHeight="1">
      <c r="C321" s="868" t="s">
        <v>134</v>
      </c>
      <c r="D321" s="869"/>
      <c r="E321" s="870"/>
      <c r="F321" s="856"/>
      <c r="G321" s="857"/>
      <c r="H321" s="858"/>
      <c r="I321" s="361"/>
      <c r="J321" s="341" t="s">
        <v>135</v>
      </c>
      <c r="K321" s="344"/>
      <c r="L321" s="390"/>
      <c r="M321" s="353"/>
      <c r="N321" s="880" t="s">
        <v>877</v>
      </c>
      <c r="O321" s="881"/>
      <c r="P321" s="390"/>
      <c r="Q321" s="825"/>
      <c r="R321" s="826"/>
    </row>
    <row r="322" spans="3:18" ht="20.100000000000001" customHeight="1">
      <c r="C322" s="882" t="s">
        <v>832</v>
      </c>
      <c r="D322" s="882"/>
      <c r="E322" s="882"/>
      <c r="F322" s="882"/>
      <c r="G322" s="883"/>
      <c r="H322" s="884"/>
      <c r="I322" s="884"/>
      <c r="J322" s="884"/>
      <c r="K322" s="885"/>
      <c r="L322" s="885"/>
      <c r="M322" s="885"/>
      <c r="N322" s="885"/>
      <c r="O322" s="885"/>
      <c r="P322" s="885"/>
      <c r="Q322" s="885"/>
      <c r="R322" s="885"/>
    </row>
    <row r="323" spans="3:18" ht="20.100000000000001" customHeight="1">
      <c r="C323" s="643" t="s">
        <v>138</v>
      </c>
      <c r="D323" s="883"/>
      <c r="E323" s="884"/>
      <c r="F323" s="884"/>
      <c r="G323" s="884"/>
      <c r="H323" s="884"/>
      <c r="I323" s="884"/>
      <c r="J323" s="884"/>
      <c r="K323" s="884"/>
      <c r="L323" s="884"/>
      <c r="M323" s="884"/>
      <c r="N323" s="884"/>
      <c r="O323" s="884"/>
      <c r="P323" s="886"/>
      <c r="Q323" s="887"/>
      <c r="R323" s="887"/>
    </row>
    <row r="324" spans="3:18" ht="20.100000000000001" customHeight="1">
      <c r="C324" s="859" t="s">
        <v>139</v>
      </c>
      <c r="D324" s="860"/>
      <c r="E324" s="860"/>
      <c r="F324" s="860"/>
      <c r="G324" s="860"/>
      <c r="H324" s="860"/>
      <c r="I324" s="860"/>
      <c r="J324" s="860"/>
      <c r="K324" s="860"/>
      <c r="L324" s="860"/>
      <c r="M324" s="860"/>
      <c r="N324" s="860"/>
      <c r="O324" s="860"/>
      <c r="P324" s="860"/>
      <c r="Q324" s="860"/>
      <c r="R324" s="861"/>
    </row>
    <row r="325" spans="3:18" ht="20.100000000000001" customHeight="1">
      <c r="C325" s="888" t="s">
        <v>140</v>
      </c>
      <c r="D325" s="889"/>
      <c r="E325" s="890"/>
      <c r="F325" s="671"/>
      <c r="G325" s="871"/>
      <c r="H325" s="872"/>
      <c r="I325" s="873"/>
      <c r="J325" s="394" t="s">
        <v>142</v>
      </c>
      <c r="K325" s="391"/>
      <c r="L325" s="395" t="s">
        <v>2364</v>
      </c>
      <c r="M325" s="1108"/>
      <c r="N325" s="1109"/>
      <c r="O325" s="396" t="s">
        <v>2363</v>
      </c>
      <c r="P325" s="875"/>
      <c r="Q325" s="876"/>
      <c r="R325" s="398"/>
    </row>
    <row r="326" spans="3:18" ht="20.100000000000001" customHeight="1">
      <c r="C326" s="891"/>
      <c r="D326" s="892"/>
      <c r="E326" s="892"/>
      <c r="F326" s="1112"/>
      <c r="G326" s="1112"/>
      <c r="H326" s="1112"/>
      <c r="I326" s="1113"/>
      <c r="J326" s="655" t="s">
        <v>145</v>
      </c>
      <c r="K326" s="655"/>
      <c r="L326" s="633" t="s">
        <v>146</v>
      </c>
      <c r="M326" s="1110"/>
      <c r="N326" s="1111"/>
      <c r="O326" s="632" t="s">
        <v>144</v>
      </c>
      <c r="P326" s="1074"/>
      <c r="Q326" s="1075"/>
      <c r="R326" s="656"/>
    </row>
    <row r="327" spans="3:18" ht="20.100000000000001" customHeight="1">
      <c r="C327" s="899" t="s">
        <v>147</v>
      </c>
      <c r="D327" s="900"/>
      <c r="E327" s="901"/>
      <c r="F327" s="667"/>
      <c r="G327" s="896"/>
      <c r="H327" s="897"/>
      <c r="I327" s="897"/>
      <c r="J327" s="897"/>
      <c r="K327" s="897"/>
      <c r="L327" s="897"/>
      <c r="M327" s="897"/>
      <c r="N327" s="897"/>
      <c r="O327" s="897"/>
      <c r="P327" s="897"/>
      <c r="Q327" s="897"/>
      <c r="R327" s="898"/>
    </row>
    <row r="328" spans="3:18" ht="6" customHeight="1"/>
    <row r="329" spans="3:18" ht="33" hidden="1" customHeight="1">
      <c r="C329" s="1097" t="s">
        <v>2464</v>
      </c>
      <c r="D329" s="1097"/>
      <c r="E329" s="1097"/>
      <c r="F329" s="1097"/>
      <c r="G329" s="1097"/>
      <c r="H329" s="1097"/>
      <c r="I329" s="1097"/>
      <c r="J329" s="1097"/>
      <c r="K329" s="1097"/>
      <c r="L329" s="1097"/>
      <c r="M329" s="1097"/>
      <c r="N329" s="1097"/>
      <c r="O329" s="1097"/>
      <c r="P329" s="1097"/>
      <c r="Q329" s="1097"/>
      <c r="R329" s="1097"/>
    </row>
    <row r="330" spans="3:18" ht="4.5" customHeight="1"/>
    <row r="331" spans="3:18" s="434" customFormat="1" ht="20.100000000000001" customHeight="1">
      <c r="C331" s="902" t="s">
        <v>864</v>
      </c>
      <c r="D331" s="903"/>
      <c r="E331" s="903"/>
      <c r="F331" s="903"/>
      <c r="G331" s="903"/>
      <c r="H331" s="903"/>
      <c r="I331" s="903"/>
      <c r="J331" s="903"/>
      <c r="K331" s="903"/>
      <c r="L331" s="903"/>
      <c r="M331" s="903"/>
      <c r="N331" s="903"/>
      <c r="O331" s="903"/>
      <c r="P331" s="903"/>
      <c r="Q331" s="903"/>
      <c r="R331" s="904"/>
    </row>
    <row r="332" spans="3:18" s="434" customFormat="1" ht="6.75" customHeight="1">
      <c r="C332" s="440"/>
      <c r="D332" s="440"/>
      <c r="E332" s="440"/>
      <c r="F332" s="440"/>
      <c r="G332" s="440"/>
      <c r="H332" s="440"/>
      <c r="I332" s="440"/>
      <c r="J332" s="440"/>
      <c r="K332" s="440"/>
      <c r="L332" s="440"/>
      <c r="M332" s="440"/>
      <c r="N332" s="440"/>
      <c r="O332" s="440"/>
      <c r="P332" s="440"/>
      <c r="Q332" s="440"/>
      <c r="R332" s="440"/>
    </row>
    <row r="333" spans="3:18" ht="113.25" customHeight="1">
      <c r="C333" s="905" t="str">
        <f>IF('SIMULADOR DE CARGA'!EJ2=1,
CONCATENATE(
  'SIMULADOR DE CARGA'!EK2, CHAR(10),
  'SIMULADOR DE CARGA'!EL1, CHAR(10),
  'SIMULADOR DE CARGA'!EL2, CHAR(10),
  'SIMULADOR DE CARGA'!EM2, CHAR(10),
  'SIMULADOR DE CARGA'!EN1, CHAR(10),
  'SIMULADOR DE CARGA'!EN2
),
IF('SIMULADOR DE CARGA'!EJ2=0,"Não é necessário preencher esses campos"))</f>
        <v>Não é necessário preencher esses campos</v>
      </c>
      <c r="D333" s="906"/>
      <c r="E333" s="906"/>
      <c r="F333" s="906"/>
      <c r="G333" s="906"/>
      <c r="H333" s="906"/>
      <c r="I333" s="906"/>
      <c r="J333" s="906"/>
      <c r="K333" s="906"/>
      <c r="L333" s="906"/>
      <c r="M333" s="906"/>
      <c r="N333" s="906"/>
      <c r="O333" s="906"/>
      <c r="P333" s="906"/>
      <c r="Q333" s="906"/>
      <c r="R333" s="906"/>
    </row>
    <row r="334" spans="3:18" ht="20.100000000000001" customHeight="1">
      <c r="C334" s="907" t="s">
        <v>815</v>
      </c>
      <c r="D334" s="908"/>
      <c r="E334" s="908"/>
      <c r="F334" s="908"/>
      <c r="G334" s="908"/>
      <c r="H334" s="908"/>
      <c r="I334" s="908"/>
      <c r="J334" s="908"/>
      <c r="K334" s="908"/>
      <c r="L334" s="908"/>
      <c r="M334" s="908"/>
      <c r="N334" s="908"/>
      <c r="O334" s="908"/>
      <c r="P334" s="908"/>
      <c r="Q334" s="908"/>
      <c r="R334" s="908"/>
    </row>
    <row r="335" spans="3:18" ht="20.100000000000001" customHeight="1">
      <c r="C335" s="907" t="s">
        <v>150</v>
      </c>
      <c r="D335" s="907"/>
      <c r="E335" s="907"/>
      <c r="F335" s="907"/>
      <c r="G335" s="907"/>
      <c r="H335" s="907"/>
      <c r="I335" s="637"/>
      <c r="J335" s="1047"/>
      <c r="K335" s="1047"/>
      <c r="L335" s="1047"/>
      <c r="M335" s="1047"/>
      <c r="N335" s="1047"/>
      <c r="O335" s="1047"/>
      <c r="P335" s="1047"/>
      <c r="Q335" s="1047"/>
      <c r="R335" s="1047"/>
    </row>
    <row r="336" spans="3:18" ht="20.100000000000001" customHeight="1">
      <c r="C336" s="907" t="s">
        <v>151</v>
      </c>
      <c r="D336" s="907"/>
      <c r="E336" s="907"/>
      <c r="F336" s="907"/>
      <c r="G336" s="907"/>
      <c r="H336" s="907"/>
      <c r="I336" s="637"/>
      <c r="J336" s="1047"/>
      <c r="K336" s="1047"/>
      <c r="L336" s="1047"/>
      <c r="M336" s="1047"/>
      <c r="N336" s="1047"/>
      <c r="O336" s="1047"/>
      <c r="P336" s="1047"/>
      <c r="Q336" s="1047"/>
      <c r="R336" s="1047"/>
    </row>
    <row r="337" spans="3:18" ht="20.100000000000001" customHeight="1">
      <c r="C337" s="907" t="s">
        <v>152</v>
      </c>
      <c r="D337" s="907"/>
      <c r="E337" s="907"/>
      <c r="F337" s="907"/>
      <c r="G337" s="907"/>
      <c r="H337" s="907"/>
      <c r="I337" s="637"/>
      <c r="J337" s="1047"/>
      <c r="K337" s="1047"/>
      <c r="L337" s="1047"/>
      <c r="M337" s="1047"/>
      <c r="N337" s="1047"/>
      <c r="O337" s="1047"/>
      <c r="P337" s="1047"/>
      <c r="Q337" s="1047"/>
      <c r="R337" s="1047"/>
    </row>
    <row r="338" spans="3:18" ht="20.100000000000001" hidden="1" customHeight="1">
      <c r="C338" s="823" t="s">
        <v>153</v>
      </c>
      <c r="D338" s="823"/>
      <c r="E338" s="823"/>
      <c r="F338" s="823"/>
      <c r="G338" s="823"/>
      <c r="H338" s="823"/>
      <c r="I338" s="823"/>
      <c r="J338" s="823"/>
      <c r="K338" s="823"/>
      <c r="L338" s="823"/>
      <c r="M338" s="823"/>
      <c r="N338" s="823"/>
      <c r="O338" s="823"/>
      <c r="P338" s="823"/>
      <c r="Q338" s="823"/>
      <c r="R338" s="823"/>
    </row>
    <row r="339" spans="3:18" ht="38.25" hidden="1" customHeight="1">
      <c r="C339" s="1046"/>
      <c r="D339" s="1046"/>
      <c r="E339" s="1046"/>
      <c r="F339" s="1046"/>
      <c r="G339" s="1046"/>
      <c r="H339" s="1046"/>
      <c r="I339" s="1046"/>
      <c r="J339" s="1046"/>
      <c r="K339" s="1046"/>
      <c r="L339" s="1046"/>
      <c r="M339" s="1046"/>
      <c r="N339" s="1046"/>
      <c r="O339" s="1046"/>
      <c r="P339" s="1046"/>
      <c r="Q339" s="1046"/>
      <c r="R339" s="1046"/>
    </row>
    <row r="340" spans="3:18" ht="19.5" customHeight="1">
      <c r="C340" s="874" t="s">
        <v>2477</v>
      </c>
      <c r="D340" s="874"/>
      <c r="E340" s="874"/>
      <c r="F340" s="874"/>
      <c r="G340" s="874"/>
      <c r="H340" s="874"/>
      <c r="I340" s="874"/>
      <c r="J340" s="874"/>
      <c r="K340" s="874"/>
      <c r="L340" s="874"/>
      <c r="M340" s="874"/>
      <c r="N340" s="874"/>
      <c r="O340" s="874"/>
      <c r="P340" s="874"/>
      <c r="Q340" s="874"/>
      <c r="R340" s="874"/>
    </row>
    <row r="341" spans="3:18" ht="3.75" customHeight="1"/>
    <row r="342" spans="3:18" s="434" customFormat="1" ht="20.100000000000001" hidden="1" customHeight="1">
      <c r="C342" s="1073" t="s">
        <v>865</v>
      </c>
      <c r="D342" s="1073"/>
      <c r="E342" s="1073"/>
      <c r="F342" s="1073"/>
      <c r="G342" s="1073"/>
      <c r="H342" s="1073"/>
      <c r="I342" s="1073"/>
      <c r="J342" s="1073"/>
      <c r="K342" s="1073"/>
      <c r="L342" s="1073"/>
      <c r="M342" s="1073"/>
      <c r="N342" s="1073"/>
      <c r="O342" s="1073"/>
      <c r="P342" s="1073"/>
      <c r="Q342" s="1073"/>
      <c r="R342" s="1073"/>
    </row>
    <row r="343" spans="3:18" ht="16.5" hidden="1" customHeight="1">
      <c r="C343" s="1070" t="s">
        <v>155</v>
      </c>
      <c r="D343" s="1071"/>
      <c r="E343" s="1071"/>
      <c r="F343" s="1071"/>
      <c r="G343" s="1071"/>
      <c r="H343" s="1071"/>
      <c r="I343" s="1072"/>
      <c r="J343" s="645" t="s">
        <v>176</v>
      </c>
      <c r="K343" s="644"/>
      <c r="L343" s="418"/>
      <c r="M343" s="418"/>
      <c r="N343" s="418"/>
      <c r="O343" s="418"/>
      <c r="P343" s="419">
        <f>F349+F350+K349+K350+P349+P350</f>
        <v>0</v>
      </c>
      <c r="Q343" s="419"/>
      <c r="R343" s="420"/>
    </row>
    <row r="344" spans="3:18" ht="6.95" hidden="1" customHeight="1">
      <c r="C344" s="380"/>
      <c r="D344" s="380"/>
      <c r="E344" s="380"/>
      <c r="F344" s="380"/>
      <c r="G344" s="380"/>
      <c r="H344" s="380"/>
      <c r="I344" s="380"/>
      <c r="J344" s="380"/>
      <c r="K344" s="380"/>
      <c r="L344" s="380"/>
      <c r="M344" s="380"/>
      <c r="N344" s="380"/>
      <c r="O344" s="380"/>
      <c r="P344" s="380"/>
      <c r="Q344" s="380"/>
      <c r="R344" s="380"/>
    </row>
    <row r="345" spans="3:18" ht="20.100000000000001" hidden="1" customHeight="1">
      <c r="C345" s="1067" t="s">
        <v>156</v>
      </c>
      <c r="D345" s="1068"/>
      <c r="E345" s="1068"/>
      <c r="F345" s="1068"/>
      <c r="G345" s="1068"/>
      <c r="H345" s="1068"/>
      <c r="I345" s="1068"/>
      <c r="J345" s="1068"/>
      <c r="K345" s="1068"/>
      <c r="L345" s="1068"/>
      <c r="M345" s="1068"/>
      <c r="N345" s="1068"/>
      <c r="O345" s="1068"/>
      <c r="P345" s="1068"/>
      <c r="Q345" s="1068"/>
      <c r="R345" s="1069"/>
    </row>
    <row r="346" spans="3:18" ht="6.95" hidden="1" customHeight="1">
      <c r="C346" s="397"/>
      <c r="D346" s="397"/>
      <c r="E346" s="380"/>
      <c r="F346" s="397"/>
      <c r="G346" s="397"/>
      <c r="H346" s="397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</row>
    <row r="347" spans="3:18" ht="33.75" hidden="1" customHeight="1">
      <c r="C347" s="1064" t="s">
        <v>800</v>
      </c>
      <c r="D347" s="1065"/>
      <c r="E347" s="1066"/>
      <c r="F347" s="476" t="str">
        <f>IF(MIN(F349,F350)=0,"",MIN(F349,F350))</f>
        <v/>
      </c>
      <c r="G347" s="477"/>
      <c r="H347" s="478"/>
      <c r="I347" s="1064" t="s">
        <v>801</v>
      </c>
      <c r="J347" s="1065"/>
      <c r="K347" s="1066"/>
      <c r="L347" s="476" t="str">
        <f>IF(MIN(L349,L350)=0,"",MIN(L349,L350))</f>
        <v/>
      </c>
      <c r="M347" s="478"/>
      <c r="N347" s="1064" t="s">
        <v>802</v>
      </c>
      <c r="O347" s="1065"/>
      <c r="P347" s="1066"/>
      <c r="Q347" s="1048" t="str">
        <f>IF(MIN(Q349,Q350)=0,"",MIN(Q349,Q350))</f>
        <v/>
      </c>
      <c r="R347" s="1049"/>
    </row>
    <row r="348" spans="3:18" ht="6.95" hidden="1" customHeight="1">
      <c r="C348" s="479"/>
      <c r="D348" s="479"/>
      <c r="E348" s="479"/>
      <c r="F348" s="479"/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</row>
    <row r="349" spans="3:18" ht="20.100000000000001" hidden="1" customHeight="1">
      <c r="C349" s="1043" t="s">
        <v>157</v>
      </c>
      <c r="D349" s="1044"/>
      <c r="E349" s="1045"/>
      <c r="F349" s="480"/>
      <c r="G349" s="479"/>
      <c r="H349" s="479"/>
      <c r="I349" s="1043" t="s">
        <v>157</v>
      </c>
      <c r="J349" s="1044"/>
      <c r="K349" s="1045"/>
      <c r="L349" s="481"/>
      <c r="M349" s="479"/>
      <c r="N349" s="1043" t="s">
        <v>157</v>
      </c>
      <c r="O349" s="1044"/>
      <c r="P349" s="1045"/>
      <c r="Q349" s="1041"/>
      <c r="R349" s="1042"/>
    </row>
    <row r="350" spans="3:18" ht="20.100000000000001" hidden="1" customHeight="1">
      <c r="C350" s="1043" t="s">
        <v>158</v>
      </c>
      <c r="D350" s="1044"/>
      <c r="E350" s="1045"/>
      <c r="F350" s="480"/>
      <c r="G350" s="479"/>
      <c r="H350" s="479"/>
      <c r="I350" s="1043" t="s">
        <v>158</v>
      </c>
      <c r="J350" s="1044"/>
      <c r="K350" s="1045"/>
      <c r="L350" s="481"/>
      <c r="M350" s="479"/>
      <c r="N350" s="1043" t="s">
        <v>158</v>
      </c>
      <c r="O350" s="1044"/>
      <c r="P350" s="1045"/>
      <c r="Q350" s="1041"/>
      <c r="R350" s="1042"/>
    </row>
    <row r="351" spans="3:18" ht="20.100000000000001" hidden="1" customHeight="1">
      <c r="C351" s="1043" t="s">
        <v>159</v>
      </c>
      <c r="D351" s="1044"/>
      <c r="E351" s="1045"/>
      <c r="F351" s="482"/>
      <c r="G351" s="479"/>
      <c r="H351" s="479"/>
      <c r="I351" s="1043" t="s">
        <v>159</v>
      </c>
      <c r="J351" s="1044"/>
      <c r="K351" s="1045"/>
      <c r="L351" s="481"/>
      <c r="M351" s="479"/>
      <c r="N351" s="1043" t="s">
        <v>159</v>
      </c>
      <c r="O351" s="1044"/>
      <c r="P351" s="1045"/>
      <c r="Q351" s="1041"/>
      <c r="R351" s="1042"/>
    </row>
    <row r="352" spans="3:18" ht="20.100000000000001" hidden="1" customHeight="1">
      <c r="C352" s="1043" t="s">
        <v>160</v>
      </c>
      <c r="D352" s="1044"/>
      <c r="E352" s="1045"/>
      <c r="F352" s="482"/>
      <c r="G352" s="479"/>
      <c r="H352" s="479"/>
      <c r="I352" s="1043" t="s">
        <v>160</v>
      </c>
      <c r="J352" s="1044"/>
      <c r="K352" s="1045"/>
      <c r="L352" s="481"/>
      <c r="M352" s="479"/>
      <c r="N352" s="1043" t="s">
        <v>160</v>
      </c>
      <c r="O352" s="1044"/>
      <c r="P352" s="1045"/>
      <c r="Q352" s="1041"/>
      <c r="R352" s="1042"/>
    </row>
    <row r="353" spans="3:18" ht="20.100000000000001" hidden="1" customHeight="1">
      <c r="C353" s="1043" t="s">
        <v>161</v>
      </c>
      <c r="D353" s="1044"/>
      <c r="E353" s="1045"/>
      <c r="F353" s="482"/>
      <c r="G353" s="479"/>
      <c r="H353" s="479"/>
      <c r="I353" s="1043" t="s">
        <v>161</v>
      </c>
      <c r="J353" s="1044"/>
      <c r="K353" s="1045"/>
      <c r="L353" s="481"/>
      <c r="M353" s="479"/>
      <c r="N353" s="1043" t="s">
        <v>161</v>
      </c>
      <c r="O353" s="1044"/>
      <c r="P353" s="1045"/>
      <c r="Q353" s="1041"/>
      <c r="R353" s="1042"/>
    </row>
    <row r="354" spans="3:18" ht="20.100000000000001" hidden="1" customHeight="1">
      <c r="C354" s="1043" t="s">
        <v>162</v>
      </c>
      <c r="D354" s="1044"/>
      <c r="E354" s="1045"/>
      <c r="F354" s="482"/>
      <c r="G354" s="479"/>
      <c r="H354" s="479"/>
      <c r="I354" s="1043" t="s">
        <v>162</v>
      </c>
      <c r="J354" s="1044"/>
      <c r="K354" s="1045"/>
      <c r="L354" s="481"/>
      <c r="M354" s="479"/>
      <c r="N354" s="1043" t="s">
        <v>162</v>
      </c>
      <c r="O354" s="1044"/>
      <c r="P354" s="1045"/>
      <c r="Q354" s="1041"/>
      <c r="R354" s="1042"/>
    </row>
    <row r="355" spans="3:18" ht="20.100000000000001" hidden="1" customHeight="1">
      <c r="C355" s="1043" t="s">
        <v>163</v>
      </c>
      <c r="D355" s="1044"/>
      <c r="E355" s="1045"/>
      <c r="F355" s="482"/>
      <c r="G355" s="479"/>
      <c r="H355" s="479"/>
      <c r="I355" s="1043" t="s">
        <v>163</v>
      </c>
      <c r="J355" s="1044"/>
      <c r="K355" s="1045"/>
      <c r="L355" s="481"/>
      <c r="M355" s="479"/>
      <c r="N355" s="1043" t="s">
        <v>163</v>
      </c>
      <c r="O355" s="1044"/>
      <c r="P355" s="1045"/>
      <c r="Q355" s="1041"/>
      <c r="R355" s="1042"/>
    </row>
    <row r="356" spans="3:18" ht="20.100000000000001" hidden="1" customHeight="1">
      <c r="C356" s="1043" t="s">
        <v>164</v>
      </c>
      <c r="D356" s="1044"/>
      <c r="E356" s="1045"/>
      <c r="F356" s="482"/>
      <c r="G356" s="479"/>
      <c r="H356" s="479"/>
      <c r="I356" s="1043" t="s">
        <v>164</v>
      </c>
      <c r="J356" s="1044"/>
      <c r="K356" s="1045"/>
      <c r="L356" s="481"/>
      <c r="M356" s="479"/>
      <c r="N356" s="1043" t="s">
        <v>164</v>
      </c>
      <c r="O356" s="1044"/>
      <c r="P356" s="1045"/>
      <c r="Q356" s="1041"/>
      <c r="R356" s="1042"/>
    </row>
    <row r="357" spans="3:18" ht="20.100000000000001" hidden="1" customHeight="1">
      <c r="C357" s="1043" t="s">
        <v>165</v>
      </c>
      <c r="D357" s="1044"/>
      <c r="E357" s="1045"/>
      <c r="F357" s="482"/>
      <c r="G357" s="479"/>
      <c r="H357" s="479"/>
      <c r="I357" s="1043" t="s">
        <v>165</v>
      </c>
      <c r="J357" s="1044"/>
      <c r="K357" s="1045"/>
      <c r="L357" s="481"/>
      <c r="M357" s="479"/>
      <c r="N357" s="1043" t="s">
        <v>165</v>
      </c>
      <c r="O357" s="1044"/>
      <c r="P357" s="1045"/>
      <c r="Q357" s="1041"/>
      <c r="R357" s="1042"/>
    </row>
    <row r="358" spans="3:18" ht="6.75" hidden="1" customHeight="1">
      <c r="C358" s="1"/>
      <c r="D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</row>
    <row r="359" spans="3:18" s="434" customFormat="1" ht="20.100000000000001" customHeight="1">
      <c r="C359" s="1061" t="s">
        <v>2458</v>
      </c>
      <c r="D359" s="1062"/>
      <c r="E359" s="1062"/>
      <c r="F359" s="1062"/>
      <c r="G359" s="1062"/>
      <c r="H359" s="1062"/>
      <c r="I359" s="1062"/>
      <c r="J359" s="1062"/>
      <c r="K359" s="1062"/>
      <c r="L359" s="1062"/>
      <c r="M359" s="1062"/>
      <c r="N359" s="1062"/>
      <c r="O359" s="1062"/>
      <c r="P359" s="1062"/>
      <c r="Q359" s="1062"/>
      <c r="R359" s="1063"/>
    </row>
    <row r="360" spans="3:18" ht="15.75" customHeight="1">
      <c r="C360" s="1055"/>
      <c r="D360" s="1056"/>
      <c r="E360" s="1056"/>
      <c r="F360" s="1056"/>
      <c r="G360" s="1056"/>
      <c r="H360" s="1056"/>
      <c r="I360" s="1056"/>
      <c r="J360" s="1056"/>
      <c r="K360" s="1056"/>
      <c r="L360" s="1056"/>
      <c r="M360" s="1056"/>
      <c r="N360" s="1056"/>
      <c r="O360" s="1056"/>
      <c r="P360" s="1056"/>
      <c r="Q360" s="1056"/>
      <c r="R360" s="1057"/>
    </row>
    <row r="361" spans="3:18" ht="15.75" customHeight="1">
      <c r="C361" s="1055"/>
      <c r="D361" s="1056"/>
      <c r="E361" s="1056"/>
      <c r="F361" s="1056"/>
      <c r="G361" s="1056"/>
      <c r="H361" s="1056"/>
      <c r="I361" s="1056"/>
      <c r="J361" s="1056"/>
      <c r="K361" s="1056"/>
      <c r="L361" s="1056"/>
      <c r="M361" s="1056"/>
      <c r="N361" s="1056"/>
      <c r="O361" s="1056"/>
      <c r="P361" s="1056"/>
      <c r="Q361" s="1056"/>
      <c r="R361" s="1057"/>
    </row>
    <row r="362" spans="3:18" ht="15.75" customHeight="1">
      <c r="C362" s="1058"/>
      <c r="D362" s="1059"/>
      <c r="E362" s="1059"/>
      <c r="F362" s="1059"/>
      <c r="G362" s="1059"/>
      <c r="H362" s="1059"/>
      <c r="I362" s="1059"/>
      <c r="J362" s="1059"/>
      <c r="K362" s="1059"/>
      <c r="L362" s="1059"/>
      <c r="M362" s="1059"/>
      <c r="N362" s="1059"/>
      <c r="O362" s="1059"/>
      <c r="P362" s="1059"/>
      <c r="Q362" s="1059"/>
      <c r="R362" s="1060"/>
    </row>
    <row r="363" spans="3:18" ht="14.25" customHeight="1"/>
    <row r="364" spans="3:18" ht="15.75">
      <c r="C364" s="1052" t="s">
        <v>166</v>
      </c>
      <c r="D364" s="1052"/>
      <c r="E364" s="1052"/>
      <c r="F364" s="1052"/>
      <c r="G364" s="1052"/>
      <c r="H364" s="1052"/>
      <c r="I364" s="1052"/>
      <c r="J364" s="1052"/>
      <c r="K364" s="1052"/>
      <c r="L364" s="1052"/>
      <c r="M364" s="1052"/>
      <c r="N364" s="1052"/>
      <c r="O364" s="1052"/>
      <c r="P364" s="1052"/>
      <c r="Q364" s="1052"/>
      <c r="R364" s="1052"/>
    </row>
    <row r="365" spans="3:18">
      <c r="C365" s="39"/>
      <c r="D365" s="39"/>
      <c r="F365" s="39"/>
      <c r="G365" s="39"/>
      <c r="H365" s="39"/>
      <c r="I365" s="39"/>
      <c r="J365" s="39"/>
      <c r="K365" s="39"/>
    </row>
    <row r="366" spans="3:18" ht="27.75" customHeight="1">
      <c r="C366" s="1053" t="s">
        <v>2459</v>
      </c>
      <c r="D366" s="1053"/>
      <c r="E366" s="1053"/>
      <c r="F366" s="1053"/>
      <c r="G366" s="1053"/>
      <c r="H366" s="1053"/>
      <c r="I366" s="1053"/>
      <c r="J366" s="1053"/>
      <c r="K366" s="1053"/>
      <c r="L366" s="1053"/>
      <c r="M366" s="1053"/>
      <c r="N366" s="1053"/>
      <c r="O366" s="1053"/>
      <c r="P366" s="1053"/>
      <c r="Q366" s="1053"/>
      <c r="R366" s="1053"/>
    </row>
    <row r="367" spans="3:18" ht="15.75">
      <c r="C367" s="1052" t="s">
        <v>168</v>
      </c>
      <c r="D367" s="1052"/>
      <c r="E367" s="1052"/>
      <c r="F367" s="1052"/>
      <c r="G367" s="1052"/>
      <c r="H367" s="1052"/>
      <c r="I367" s="1052"/>
      <c r="J367" s="1052"/>
      <c r="K367" s="1052"/>
      <c r="L367" s="1052"/>
      <c r="M367" s="1052"/>
      <c r="N367" s="1052"/>
      <c r="O367" s="1052"/>
      <c r="P367" s="1052"/>
      <c r="Q367" s="1052"/>
      <c r="R367" s="1052"/>
    </row>
    <row r="368" spans="3:18" ht="5.25" customHeight="1">
      <c r="C368" s="39"/>
      <c r="D368" s="39"/>
      <c r="F368" s="39"/>
      <c r="G368" s="39"/>
      <c r="H368" s="39"/>
      <c r="I368" s="39"/>
      <c r="J368" s="39"/>
      <c r="K368" s="39"/>
    </row>
    <row r="369" spans="3:18" ht="30" customHeight="1">
      <c r="C369" s="1054" t="s">
        <v>169</v>
      </c>
      <c r="D369" s="1054"/>
      <c r="E369" s="1054"/>
      <c r="F369" s="1054"/>
      <c r="G369" s="1054"/>
      <c r="H369" s="1054"/>
      <c r="I369" s="1054"/>
      <c r="J369" s="1054"/>
      <c r="K369" s="1054"/>
      <c r="L369" s="1054"/>
      <c r="M369" s="1054"/>
      <c r="N369" s="1054"/>
      <c r="O369" s="1054"/>
      <c r="P369" s="1054"/>
      <c r="Q369" s="1054"/>
      <c r="R369" s="1054"/>
    </row>
    <row r="370" spans="3:18" ht="15.75">
      <c r="C370" s="1052" t="s">
        <v>170</v>
      </c>
      <c r="D370" s="1052"/>
      <c r="E370" s="1052"/>
      <c r="F370" s="1052"/>
      <c r="G370" s="1052"/>
      <c r="H370" s="1052"/>
      <c r="I370" s="1052"/>
      <c r="J370" s="1052"/>
      <c r="K370" s="1052"/>
      <c r="L370" s="1052"/>
      <c r="M370" s="1052"/>
      <c r="N370" s="1052"/>
      <c r="O370" s="1052"/>
      <c r="P370" s="1052"/>
      <c r="Q370" s="1052"/>
      <c r="R370" s="1052"/>
    </row>
    <row r="371" spans="3:18" ht="15.75">
      <c r="C371" s="1052" t="s">
        <v>171</v>
      </c>
      <c r="D371" s="1052"/>
      <c r="E371" s="1052"/>
      <c r="F371" s="1052"/>
      <c r="G371" s="1052"/>
      <c r="H371" s="1052"/>
      <c r="I371" s="1052"/>
      <c r="J371" s="1052"/>
      <c r="K371" s="1052"/>
      <c r="L371" s="1052"/>
      <c r="M371" s="1052"/>
      <c r="N371" s="1052"/>
      <c r="O371" s="1052"/>
      <c r="P371" s="1052"/>
      <c r="Q371" s="1052"/>
      <c r="R371" s="1052"/>
    </row>
    <row r="372" spans="3:18" ht="15.75">
      <c r="C372" s="1052"/>
      <c r="D372" s="1052"/>
      <c r="E372" s="1052"/>
      <c r="F372" s="1052"/>
      <c r="G372" s="1052"/>
      <c r="H372" s="1052"/>
      <c r="I372" s="1052"/>
      <c r="J372" s="1052"/>
      <c r="K372" s="1052"/>
      <c r="L372" s="1052"/>
      <c r="M372" s="1052"/>
      <c r="N372" s="1052"/>
      <c r="O372" s="1052"/>
      <c r="P372" s="1052"/>
      <c r="Q372" s="1052"/>
      <c r="R372" s="1052"/>
    </row>
    <row r="373" spans="3:18" ht="15.75">
      <c r="C373" s="1052" t="s">
        <v>10</v>
      </c>
      <c r="D373" s="1052"/>
      <c r="E373" s="1052"/>
      <c r="F373" s="1052"/>
      <c r="G373" s="1052"/>
      <c r="H373" s="1052"/>
      <c r="I373" s="1052"/>
      <c r="J373" s="1052"/>
      <c r="K373" s="1052"/>
      <c r="L373" s="1052"/>
      <c r="M373" s="1052"/>
      <c r="N373" s="1052"/>
      <c r="O373" s="1052"/>
      <c r="P373" s="1052"/>
      <c r="Q373" s="1052"/>
      <c r="R373" s="1052"/>
    </row>
    <row r="374" spans="3:18"/>
    <row r="375" spans="3:18"/>
    <row r="376" spans="3:18"/>
    <row r="377" spans="3:18"/>
    <row r="378" spans="3:18"/>
    <row r="379" spans="3:18"/>
    <row r="380" spans="3:18"/>
    <row r="381" spans="3:18"/>
    <row r="382" spans="3:18"/>
    <row r="383" spans="3:18"/>
    <row r="384" spans="3:18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</sheetData>
  <sheetProtection algorithmName="SHA-512" hashValue="YhQ6IA2nuW2Ch4LJGz8tZo1llxedYBrpFi6MENLFMFNgj5bC19Bp0O+fDfXiLUbRd4IdQXo9sDoS2LWRpawbnQ==" saltValue="AncINC4/QozSWcYWGKQHug==" spinCount="100000" sheet="1" objects="1" scenarios="1" selectLockedCells="1"/>
  <mergeCells count="456">
    <mergeCell ref="P182:R182"/>
    <mergeCell ref="C182:O182"/>
    <mergeCell ref="Q173:R173"/>
    <mergeCell ref="K173:L173"/>
    <mergeCell ref="K174:L174"/>
    <mergeCell ref="Q174:R174"/>
    <mergeCell ref="K175:L175"/>
    <mergeCell ref="Q175:R175"/>
    <mergeCell ref="K176:L176"/>
    <mergeCell ref="Q176:R176"/>
    <mergeCell ref="K177:L177"/>
    <mergeCell ref="Q177:R177"/>
    <mergeCell ref="Q179:R179"/>
    <mergeCell ref="H178:I178"/>
    <mergeCell ref="H179:I179"/>
    <mergeCell ref="K178:L178"/>
    <mergeCell ref="K179:L179"/>
    <mergeCell ref="K180:O180"/>
    <mergeCell ref="C176:E176"/>
    <mergeCell ref="C177:E177"/>
    <mergeCell ref="H176:I176"/>
    <mergeCell ref="H177:I177"/>
    <mergeCell ref="C174:E174"/>
    <mergeCell ref="C175:E175"/>
    <mergeCell ref="C316:R316"/>
    <mergeCell ref="C142:R142"/>
    <mergeCell ref="K145:M145"/>
    <mergeCell ref="K146:M146"/>
    <mergeCell ref="K147:M147"/>
    <mergeCell ref="K148:M148"/>
    <mergeCell ref="K149:M149"/>
    <mergeCell ref="K150:M150"/>
    <mergeCell ref="K151:M151"/>
    <mergeCell ref="K152:M152"/>
    <mergeCell ref="K153:M153"/>
    <mergeCell ref="K154:M154"/>
    <mergeCell ref="K155:M155"/>
    <mergeCell ref="K156:M156"/>
    <mergeCell ref="K157:M157"/>
    <mergeCell ref="K158:M158"/>
    <mergeCell ref="K159:M159"/>
    <mergeCell ref="K160:M160"/>
    <mergeCell ref="C180:E180"/>
    <mergeCell ref="Q180:R180"/>
    <mergeCell ref="H180:I180"/>
    <mergeCell ref="C178:E178"/>
    <mergeCell ref="Q178:R178"/>
    <mergeCell ref="C179:E179"/>
    <mergeCell ref="H174:I174"/>
    <mergeCell ref="H175:I175"/>
    <mergeCell ref="C172:E172"/>
    <mergeCell ref="C173:E173"/>
    <mergeCell ref="H172:I172"/>
    <mergeCell ref="H173:I173"/>
    <mergeCell ref="C170:E170"/>
    <mergeCell ref="Q170:R170"/>
    <mergeCell ref="C171:E171"/>
    <mergeCell ref="Q171:R171"/>
    <mergeCell ref="K170:M170"/>
    <mergeCell ref="H170:I170"/>
    <mergeCell ref="H171:I171"/>
    <mergeCell ref="K171:M171"/>
    <mergeCell ref="N171:O171"/>
    <mergeCell ref="M173:N173"/>
    <mergeCell ref="C168:E168"/>
    <mergeCell ref="Q168:R168"/>
    <mergeCell ref="C169:E169"/>
    <mergeCell ref="Q169:R169"/>
    <mergeCell ref="K168:M168"/>
    <mergeCell ref="K169:M169"/>
    <mergeCell ref="H168:I168"/>
    <mergeCell ref="H169:I169"/>
    <mergeCell ref="C166:E166"/>
    <mergeCell ref="Q166:R166"/>
    <mergeCell ref="C167:E167"/>
    <mergeCell ref="Q167:R167"/>
    <mergeCell ref="K166:M166"/>
    <mergeCell ref="K167:M167"/>
    <mergeCell ref="H166:I166"/>
    <mergeCell ref="H167:I167"/>
    <mergeCell ref="C164:E164"/>
    <mergeCell ref="Q164:R164"/>
    <mergeCell ref="C165:E165"/>
    <mergeCell ref="Q165:R165"/>
    <mergeCell ref="K164:M164"/>
    <mergeCell ref="K165:M165"/>
    <mergeCell ref="H164:I164"/>
    <mergeCell ref="H165:I165"/>
    <mergeCell ref="C162:E162"/>
    <mergeCell ref="Q162:R162"/>
    <mergeCell ref="C163:E163"/>
    <mergeCell ref="Q163:R163"/>
    <mergeCell ref="K162:M162"/>
    <mergeCell ref="K163:M163"/>
    <mergeCell ref="H162:I162"/>
    <mergeCell ref="H163:I163"/>
    <mergeCell ref="C160:E160"/>
    <mergeCell ref="Q160:R160"/>
    <mergeCell ref="C161:E161"/>
    <mergeCell ref="Q161:R161"/>
    <mergeCell ref="K161:M161"/>
    <mergeCell ref="H160:I160"/>
    <mergeCell ref="H161:I161"/>
    <mergeCell ref="C158:E158"/>
    <mergeCell ref="Q158:R158"/>
    <mergeCell ref="C159:E159"/>
    <mergeCell ref="Q159:R159"/>
    <mergeCell ref="H158:I158"/>
    <mergeCell ref="H159:I159"/>
    <mergeCell ref="Q151:R151"/>
    <mergeCell ref="H150:I150"/>
    <mergeCell ref="H151:I151"/>
    <mergeCell ref="C156:E156"/>
    <mergeCell ref="Q156:R156"/>
    <mergeCell ref="C157:E157"/>
    <mergeCell ref="Q157:R157"/>
    <mergeCell ref="H156:I156"/>
    <mergeCell ref="H157:I157"/>
    <mergeCell ref="C154:E154"/>
    <mergeCell ref="Q154:R154"/>
    <mergeCell ref="C155:E155"/>
    <mergeCell ref="Q155:R155"/>
    <mergeCell ref="H154:I154"/>
    <mergeCell ref="H155:I155"/>
    <mergeCell ref="M325:N325"/>
    <mergeCell ref="M326:N326"/>
    <mergeCell ref="F326:I326"/>
    <mergeCell ref="C145:E145"/>
    <mergeCell ref="Q145:R145"/>
    <mergeCell ref="C144:E144"/>
    <mergeCell ref="H144:I144"/>
    <mergeCell ref="H145:I145"/>
    <mergeCell ref="K144:M144"/>
    <mergeCell ref="N144:O144"/>
    <mergeCell ref="Q144:R144"/>
    <mergeCell ref="M178:N178"/>
    <mergeCell ref="M176:N176"/>
    <mergeCell ref="M177:N177"/>
    <mergeCell ref="M174:N174"/>
    <mergeCell ref="C148:E148"/>
    <mergeCell ref="Q148:R148"/>
    <mergeCell ref="C149:E149"/>
    <mergeCell ref="Q149:R149"/>
    <mergeCell ref="H148:I148"/>
    <mergeCell ref="H149:I149"/>
    <mergeCell ref="C146:E146"/>
    <mergeCell ref="Q146:R146"/>
    <mergeCell ref="C147:E147"/>
    <mergeCell ref="M291:N291"/>
    <mergeCell ref="M292:N292"/>
    <mergeCell ref="L293:N293"/>
    <mergeCell ref="F319:H319"/>
    <mergeCell ref="C307:F307"/>
    <mergeCell ref="C299:F299"/>
    <mergeCell ref="L296:O296"/>
    <mergeCell ref="L297:M297"/>
    <mergeCell ref="O135:Q135"/>
    <mergeCell ref="L304:M304"/>
    <mergeCell ref="C302:F302"/>
    <mergeCell ref="G300:K300"/>
    <mergeCell ref="G301:K301"/>
    <mergeCell ref="G302:K302"/>
    <mergeCell ref="Q147:R147"/>
    <mergeCell ref="H146:I146"/>
    <mergeCell ref="H147:I147"/>
    <mergeCell ref="C152:E152"/>
    <mergeCell ref="Q152:R152"/>
    <mergeCell ref="C153:E153"/>
    <mergeCell ref="Q153:R153"/>
    <mergeCell ref="H152:I152"/>
    <mergeCell ref="H153:I153"/>
    <mergeCell ref="C150:E150"/>
    <mergeCell ref="C343:I343"/>
    <mergeCell ref="C342:R342"/>
    <mergeCell ref="P326:Q326"/>
    <mergeCell ref="C52:F52"/>
    <mergeCell ref="C51:R51"/>
    <mergeCell ref="M80:P80"/>
    <mergeCell ref="K79:L79"/>
    <mergeCell ref="K80:L80"/>
    <mergeCell ref="K81:L81"/>
    <mergeCell ref="C88:P88"/>
    <mergeCell ref="C89:R89"/>
    <mergeCell ref="M68:O68"/>
    <mergeCell ref="M67:O67"/>
    <mergeCell ref="M69:O69"/>
    <mergeCell ref="Q67:R67"/>
    <mergeCell ref="C60:G60"/>
    <mergeCell ref="D58:H58"/>
    <mergeCell ref="K60:R60"/>
    <mergeCell ref="I59:J59"/>
    <mergeCell ref="G52:H52"/>
    <mergeCell ref="C83:R83"/>
    <mergeCell ref="L305:M305"/>
    <mergeCell ref="C329:R329"/>
    <mergeCell ref="F80:J80"/>
    <mergeCell ref="Q349:R349"/>
    <mergeCell ref="I356:K356"/>
    <mergeCell ref="N353:P353"/>
    <mergeCell ref="N352:P352"/>
    <mergeCell ref="N351:P351"/>
    <mergeCell ref="I347:K347"/>
    <mergeCell ref="N347:P347"/>
    <mergeCell ref="C347:E347"/>
    <mergeCell ref="C345:R345"/>
    <mergeCell ref="N350:P350"/>
    <mergeCell ref="C350:E350"/>
    <mergeCell ref="I353:K353"/>
    <mergeCell ref="C349:E349"/>
    <mergeCell ref="N349:P349"/>
    <mergeCell ref="I357:K357"/>
    <mergeCell ref="C359:R359"/>
    <mergeCell ref="Q354:R354"/>
    <mergeCell ref="Q355:R355"/>
    <mergeCell ref="Q356:R356"/>
    <mergeCell ref="Q357:R357"/>
    <mergeCell ref="N354:P354"/>
    <mergeCell ref="N355:P355"/>
    <mergeCell ref="N356:P356"/>
    <mergeCell ref="N357:P357"/>
    <mergeCell ref="C354:E354"/>
    <mergeCell ref="C355:E355"/>
    <mergeCell ref="C356:E356"/>
    <mergeCell ref="C357:E357"/>
    <mergeCell ref="I354:K354"/>
    <mergeCell ref="I355:K355"/>
    <mergeCell ref="C364:R364"/>
    <mergeCell ref="C366:R366"/>
    <mergeCell ref="C367:R367"/>
    <mergeCell ref="C369:R369"/>
    <mergeCell ref="C370:R370"/>
    <mergeCell ref="C371:R371"/>
    <mergeCell ref="C372:R372"/>
    <mergeCell ref="C373:R373"/>
    <mergeCell ref="C360:R362"/>
    <mergeCell ref="C35:R35"/>
    <mergeCell ref="C31:R31"/>
    <mergeCell ref="C47:R47"/>
    <mergeCell ref="C49:R49"/>
    <mergeCell ref="Q350:R350"/>
    <mergeCell ref="Q351:R351"/>
    <mergeCell ref="Q352:R352"/>
    <mergeCell ref="Q353:R353"/>
    <mergeCell ref="C351:E351"/>
    <mergeCell ref="C352:E352"/>
    <mergeCell ref="C353:E353"/>
    <mergeCell ref="I350:K350"/>
    <mergeCell ref="I351:K351"/>
    <mergeCell ref="I352:K352"/>
    <mergeCell ref="C335:H335"/>
    <mergeCell ref="C336:H336"/>
    <mergeCell ref="C337:H337"/>
    <mergeCell ref="C339:R339"/>
    <mergeCell ref="I349:K349"/>
    <mergeCell ref="J335:R335"/>
    <mergeCell ref="J336:R336"/>
    <mergeCell ref="J337:R337"/>
    <mergeCell ref="Q347:R347"/>
    <mergeCell ref="G53:H53"/>
    <mergeCell ref="O134:Q134"/>
    <mergeCell ref="P129:Q129"/>
    <mergeCell ref="I58:J58"/>
    <mergeCell ref="G56:R56"/>
    <mergeCell ref="D59:H59"/>
    <mergeCell ref="G74:H75"/>
    <mergeCell ref="C140:R140"/>
    <mergeCell ref="C138:R138"/>
    <mergeCell ref="C133:N133"/>
    <mergeCell ref="C134:N134"/>
    <mergeCell ref="C135:N135"/>
    <mergeCell ref="C93:R93"/>
    <mergeCell ref="C91:R91"/>
    <mergeCell ref="C90:R90"/>
    <mergeCell ref="C73:R73"/>
    <mergeCell ref="L85:M85"/>
    <mergeCell ref="C84:F84"/>
    <mergeCell ref="C82:E82"/>
    <mergeCell ref="I52:R52"/>
    <mergeCell ref="K75:L75"/>
    <mergeCell ref="F79:J79"/>
    <mergeCell ref="C76:F76"/>
    <mergeCell ref="G76:I76"/>
    <mergeCell ref="P74:R75"/>
    <mergeCell ref="M79:N79"/>
    <mergeCell ref="M81:P81"/>
    <mergeCell ref="F81:J81"/>
    <mergeCell ref="D57:R57"/>
    <mergeCell ref="C77:R77"/>
    <mergeCell ref="C74:F75"/>
    <mergeCell ref="I74:I75"/>
    <mergeCell ref="K74:L74"/>
    <mergeCell ref="K58:R58"/>
    <mergeCell ref="L64:M64"/>
    <mergeCell ref="H64:K64"/>
    <mergeCell ref="N64:R64"/>
    <mergeCell ref="C53:F53"/>
    <mergeCell ref="C79:E79"/>
    <mergeCell ref="C56:F56"/>
    <mergeCell ref="L286:P286"/>
    <mergeCell ref="C80:E80"/>
    <mergeCell ref="C81:E81"/>
    <mergeCell ref="C78:R78"/>
    <mergeCell ref="K59:R59"/>
    <mergeCell ref="Q150:R150"/>
    <mergeCell ref="C151:E151"/>
    <mergeCell ref="C305:F305"/>
    <mergeCell ref="G299:K299"/>
    <mergeCell ref="L303:M303"/>
    <mergeCell ref="G84:R84"/>
    <mergeCell ref="N85:R85"/>
    <mergeCell ref="C71:O71"/>
    <mergeCell ref="D67:K67"/>
    <mergeCell ref="D68:K68"/>
    <mergeCell ref="D69:K69"/>
    <mergeCell ref="C66:R66"/>
    <mergeCell ref="C64:G64"/>
    <mergeCell ref="C63:F63"/>
    <mergeCell ref="C62:R62"/>
    <mergeCell ref="P71:R71"/>
    <mergeCell ref="D85:K85"/>
    <mergeCell ref="F82:J82"/>
    <mergeCell ref="M289:N289"/>
    <mergeCell ref="M290:N290"/>
    <mergeCell ref="M175:N175"/>
    <mergeCell ref="M179:N179"/>
    <mergeCell ref="C310:F310"/>
    <mergeCell ref="C314:R314"/>
    <mergeCell ref="C315:E315"/>
    <mergeCell ref="F315:H315"/>
    <mergeCell ref="J315:L315"/>
    <mergeCell ref="N315:Q315"/>
    <mergeCell ref="Q310:R310"/>
    <mergeCell ref="C312:F312"/>
    <mergeCell ref="G312:R312"/>
    <mergeCell ref="P296:P297"/>
    <mergeCell ref="I307:K307"/>
    <mergeCell ref="Q296:R297"/>
    <mergeCell ref="L306:M306"/>
    <mergeCell ref="C300:F300"/>
    <mergeCell ref="C301:F301"/>
    <mergeCell ref="G307:H307"/>
    <mergeCell ref="N297:O297"/>
    <mergeCell ref="L299:M299"/>
    <mergeCell ref="G303:K303"/>
    <mergeCell ref="L298:M298"/>
    <mergeCell ref="C303:F303"/>
    <mergeCell ref="C304:F304"/>
    <mergeCell ref="C324:R324"/>
    <mergeCell ref="C320:R320"/>
    <mergeCell ref="Q319:R319"/>
    <mergeCell ref="C319:E319"/>
    <mergeCell ref="C321:E321"/>
    <mergeCell ref="G325:I325"/>
    <mergeCell ref="C340:R340"/>
    <mergeCell ref="P325:Q325"/>
    <mergeCell ref="I319:M319"/>
    <mergeCell ref="N321:O321"/>
    <mergeCell ref="C322:F322"/>
    <mergeCell ref="G322:J322"/>
    <mergeCell ref="K322:R322"/>
    <mergeCell ref="D323:P323"/>
    <mergeCell ref="Q323:R323"/>
    <mergeCell ref="C325:E325"/>
    <mergeCell ref="C326:E326"/>
    <mergeCell ref="N319:P319"/>
    <mergeCell ref="G327:R327"/>
    <mergeCell ref="C327:E327"/>
    <mergeCell ref="C331:R331"/>
    <mergeCell ref="C333:R333"/>
    <mergeCell ref="C334:R334"/>
    <mergeCell ref="C338:R338"/>
    <mergeCell ref="D3:Q3"/>
    <mergeCell ref="Q321:R321"/>
    <mergeCell ref="C318:R318"/>
    <mergeCell ref="L302:M302"/>
    <mergeCell ref="C296:F297"/>
    <mergeCell ref="C298:F298"/>
    <mergeCell ref="C86:E86"/>
    <mergeCell ref="G86:R86"/>
    <mergeCell ref="G298:K298"/>
    <mergeCell ref="L300:M300"/>
    <mergeCell ref="L301:M301"/>
    <mergeCell ref="G304:K304"/>
    <mergeCell ref="G305:K305"/>
    <mergeCell ref="C87:P87"/>
    <mergeCell ref="L307:R307"/>
    <mergeCell ref="I60:J60"/>
    <mergeCell ref="C306:F306"/>
    <mergeCell ref="Q308:R308"/>
    <mergeCell ref="G306:K306"/>
    <mergeCell ref="C308:F308"/>
    <mergeCell ref="M287:N287"/>
    <mergeCell ref="M288:N288"/>
    <mergeCell ref="F321:H321"/>
    <mergeCell ref="G296:K297"/>
    <mergeCell ref="C34:R34"/>
    <mergeCell ref="S34:Y34"/>
    <mergeCell ref="S22:Y22"/>
    <mergeCell ref="M74:O75"/>
    <mergeCell ref="C23:R23"/>
    <mergeCell ref="S23:Y23"/>
    <mergeCell ref="C24:R24"/>
    <mergeCell ref="S24:Y24"/>
    <mergeCell ref="C25:R25"/>
    <mergeCell ref="S25:Y25"/>
    <mergeCell ref="C26:R26"/>
    <mergeCell ref="S26:Y26"/>
    <mergeCell ref="C27:R27"/>
    <mergeCell ref="S27:Y27"/>
    <mergeCell ref="C28:R28"/>
    <mergeCell ref="S28:Y28"/>
    <mergeCell ref="C45:R45"/>
    <mergeCell ref="C46:R46"/>
    <mergeCell ref="S46:Y46"/>
    <mergeCell ref="S35:Y35"/>
    <mergeCell ref="C36:R36"/>
    <mergeCell ref="S30:Y30"/>
    <mergeCell ref="C55:R55"/>
    <mergeCell ref="S29:Y29"/>
    <mergeCell ref="C30:R30"/>
    <mergeCell ref="F4:H5"/>
    <mergeCell ref="N4:Q5"/>
    <mergeCell ref="I4:J5"/>
    <mergeCell ref="S31:Y31"/>
    <mergeCell ref="C32:R32"/>
    <mergeCell ref="S32:Y32"/>
    <mergeCell ref="C33:R33"/>
    <mergeCell ref="S33:Y33"/>
    <mergeCell ref="C8:R8"/>
    <mergeCell ref="C19:R19"/>
    <mergeCell ref="C18:R18"/>
    <mergeCell ref="C17:R17"/>
    <mergeCell ref="S49:Y49"/>
    <mergeCell ref="C13:R13"/>
    <mergeCell ref="C185:R185"/>
    <mergeCell ref="T57:XFC57"/>
    <mergeCell ref="C41:R41"/>
    <mergeCell ref="C44:R44"/>
    <mergeCell ref="S36:Y36"/>
    <mergeCell ref="C38:R38"/>
    <mergeCell ref="C39:R39"/>
    <mergeCell ref="C40:R40"/>
    <mergeCell ref="C42:R42"/>
    <mergeCell ref="C43:R43"/>
    <mergeCell ref="S43:Y43"/>
    <mergeCell ref="C15:R15"/>
    <mergeCell ref="C16:R16"/>
    <mergeCell ref="C20:R20"/>
    <mergeCell ref="S20:Y20"/>
    <mergeCell ref="C21:R21"/>
    <mergeCell ref="S21:Y21"/>
    <mergeCell ref="C22:R22"/>
    <mergeCell ref="S47:Y47"/>
    <mergeCell ref="C48:R48"/>
    <mergeCell ref="S48:Y48"/>
    <mergeCell ref="C29:R29"/>
  </mergeCells>
  <conditionalFormatting sqref="C8">
    <cfRule type="expression" dxfId="75" priority="226">
      <formula>LEFT($C$8,4)="Opa!"</formula>
    </cfRule>
    <cfRule type="expression" dxfId="74" priority="227">
      <formula>LEFT($C$8,12)="Tudo pronto!"</formula>
    </cfRule>
  </conditionalFormatting>
  <conditionalFormatting sqref="C60 H60:I60 K60 C62:C69 H62:I69 K62:K69 C71 H71:I71 K71">
    <cfRule type="expression" dxfId="73" priority="326">
      <formula>$J$53=TRUE</formula>
    </cfRule>
  </conditionalFormatting>
  <conditionalFormatting sqref="C322 G322 C323:D323">
    <cfRule type="expression" dxfId="72" priority="12">
      <formula>OR(   $N$319="Residencial",   $N$319="Comercial",   $N$319="Industrial",   $N$319="Poder Público",   $N$319="Iluminação Pública",   $N$319="Serviço Público",   $N$319="Consumo Próprio" )</formula>
    </cfRule>
  </conditionalFormatting>
  <conditionalFormatting sqref="C78:R82">
    <cfRule type="expression" dxfId="71" priority="322">
      <formula>$G$52="RURAL"</formula>
    </cfRule>
  </conditionalFormatting>
  <conditionalFormatting sqref="C83:R85 R87:R88">
    <cfRule type="expression" dxfId="70" priority="323">
      <formula>$G$52="URBANO"</formula>
    </cfRule>
  </conditionalFormatting>
  <conditionalFormatting sqref="C320:R320 C321:N321 P321:R321 C322 G322 C323:D323">
    <cfRule type="expression" dxfId="69" priority="123">
      <formula>$F$319="Caixa Existente sem Alteração"</formula>
    </cfRule>
    <cfRule type="expression" dxfId="68" priority="124">
      <formula>$F$319="Alteração de Carga"</formula>
    </cfRule>
  </conditionalFormatting>
  <conditionalFormatting sqref="C324:R327">
    <cfRule type="expression" dxfId="67" priority="125">
      <formula>$F$319="Conexão Nova"</formula>
    </cfRule>
  </conditionalFormatting>
  <conditionalFormatting sqref="C345:R346 C347 F347:I347 L347:N347 Q347:R347 C348:R357">
    <cfRule type="expression" dxfId="64" priority="9">
      <formula>$J$343="Não"</formula>
    </cfRule>
  </conditionalFormatting>
  <conditionalFormatting sqref="K60 K62:K69 K71">
    <cfRule type="expression" dxfId="63" priority="195">
      <formula>$H$60="Não"</formula>
    </cfRule>
  </conditionalFormatting>
  <conditionalFormatting sqref="L64:R64">
    <cfRule type="expression" dxfId="62" priority="24">
      <formula>OR($H$64="Agência Correios(Caixa postal)",$H$64="Endereço")</formula>
    </cfRule>
  </conditionalFormatting>
  <conditionalFormatting sqref="N298:R306 C296 G296 P296:Q296 L296:L307 N297 C298:C308 I307 G308:Q308 G298:G307">
    <cfRule type="expression" dxfId="61" priority="52">
      <formula>$L$295="Não"</formula>
    </cfRule>
  </conditionalFormatting>
  <conditionalFormatting sqref="Q298:R306">
    <cfRule type="expression" dxfId="60" priority="49">
      <formula>$G$13="Sim"</formula>
    </cfRule>
  </conditionalFormatting>
  <dataValidations xWindow="898" yWindow="613" count="57">
    <dataValidation type="list" allowBlank="1" showInputMessage="1" showErrorMessage="1" prompt="Favor escolher data para vencimento da fatura" sqref="H63" xr:uid="{00000000-0002-0000-0000-000000000000}">
      <formula1>"1,6,11,17,22,27"</formula1>
    </dataValidation>
    <dataValidation type="list" allowBlank="1" showErrorMessage="1" sqref="F86 Q87:Q88 F327:F328" xr:uid="{00000000-0002-0000-0000-000001000000}">
      <formula1>"Sim,Não"</formula1>
    </dataValidation>
    <dataValidation type="list" allowBlank="1" showInputMessage="1" showErrorMessage="1" prompt="Favor escolher entre &quot;Sim&quot; ou &quot;Não&quot;" sqref="O133 G307 J343 I335:I337 H60:H71" xr:uid="{00000000-0002-0000-0000-000002000000}">
      <formula1>"Sim,Não"</formula1>
    </dataValidation>
    <dataValidation type="decimal" operator="greaterThan" allowBlank="1" showInputMessage="1" showErrorMessage="1" prompt="Quantidade - Número" sqref="P298:P306" xr:uid="{00000000-0002-0000-0000-000003000000}">
      <formula1>-1</formula1>
    </dataValidation>
    <dataValidation type="decimal" allowBlank="1" showErrorMessage="1" sqref="L76:M76 L80:L82 M82" xr:uid="{00000000-0002-0000-0000-000004000000}">
      <formula1>3000000000</formula1>
      <formula2>3999999999</formula2>
    </dataValidation>
    <dataValidation operator="greaterThanOrEqual" allowBlank="1" showInputMessage="1" showErrorMessage="1" prompt="Quantidade - Número de objetos na instalação" sqref="J187:J191 O186 G186:G195 C187:E195 F195 P203:R205 L194 P207:R211 H207 C210 R315 C311:R311 E277:E281 C317 C314 D217:R221 J204:J205 F187:F193 H187:H195 I186:I194 J194:J195 L187:L192 P190:P195 O209:O211 C203:I205 K203:M205 Q197:R202 H198:H202 L197:L198 K186:K193 K195 K209:M210 L200:L202 C211:M211 C207:G208 I207:M208 N203:N211 O203:O207 M187:O195 Q187:R195 P187:P188 P276:Q276 P197 D209:I210 C217 H227 L246:L247 H237 C219:C221 L236:L238 C237:C241 D247:F251 D186:E186 J250:J251 H247 P249:P252 C249:C251 G250:G252 D240:E241 D237:E238 M186 F237:G241 C247 L250:L252 G247:G248 L222:L228 J247:J248 M246:N251 O250:O251 O246:O248 H249:H252 P246 L256:L257 K257:K262 P259:P262 H257 J260:J262 L260:L262 C259:C261 D257:F261 P279:P282 H259:H262 G257:G258 I247:I252 J257:J258 M256:N261 O260:O261 O256:O258 I257:I262 P256 L266:L267 P269:P272 H267 F267:F272 L230:L232 C269:C271 L270:L272 C267 Q277:Q281 G267:G268 J271:J272 J267:J268 M266:N271 O270:O271 O266:O268 P266 G260:G262 L276:L277 I277:I282 J280:J282 H277 K247:K252 R276:R281 C279:C281 I267:I272 K277:K282 C277 C252:F252 Q313 F277 G277:G278 N280:O281 Q256:R262 D267:E268 F280:G281 Q246:R252 M276:M281 N276:O278 Q284:R284 L284:L287 M284:P285 O173:Q173 D270:E271 L240:L242 H279:H282 H239:H242 M197:O202 C197:G202 P199:P202 M236:R242 I237:K242 C227:G232 C242:G242 K267:K272 Q266:R272 G270:H272 D277:D278 I197:K202 C222:K225 C212:R215 H229:H232 M252:O252 L280:L282 C282:G282 M282:O282 Q282:R282 C272:E272 M272:O272 M222:R232 I227:K232 C262:F262 M262:O262 F315 M315:N315 D280:D281 G312 O287:P287 I315:J315 C284:K284 J285:K285 Q180 C294:P294 K172:K173 M172:R172" xr:uid="{00000000-0002-0000-0000-000005000000}"/>
    <dataValidation allowBlank="1" showInputMessage="1" showErrorMessage="1" prompt="Favor escolher entre &quot;Sim&quot; ou &quot;Não&quot;" sqref="L295:M295" xr:uid="{00000000-0002-0000-0000-000006000000}"/>
    <dataValidation type="list" allowBlank="1" showInputMessage="1" showErrorMessage="1" prompt="Informar qual será o tipo de identificação à ser preenchido!" sqref="F325" xr:uid="{00000000-0002-0000-0000-000007000000}">
      <formula1>"Instalação de Nº:*,Medidor de Nº:*,Caixa de Nº(complemento):*"</formula1>
    </dataValidation>
    <dataValidation allowBlank="1" showErrorMessage="1" sqref="T318 I63 Q174:Q179 P288:P292" xr:uid="{00000000-0002-0000-0000-000008000000}"/>
    <dataValidation type="list" allowBlank="1" showInputMessage="1" showErrorMessage="1" prompt="Informar se a unidade está localizada em aréa urbana ou rural" sqref="G52" xr:uid="{00000000-0002-0000-0000-000009000000}">
      <formula1>"URBANO,RURAL"</formula1>
    </dataValidation>
    <dataValidation type="list" allowBlank="1" showInputMessage="1" showErrorMessage="1" prompt="Unidade de Potência - Coloque a unidade de potência em kW ou CV" sqref="L298:L306" xr:uid="{00000000-0002-0000-0000-00000A000000}">
      <formula1>"kW,CV"</formula1>
    </dataValidation>
    <dataValidation operator="greaterThanOrEqual" allowBlank="1" showErrorMessage="1" prompt="Quantidade - Número de objetos na instalação" sqref="Q285:R294 K180 L293 C309:R309 J286:K293 R175:R179 C182:C183" xr:uid="{00000000-0002-0000-0000-00000B000000}"/>
    <dataValidation type="textLength" operator="lessThan" allowBlank="1" showInputMessage="1" showErrorMessage="1" error="INFORMAR LONGITUDE COM 10 CARACTERES NO FORMATO &quot;-43,999999&quot;" prompt="Informar longitude com 6 dígitos decimais_x000a_Ex: -43,123456" sqref="K75:L75" xr:uid="{00000000-0002-0000-0000-00000C000000}">
      <formula1>11</formula1>
    </dataValidation>
    <dataValidation type="textLength" operator="lessThan" allowBlank="1" showInputMessage="1" showErrorMessage="1" error="INFORMAR LATITUDE COM 10 CARACTERES NO FORMATO &quot;-19,999999&quot;" prompt="Informar latitude com 5 dígitos decimais_x000a_Ex: -19,12345" sqref="K74:L74" xr:uid="{00000000-0002-0000-0000-00000D000000}">
      <formula1>11</formula1>
    </dataValidation>
    <dataValidation type="list" allowBlank="1" showErrorMessage="1" sqref="H65" xr:uid="{00000000-0002-0000-0000-00000E000000}">
      <formula1>"E-mail,Endereço,Agência Correios(Caixa postal)"</formula1>
    </dataValidation>
    <dataValidation allowBlank="1" showInputMessage="1" showErrorMessage="1" prompt="Informar nome do proprietário" sqref="G56:R56" xr:uid="{00000000-0002-0000-0000-00000F000000}"/>
    <dataValidation allowBlank="1" showInputMessage="1" showErrorMessage="1" prompt="Informar telefone do solicitante. _x000a_Caso o solicitante seja o proprietário, preencher somente o campo &quot;Telefone do proprietário&quot;" sqref="D58:H58" xr:uid="{00000000-0002-0000-0000-000010000000}"/>
    <dataValidation allowBlank="1" showInputMessage="1" showErrorMessage="1" prompt="Informar numero de telefone do proprietário com DDD_x000a_Ex:(31) 9 9965-1234" sqref="K58:R58" xr:uid="{00000000-0002-0000-0000-000011000000}"/>
    <dataValidation type="list" allowBlank="1" showInputMessage="1" showErrorMessage="1" prompt="Informar a quantidade de caixas que serão conectadas nessa solicitação!" sqref="G53:H53" xr:uid="{00000000-0002-0000-0000-000012000000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D59:H59" xr:uid="{00000000-0002-0000-0000-000013000000}"/>
    <dataValidation allowBlank="1" showInputMessage="1" showErrorMessage="1" prompt="Informar e-mail do proprietário" sqref="K59:R59" xr:uid="{00000000-0002-0000-0000-000014000000}"/>
    <dataValidation type="list" allowBlank="1" showInputMessage="1" showErrorMessage="1" prompt="Responder sim ou não " sqref="G63" xr:uid="{00000000-0002-0000-0000-000015000000}">
      <formula1>"Sim,Não"</formula1>
    </dataValidation>
    <dataValidation type="list" allowBlank="1" showInputMessage="1" showErrorMessage="1" prompt="Escolher a forma de recebimento da fatura" sqref="H64:K64" xr:uid="{00000000-0002-0000-0000-000016000000}">
      <formula1>"E-mail,Endereço,Agência Correios(Caixa postal)"</formula1>
    </dataValidation>
    <dataValidation allowBlank="1" showInputMessage="1" showErrorMessage="1" prompt="Informar e-mail para recebimento da fatura" sqref="N64:R64" xr:uid="{00000000-0002-0000-0000-000017000000}"/>
    <dataValidation allowBlank="1" showInputMessage="1" showErrorMessage="1" prompt="Informar n° da conta globalizada" sqref="P71:R71" xr:uid="{00000000-0002-0000-0000-000018000000}"/>
    <dataValidation type="list" allowBlank="1" showInputMessage="1" showErrorMessage="1" prompt="Favor informar o fuso referente a localização!" sqref="I74:I75" xr:uid="{00000000-0002-0000-0000-000019000000}">
      <formula1>"22,23,24"</formula1>
    </dataValidation>
    <dataValidation allowBlank="1" showInputMessage="1" showErrorMessage="1" prompt="Se possível informar numero de instalação do vizinho mais próximo" sqref="G76" xr:uid="{00000000-0002-0000-0000-00001A000000}"/>
    <dataValidation allowBlank="1" showInputMessage="1" showErrorMessage="1" prompt="Informar enderço para propriedade urbana" sqref="F79:J79" xr:uid="{00000000-0002-0000-0000-00001C000000}"/>
    <dataValidation allowBlank="1" showInputMessage="1" showErrorMessage="1" prompt="Informar número predial para propriedade urbana" sqref="M79:N79" xr:uid="{00000000-0002-0000-0000-00001D000000}"/>
    <dataValidation allowBlank="1" showInputMessage="1" showErrorMessage="1" prompt="Informar complemento para propriedade urbana" sqref="P79" xr:uid="{00000000-0002-0000-0000-00001E000000}"/>
    <dataValidation allowBlank="1" showInputMessage="1" showErrorMessage="1" prompt="Informar bairro para propriedade urbana" sqref="F80:J80" xr:uid="{00000000-0002-0000-0000-00001F000000}"/>
    <dataValidation allowBlank="1" showInputMessage="1" showErrorMessage="1" prompt="Informar CEP para propriedade urbana" sqref="M80:P80" xr:uid="{00000000-0002-0000-0000-000020000000}"/>
    <dataValidation allowBlank="1" showInputMessage="1" showErrorMessage="1" prompt="Informar município para propriedade urbana" sqref="F81:J81" xr:uid="{00000000-0002-0000-0000-000021000000}"/>
    <dataValidation allowBlank="1" showInputMessage="1" showErrorMessage="1" prompt="Informar estado para propriedade urbana" sqref="M81:P81" xr:uid="{00000000-0002-0000-0000-000022000000}"/>
    <dataValidation allowBlank="1" showInputMessage="1" showErrorMessage="1" prompt="Informar ponto de referência para propriedade urbana" sqref="F82:J82" xr:uid="{00000000-0002-0000-0000-000023000000}"/>
    <dataValidation allowBlank="1" showInputMessage="1" showErrorMessage="1" prompt="Informar distrito ou comunidade ou região para propriedade rural" sqref="G84:R84" xr:uid="{00000000-0002-0000-0000-000024000000}"/>
    <dataValidation allowBlank="1" showInputMessage="1" showErrorMessage="1" prompt="Informar município para propriedade rural" sqref="H85:K85 G85:G86 D85:F85" xr:uid="{00000000-0002-0000-0000-000025000000}"/>
    <dataValidation allowBlank="1" showInputMessage="1" showErrorMessage="1" prompt="Observar a figura 3,se possível identificar o código do transformador mais próximo e preencher nesse campo!" sqref="O134:Q134" xr:uid="{00000000-0002-0000-0000-00002600000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5:Q135" xr:uid="{00000000-0002-0000-0000-000027000000}">
      <formula1>"Monofásica,Bifásica,Trifásica"</formula1>
    </dataValidation>
    <dataValidation allowBlank="1" showInputMessage="1" showErrorMessage="1" prompt="Informar nome do equipamento, caso não esteja listado na tabela!" sqref="L175:L179" xr:uid="{00000000-0002-0000-0000-000028000000}"/>
    <dataValidation allowBlank="1" showInputMessage="1" showErrorMessage="1" prompt="Informar potência em W do equipamento!" sqref="O174:O179" xr:uid="{00000000-0002-0000-0000-000029000000}"/>
    <dataValidation allowBlank="1" showInputMessage="1" showErrorMessage="1" prompt="Informar quantidade de equipamentos!" sqref="P174:P179 O288:O292" xr:uid="{00000000-0002-0000-0000-00002A000000}"/>
    <dataValidation allowBlank="1" showInputMessage="1" showErrorMessage="1" prompt="Informar, caso houver, cargas especiais (Ex: Motores, bombas d'água, etc)" sqref="C298:F306" xr:uid="{00000000-0002-0000-0000-00002B000000}"/>
    <dataValidation type="list" allowBlank="1" showInputMessage="1" showErrorMessage="1" prompt="Selecione o valor de potência conforme seleção de Unidade ( CV ou KW)" sqref="N298:N306" xr:uid="{00000000-0002-0000-0000-00002C000000}">
      <formula1>IF(AND(G298="Trifásico",L298="CV"),MOTORES_TRIFASICOS,   IF(AND(G298="Trifásico",L298="KW"),MOTORES_TRIFASICOSW, IF(AND(G298&lt;&gt;"Trifásico",L298="CV"),MOTORES_MONOFASICOS, IF(AND(G298&lt;&gt;"Trifásico",L298="KW"),MOTORES_MONOFASICOSW,))))</formula1>
    </dataValidation>
    <dataValidation allowBlank="1" showInputMessage="1" showErrorMessage="1" prompt="Descrever partida silmultânea dos motores!" sqref="L307:R307" xr:uid="{00000000-0002-0000-0000-00002D000000}"/>
    <dataValidation type="list" allowBlank="1" showInputMessage="1" showErrorMessage="1" prompt="Selecionar tipo de conexão desejada:_x000a_Conexão nova_x000a_Alteração de carga_x000a_Caixa existente sem alteração" sqref="F319:H319" xr:uid="{00000000-0002-0000-0000-00002E000000}">
      <formula1>"Conexão Nova,Alteração de Carga,Caixa Existente sem Alteração"</formula1>
    </dataValidation>
    <dataValidation allowBlank="1" showInputMessage="1" showErrorMessage="1" prompt="Informar número predial da Conexão Nova" sqref="L321" xr:uid="{00000000-0002-0000-0000-00002F000000}"/>
    <dataValidation allowBlank="1" showInputMessage="1" showErrorMessage="1" prompt="Informar qual o número da caixa!" sqref="P321" xr:uid="{00000000-0002-0000-0000-000030000000}"/>
    <dataValidation allowBlank="1" showInputMessage="1" showErrorMessage="1" prompt="Informar identificador conforme seleção do tipo !" sqref="G325:I325" xr:uid="{00000000-0002-0000-0000-000031000000}"/>
    <dataValidation allowBlank="1" showInputMessage="1" showErrorMessage="1" prompt="Informar complemento atual" sqref="M326:N326" xr:uid="{00000000-0002-0000-0000-000032000000}"/>
    <dataValidation allowBlank="1" showInputMessage="1" showErrorMessage="1" prompt="Informar complemento futuro" sqref="P326:Q326" xr:uid="{00000000-0002-0000-0000-000033000000}"/>
    <dataValidation allowBlank="1" showInputMessage="1" showErrorMessage="1" prompt="Descrever alguma observação importante sobre a solicitação de conexão, caso não tenha ficado claro durante o preenchimento do formulário!" sqref="C360:R362" xr:uid="{00000000-0002-0000-0000-000034000000}"/>
    <dataValidation allowBlank="1" showInputMessage="1" showErrorMessage="1" prompt="Para atividade principal do tipo &quot;Rural&quot;, é necessário documentos que comprovem a atividade exercida no local!" sqref="K322" xr:uid="{00000000-0002-0000-0000-000036000000}"/>
    <dataValidation type="list" allowBlank="1" showInputMessage="1" showErrorMessage="1" prompt="Informar proteção existente no local atualmente" sqref="M325:N325" xr:uid="{00000000-0002-0000-0000-00003A000000}">
      <formula1>DJEXISTENTE</formula1>
    </dataValidation>
    <dataValidation type="list" allowBlank="1" showInputMessage="1" showErrorMessage="1" prompt="Informar quantidade de fases do equipamento!" sqref="M174:N179" xr:uid="{622A80A8-2C56-48B5-BC67-4FC0583985BC}">
      <formula1>CARGAURBAN</formula1>
    </dataValidation>
    <dataValidation type="list" allowBlank="1" showInputMessage="1" showErrorMessage="1" prompt="Informar tipo de atividade principal:_x000a_Residencial_x000a_Comercial _x000a_Industrial _x000a_Rural ( conforme localização definida)" sqref="N319:P319" xr:uid="{00000000-0002-0000-0000-00001B000000}">
      <formula1>IF($G$52="RURAL",rural, IF($G$52="URBANO",urbana,""))</formula1>
    </dataValidation>
    <dataValidation allowBlank="1" showInputMessage="1" showErrorMessage="1" prompt="Favor preencher número do NIS!" sqref="K60:R71" xr:uid="{00000000-0002-0000-0000-000035000000}"/>
  </dataValidations>
  <hyperlinks>
    <hyperlink ref="C33" r:id="rId1" xr:uid="{00000000-0004-0000-0000-000000000000}"/>
    <hyperlink ref="C35" r:id="rId2" xr:uid="{00000000-0004-0000-0000-000001000000}"/>
    <hyperlink ref="C24:Q24" r:id="rId3" display="➢ Caso tenha dúvidas em como obter as coordenadas, clique aqui (disponível também no Cemig Atende Web)." xr:uid="{00000000-0004-0000-0000-000002000000}"/>
    <hyperlink ref="C18" r:id="rId4" xr:uid="{00000000-0004-0000-0000-000003000000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5"/>
  <headerFooter>
    <oddFooter>&amp;R_x000D_&amp;1#&amp;"Calibri"&amp;10&amp;K000000 Classificação: Direcionado</oddFooter>
  </headerFooter>
  <rowBreaks count="2" manualBreakCount="2">
    <brk id="92" min="1" max="18" man="1"/>
    <brk id="182" min="1" max="18" man="1"/>
  </rowBreaks>
  <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24AB75-A4E6-48EF-BB28-C58E139E9121}">
            <xm:f>'SIMULADOR DE CARGA'!$EJ$2=0</xm:f>
            <x14:dxf>
              <font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C333:R333</xm:sqref>
        </x14:conditionalFormatting>
        <x14:conditionalFormatting xmlns:xm="http://schemas.microsoft.com/office/excel/2006/main">
          <x14:cfRule type="expression" priority="325" id="{00000000-000E-0000-0000-000044010000}">
            <xm:f>'SIMULADOR DE CARGA'!$EJ$2=0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C333:R340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898" yWindow="613" count="8">
        <x14:dataValidation type="list" allowBlank="1" showInputMessage="1" showErrorMessage="1" prompt="Informar potência em BTU do ar condicionado!" xr:uid="{00000000-0002-0000-0000-000038000000}">
          <x14:formula1>
            <xm:f>'Dados Norma'!$AS$4:$AS$10</xm:f>
          </x14:formula1>
          <xm:sqref>L288:L292</xm:sqref>
        </x14:dataValidation>
        <x14:dataValidation type="list" allowBlank="1" showInputMessage="1" showErrorMessage="1" prompt="Informar quantidade de fases do equipamento!" xr:uid="{00000000-0002-0000-0000-000039000000}">
          <x14:formula1>
            <xm:f>'SIMULADOR DE CARGA'!$CB$3:$CB$4</xm:f>
          </x14:formula1>
          <xm:sqref>M288:N292</xm:sqref>
        </x14:dataValidation>
        <x14:dataValidation type="list" allowBlank="1" showInputMessage="1" showErrorMessage="1" prompt="Informar qual será a proteção futura, para alteração de carga!" xr:uid="{00000000-0002-0000-0000-00003B000000}">
          <x14:formula1>
            <xm:f>'SIMULADOR DE CARGA'!$CO$3:$CO$46</xm:f>
          </x14:formula1>
          <xm:sqref>P325:Q325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000-00003C000000}">
          <x14:formula1>
            <xm:f>CLASSE_RURAL!$A$2:$A$52</xm:f>
          </x14:formula1>
          <xm:sqref>G322</xm:sqref>
        </x14:dataValidation>
        <x14:dataValidation type="list" allowBlank="1" showInputMessage="1" showErrorMessage="1" prompt="Informar quantidade de fases do equipamento!" xr:uid="{27BC4E93-266C-4EBC-A09E-51A81005DF32}">
          <x14:formula1>
            <xm:f>'SIMULADOR DE CARGA'!$BY$3:$BY$5</xm:f>
          </x14:formula1>
          <xm:sqref>G298:K306</xm:sqref>
        </x14:dataValidation>
        <x14:dataValidation type="list" allowBlank="1" showInputMessage="1" showErrorMessage="1" xr:uid="{DB2E2842-6E49-4B02-9C14-754ACF1E18E7}">
          <x14:formula1>
            <xm:f>'SIMULADOR DE CARGA'!$DS$3:$DS$10</xm:f>
          </x14:formula1>
          <xm:sqref>F321:H321</xm:sqref>
        </x14:dataValidation>
        <x14:dataValidation type="list" allowBlank="1" showInputMessage="1" showErrorMessage="1" xr:uid="{00000000-0002-0000-0000-00003D000000}">
          <x14:formula1>
            <xm:f>'SIMULADOR DE CARGA'!$DC$3:$DC$1188</xm:f>
          </x14:formula1>
          <xm:sqref>D323:P323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00000000-0002-0000-0000-00003E000000}">
          <x14:formula1>
            <xm:f>IF(OR('Validação formulário'!C13=TRUE,'Validação formulário'!C26=TRUE),TRUE,FALSE)</xm:f>
          </x14:formula1>
          <xm:sqref>D57:R57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1">
    <tabColor rgb="FFFFFF00"/>
  </sheetPr>
  <dimension ref="C2:Q32"/>
  <sheetViews>
    <sheetView showGridLines="0" zoomScaleNormal="100" workbookViewId="0">
      <selection activeCell="C8" sqref="C8:Q8"/>
    </sheetView>
  </sheetViews>
  <sheetFormatPr defaultRowHeight="15"/>
  <sheetData>
    <row r="2" spans="3:17" ht="31.5" customHeight="1">
      <c r="C2" s="1513" t="s">
        <v>722</v>
      </c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5"/>
    </row>
    <row r="3" spans="3:17" ht="37.5" customHeight="1">
      <c r="C3" s="1510" t="s">
        <v>2367</v>
      </c>
      <c r="D3" s="1511"/>
      <c r="E3" s="1511"/>
      <c r="F3" s="1511"/>
      <c r="G3" s="1511"/>
      <c r="H3" s="1511"/>
      <c r="I3" s="1511"/>
      <c r="J3" s="1511"/>
      <c r="K3" s="1511"/>
      <c r="L3" s="1511"/>
      <c r="M3" s="1511"/>
      <c r="N3" s="1511"/>
      <c r="O3" s="1511"/>
      <c r="P3" s="1511"/>
      <c r="Q3" s="1512"/>
    </row>
    <row r="4" spans="3:17" ht="37.5" customHeight="1">
      <c r="C4" s="1519" t="s">
        <v>0</v>
      </c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1"/>
    </row>
    <row r="5" spans="3:17" ht="48" customHeight="1">
      <c r="C5" s="1510" t="s">
        <v>2368</v>
      </c>
      <c r="D5" s="1511"/>
      <c r="E5" s="1511"/>
      <c r="F5" s="1511"/>
      <c r="G5" s="1511"/>
      <c r="H5" s="1511"/>
      <c r="I5" s="1511"/>
      <c r="J5" s="1511"/>
      <c r="K5" s="1511"/>
      <c r="L5" s="1511"/>
      <c r="M5" s="1511"/>
      <c r="N5" s="1511"/>
      <c r="O5" s="1511"/>
      <c r="P5" s="1511"/>
      <c r="Q5" s="1512"/>
    </row>
    <row r="6" spans="3:17" ht="38.25" customHeight="1">
      <c r="C6" s="1510" t="s">
        <v>1</v>
      </c>
      <c r="D6" s="1511"/>
      <c r="E6" s="1511"/>
      <c r="F6" s="1511"/>
      <c r="G6" s="1511"/>
      <c r="H6" s="1511"/>
      <c r="I6" s="1511"/>
      <c r="J6" s="1511"/>
      <c r="K6" s="1511"/>
      <c r="L6" s="1511"/>
      <c r="M6" s="1511"/>
      <c r="N6" s="1511"/>
      <c r="O6" s="1511"/>
      <c r="P6" s="1511"/>
      <c r="Q6" s="1512"/>
    </row>
    <row r="7" spans="3:17" ht="40.5" customHeight="1">
      <c r="C7" s="1510" t="s">
        <v>2</v>
      </c>
      <c r="D7" s="1511"/>
      <c r="E7" s="1511"/>
      <c r="F7" s="1511"/>
      <c r="G7" s="1511"/>
      <c r="H7" s="1511"/>
      <c r="I7" s="1511"/>
      <c r="J7" s="1511"/>
      <c r="K7" s="1511"/>
      <c r="L7" s="1511"/>
      <c r="M7" s="1511"/>
      <c r="N7" s="1511"/>
      <c r="O7" s="1511"/>
      <c r="P7" s="1511"/>
      <c r="Q7" s="1512"/>
    </row>
    <row r="8" spans="3:17" ht="28.5" customHeight="1">
      <c r="C8" s="1516" t="s">
        <v>3</v>
      </c>
      <c r="D8" s="1517"/>
      <c r="E8" s="1517"/>
      <c r="F8" s="1517"/>
      <c r="G8" s="1517"/>
      <c r="H8" s="1517"/>
      <c r="I8" s="1517"/>
      <c r="J8" s="1517"/>
      <c r="K8" s="1517"/>
      <c r="L8" s="1517"/>
      <c r="M8" s="1517"/>
      <c r="N8" s="1517"/>
      <c r="O8" s="1517"/>
      <c r="P8" s="1517"/>
      <c r="Q8" s="1518"/>
    </row>
    <row r="9" spans="3:17" ht="15.75">
      <c r="C9" s="1510" t="s">
        <v>4</v>
      </c>
      <c r="D9" s="1511"/>
      <c r="E9" s="1511"/>
      <c r="F9" s="1511"/>
      <c r="G9" s="1511"/>
      <c r="H9" s="1511"/>
      <c r="I9" s="1511"/>
      <c r="J9" s="1511"/>
      <c r="K9" s="1511"/>
      <c r="L9" s="1511"/>
      <c r="M9" s="1511"/>
      <c r="N9" s="1511"/>
      <c r="O9" s="1511"/>
      <c r="P9" s="1511"/>
      <c r="Q9" s="1512"/>
    </row>
    <row r="10" spans="3:17" ht="15.75">
      <c r="C10" s="1510" t="s">
        <v>5</v>
      </c>
      <c r="D10" s="1511"/>
      <c r="E10" s="1511"/>
      <c r="F10" s="1511"/>
      <c r="G10" s="1511"/>
      <c r="H10" s="1511"/>
      <c r="I10" s="1511"/>
      <c r="J10" s="1511"/>
      <c r="K10" s="1511"/>
      <c r="L10" s="1511"/>
      <c r="M10" s="1511"/>
      <c r="N10" s="1511"/>
      <c r="O10" s="1511"/>
      <c r="P10" s="1511"/>
      <c r="Q10" s="1512"/>
    </row>
    <row r="11" spans="3:17" ht="41.25" customHeight="1">
      <c r="C11" s="1510" t="s">
        <v>6</v>
      </c>
      <c r="D11" s="1511"/>
      <c r="E11" s="1511"/>
      <c r="F11" s="1511"/>
      <c r="G11" s="1511"/>
      <c r="H11" s="1511"/>
      <c r="I11" s="1511"/>
      <c r="J11" s="1511"/>
      <c r="K11" s="1511"/>
      <c r="L11" s="1511"/>
      <c r="M11" s="1511"/>
      <c r="N11" s="1511"/>
      <c r="O11" s="1511"/>
      <c r="P11" s="1511"/>
      <c r="Q11" s="1512"/>
    </row>
    <row r="12" spans="3:17" ht="39" customHeight="1">
      <c r="C12" s="1510" t="s">
        <v>7</v>
      </c>
      <c r="D12" s="1511"/>
      <c r="E12" s="1511"/>
      <c r="F12" s="1511"/>
      <c r="G12" s="1511"/>
      <c r="H12" s="1511"/>
      <c r="I12" s="1511"/>
      <c r="J12" s="1511"/>
      <c r="K12" s="1511"/>
      <c r="L12" s="1511"/>
      <c r="M12" s="1511"/>
      <c r="N12" s="1511"/>
      <c r="O12" s="1511"/>
      <c r="P12" s="1511"/>
      <c r="Q12" s="1512"/>
    </row>
    <row r="13" spans="3:17" ht="24" customHeight="1">
      <c r="C13" s="1510" t="s">
        <v>8</v>
      </c>
      <c r="D13" s="1511"/>
      <c r="E13" s="1511"/>
      <c r="F13" s="1511"/>
      <c r="G13" s="1511"/>
      <c r="H13" s="1511"/>
      <c r="I13" s="1511"/>
      <c r="J13" s="1511"/>
      <c r="K13" s="1511"/>
      <c r="L13" s="1511"/>
      <c r="M13" s="1511"/>
      <c r="N13" s="1511"/>
      <c r="O13" s="1511"/>
      <c r="P13" s="1511"/>
      <c r="Q13" s="1512"/>
    </row>
    <row r="14" spans="3:17" ht="30" customHeight="1">
      <c r="C14" s="1510" t="s">
        <v>2369</v>
      </c>
      <c r="D14" s="1511"/>
      <c r="E14" s="1511"/>
      <c r="F14" s="1511"/>
      <c r="G14" s="1511"/>
      <c r="H14" s="1511"/>
      <c r="I14" s="1511"/>
      <c r="J14" s="1511"/>
      <c r="K14" s="1511"/>
      <c r="L14" s="1511"/>
      <c r="M14" s="1511"/>
      <c r="N14" s="1511"/>
      <c r="O14" s="1511"/>
      <c r="P14" s="1511"/>
      <c r="Q14" s="1512"/>
    </row>
    <row r="15" spans="3:17" ht="38.25" customHeight="1">
      <c r="C15" s="1528" t="s">
        <v>9</v>
      </c>
      <c r="D15" s="1529"/>
      <c r="E15" s="1529"/>
      <c r="F15" s="1529"/>
      <c r="G15" s="1529"/>
      <c r="H15" s="1529"/>
      <c r="I15" s="1529"/>
      <c r="J15" s="1529"/>
      <c r="K15" s="1529"/>
      <c r="L15" s="1529"/>
      <c r="M15" s="1529"/>
      <c r="N15" s="1529"/>
      <c r="O15" s="1529"/>
      <c r="P15" s="1529"/>
      <c r="Q15" s="1530"/>
    </row>
    <row r="17" spans="3:17" ht="32.25" customHeight="1">
      <c r="C17" s="1525" t="s">
        <v>2370</v>
      </c>
      <c r="D17" s="1526"/>
      <c r="E17" s="1526"/>
      <c r="F17" s="1526"/>
      <c r="G17" s="1526"/>
      <c r="H17" s="1526"/>
      <c r="I17" s="1526"/>
      <c r="J17" s="1526"/>
      <c r="K17" s="1526"/>
      <c r="L17" s="1526"/>
      <c r="M17" s="1526"/>
      <c r="N17" s="1526"/>
      <c r="O17" s="1526"/>
      <c r="P17" s="1526"/>
      <c r="Q17" s="1527"/>
    </row>
    <row r="18" spans="3:17" ht="42" customHeight="1">
      <c r="C18" s="1531" t="s">
        <v>2371</v>
      </c>
      <c r="D18" s="1532"/>
      <c r="E18" s="1532"/>
      <c r="F18" s="1532"/>
      <c r="G18" s="1532"/>
      <c r="H18" s="1532"/>
      <c r="I18" s="1532"/>
      <c r="J18" s="1532"/>
      <c r="K18" s="1532"/>
      <c r="L18" s="1532"/>
      <c r="M18" s="1532"/>
      <c r="N18" s="1532"/>
      <c r="O18" s="1532"/>
      <c r="P18" s="1532"/>
      <c r="Q18" s="1533"/>
    </row>
    <row r="19" spans="3:17" ht="66" customHeight="1">
      <c r="C19" s="1522" t="s">
        <v>2372</v>
      </c>
      <c r="D19" s="1523"/>
      <c r="E19" s="1523"/>
      <c r="F19" s="1523"/>
      <c r="G19" s="1523"/>
      <c r="H19" s="1523"/>
      <c r="I19" s="1523"/>
      <c r="J19" s="1523"/>
      <c r="K19" s="1523"/>
      <c r="L19" s="1523"/>
      <c r="M19" s="1523"/>
      <c r="N19" s="1523"/>
      <c r="O19" s="1523"/>
      <c r="P19" s="1523"/>
      <c r="Q19" s="1524"/>
    </row>
    <row r="20" spans="3:17" ht="37.5" customHeight="1">
      <c r="C20" s="1534" t="s">
        <v>2374</v>
      </c>
      <c r="D20" s="1535"/>
      <c r="E20" s="1535"/>
      <c r="F20" s="1535"/>
      <c r="G20" s="1535"/>
      <c r="H20" s="1535"/>
      <c r="I20" s="1535"/>
      <c r="J20" s="1535"/>
      <c r="K20" s="1535"/>
      <c r="L20" s="1535"/>
      <c r="M20" s="1535"/>
      <c r="N20" s="1535"/>
      <c r="O20" s="1535"/>
      <c r="P20" s="1535"/>
      <c r="Q20" s="1536"/>
    </row>
    <row r="21" spans="3:17" ht="23.25" customHeight="1">
      <c r="C21" s="1522" t="s">
        <v>723</v>
      </c>
      <c r="D21" s="1523"/>
      <c r="E21" s="1523"/>
      <c r="F21" s="1523"/>
      <c r="G21" s="1523"/>
      <c r="H21" s="1523"/>
      <c r="I21" s="1523"/>
      <c r="J21" s="1523"/>
      <c r="K21" s="1523"/>
      <c r="L21" s="1523"/>
      <c r="M21" s="1523"/>
      <c r="N21" s="1523"/>
      <c r="O21" s="1523"/>
      <c r="P21" s="1523"/>
      <c r="Q21" s="1524"/>
    </row>
    <row r="22" spans="3:17" ht="15.75">
      <c r="C22" s="1522" t="s">
        <v>724</v>
      </c>
      <c r="D22" s="1523"/>
      <c r="E22" s="1523"/>
      <c r="F22" s="1523"/>
      <c r="G22" s="1523"/>
      <c r="H22" s="1523"/>
      <c r="I22" s="1523"/>
      <c r="J22" s="1523"/>
      <c r="K22" s="1523"/>
      <c r="L22" s="1523"/>
      <c r="M22" s="1523"/>
      <c r="N22" s="1523"/>
      <c r="O22" s="1523"/>
      <c r="P22" s="1523"/>
      <c r="Q22" s="1524"/>
    </row>
    <row r="23" spans="3:17" ht="15.75">
      <c r="C23" s="1522" t="s">
        <v>2373</v>
      </c>
      <c r="D23" s="1523"/>
      <c r="E23" s="1523"/>
      <c r="F23" s="1523"/>
      <c r="G23" s="1523"/>
      <c r="H23" s="1523"/>
      <c r="I23" s="1523"/>
      <c r="J23" s="1523"/>
      <c r="K23" s="1523"/>
      <c r="L23" s="1523"/>
      <c r="M23" s="1523"/>
      <c r="N23" s="1523"/>
      <c r="O23" s="1523"/>
      <c r="P23" s="1523"/>
      <c r="Q23" s="1524"/>
    </row>
    <row r="24" spans="3:17" ht="15.75">
      <c r="C24" s="1522" t="s">
        <v>2375</v>
      </c>
      <c r="D24" s="1523"/>
      <c r="E24" s="1523"/>
      <c r="F24" s="1523"/>
      <c r="G24" s="1523"/>
      <c r="H24" s="1523"/>
      <c r="I24" s="1523"/>
      <c r="J24" s="1523"/>
      <c r="K24" s="1523"/>
      <c r="L24" s="1523"/>
      <c r="M24" s="1523"/>
      <c r="N24" s="1523"/>
      <c r="O24" s="1523"/>
      <c r="P24" s="1523"/>
      <c r="Q24" s="1524"/>
    </row>
    <row r="25" spans="3:17" ht="15.75">
      <c r="C25" s="1522" t="s">
        <v>149</v>
      </c>
      <c r="D25" s="1523"/>
      <c r="E25" s="1523"/>
      <c r="F25" s="1523"/>
      <c r="G25" s="1523"/>
      <c r="H25" s="1523"/>
      <c r="I25" s="1523"/>
      <c r="J25" s="1523"/>
      <c r="K25" s="1523"/>
      <c r="L25" s="1523"/>
      <c r="M25" s="1523"/>
      <c r="N25" s="1523"/>
      <c r="O25" s="1523"/>
      <c r="P25" s="1523"/>
      <c r="Q25" s="1524"/>
    </row>
    <row r="26" spans="3:17" ht="66.75" customHeight="1">
      <c r="C26" s="1522" t="s">
        <v>2376</v>
      </c>
      <c r="D26" s="1523"/>
      <c r="E26" s="1523"/>
      <c r="F26" s="1523"/>
      <c r="G26" s="1523"/>
      <c r="H26" s="1523"/>
      <c r="I26" s="1523"/>
      <c r="J26" s="1523"/>
      <c r="K26" s="1523"/>
      <c r="L26" s="1523"/>
      <c r="M26" s="1523"/>
      <c r="N26" s="1523"/>
      <c r="O26" s="1523"/>
      <c r="P26" s="1523"/>
      <c r="Q26" s="1524"/>
    </row>
    <row r="27" spans="3:17" ht="19.5" customHeight="1">
      <c r="C27" s="577" t="s">
        <v>2377</v>
      </c>
      <c r="D27" s="578"/>
      <c r="E27" s="578"/>
      <c r="F27" s="578"/>
      <c r="G27" s="578"/>
      <c r="H27" s="578"/>
      <c r="I27" s="578"/>
      <c r="J27" s="578"/>
      <c r="K27" s="578"/>
      <c r="L27" s="578"/>
      <c r="Q27" s="572"/>
    </row>
    <row r="28" spans="3:17">
      <c r="C28" s="571" t="s">
        <v>838</v>
      </c>
      <c r="Q28" s="572"/>
    </row>
    <row r="29" spans="3:17">
      <c r="C29" s="573" t="s">
        <v>837</v>
      </c>
      <c r="Q29" s="572"/>
    </row>
    <row r="30" spans="3:17">
      <c r="C30" s="571" t="s">
        <v>857</v>
      </c>
      <c r="Q30" s="572"/>
    </row>
    <row r="31" spans="3:17">
      <c r="C31" s="573" t="s">
        <v>858</v>
      </c>
      <c r="Q31" s="572"/>
    </row>
    <row r="32" spans="3:17">
      <c r="C32" s="574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6"/>
    </row>
  </sheetData>
  <sheetProtection algorithmName="SHA-512" hashValue="HdRcugNuO8HHlWZLYlmzHb7+NRA70GH1xIw/bqL1vmVoT533YfTvqyQO140s8VhqggWoDJpQ+h9VMxUmc6lBmQ==" saltValue="D4SozX7bbOW5l/BDDM7fyg==" spinCount="100000" sheet="1" objects="1" scenarios="1" selectLockedCells="1" selectUnlockedCells="1"/>
  <mergeCells count="24">
    <mergeCell ref="C25:Q25"/>
    <mergeCell ref="C26:Q26"/>
    <mergeCell ref="C22:Q22"/>
    <mergeCell ref="C11:Q11"/>
    <mergeCell ref="C12:Q12"/>
    <mergeCell ref="C13:Q13"/>
    <mergeCell ref="C23:Q23"/>
    <mergeCell ref="C24:Q24"/>
    <mergeCell ref="C21:Q21"/>
    <mergeCell ref="C17:Q17"/>
    <mergeCell ref="C14:Q14"/>
    <mergeCell ref="C15:Q15"/>
    <mergeCell ref="C18:Q18"/>
    <mergeCell ref="C19:Q19"/>
    <mergeCell ref="C20:Q20"/>
    <mergeCell ref="C9:Q9"/>
    <mergeCell ref="C10:Q10"/>
    <mergeCell ref="C2:Q2"/>
    <mergeCell ref="C8:Q8"/>
    <mergeCell ref="C3:Q3"/>
    <mergeCell ref="C4:Q4"/>
    <mergeCell ref="C5:Q5"/>
    <mergeCell ref="C6:Q6"/>
    <mergeCell ref="C7:Q7"/>
  </mergeCells>
  <hyperlinks>
    <hyperlink ref="C29" r:id="rId1" xr:uid="{00000000-0004-0000-0700-000000000000}"/>
    <hyperlink ref="C31" r:id="rId2" xr:uid="{00000000-0004-0000-0700-000001000000}"/>
    <hyperlink ref="C8:Q8" r:id="rId3" display="➢ Caso tenha dúvidas em como obter as coordenadas, clique aqui (disponível também no Cemig Atende Web)." xr:uid="{00000000-0004-0000-0700-000002000000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4"/>
  <dimension ref="A1:F52"/>
  <sheetViews>
    <sheetView workbookViewId="0">
      <selection activeCell="H7" sqref="H7"/>
    </sheetView>
  </sheetViews>
  <sheetFormatPr defaultRowHeight="15"/>
  <cols>
    <col min="1" max="1" width="35.5703125" customWidth="1"/>
    <col min="2" max="2" width="13" bestFit="1" customWidth="1"/>
    <col min="3" max="3" width="13.140625" customWidth="1"/>
    <col min="4" max="4" width="30.28515625" bestFit="1" customWidth="1"/>
  </cols>
  <sheetData>
    <row r="1" spans="1:6">
      <c r="A1" s="493" t="s">
        <v>885</v>
      </c>
      <c r="B1" s="493" t="s">
        <v>884</v>
      </c>
      <c r="C1" s="493" t="s">
        <v>886</v>
      </c>
      <c r="D1" s="493" t="s">
        <v>885</v>
      </c>
      <c r="E1" s="493" t="s">
        <v>2304</v>
      </c>
      <c r="F1" s="493" t="s">
        <v>884</v>
      </c>
    </row>
    <row r="2" spans="1:6">
      <c r="A2" s="494" t="s">
        <v>2309</v>
      </c>
      <c r="B2" s="496">
        <v>1001</v>
      </c>
      <c r="C2" s="494" t="s">
        <v>887</v>
      </c>
      <c r="D2" s="494" t="s">
        <v>888</v>
      </c>
      <c r="E2">
        <v>1</v>
      </c>
      <c r="F2">
        <f>B2</f>
        <v>1001</v>
      </c>
    </row>
    <row r="3" spans="1:6">
      <c r="A3" s="494" t="s">
        <v>2310</v>
      </c>
      <c r="B3" s="496">
        <v>1002</v>
      </c>
      <c r="C3" s="494" t="s">
        <v>889</v>
      </c>
      <c r="D3" s="494" t="s">
        <v>890</v>
      </c>
      <c r="E3">
        <v>2</v>
      </c>
      <c r="F3">
        <f t="shared" ref="F3:F52" si="0">B3</f>
        <v>1002</v>
      </c>
    </row>
    <row r="4" spans="1:6">
      <c r="A4" s="494" t="s">
        <v>2311</v>
      </c>
      <c r="B4" s="496">
        <v>1003</v>
      </c>
      <c r="C4" s="494" t="s">
        <v>891</v>
      </c>
      <c r="D4" s="494" t="s">
        <v>892</v>
      </c>
      <c r="E4">
        <v>3</v>
      </c>
      <c r="F4">
        <f t="shared" si="0"/>
        <v>1003</v>
      </c>
    </row>
    <row r="5" spans="1:6">
      <c r="A5" s="494" t="s">
        <v>2312</v>
      </c>
      <c r="B5" s="496">
        <v>1004</v>
      </c>
      <c r="C5" s="494" t="s">
        <v>893</v>
      </c>
      <c r="D5" s="494" t="s">
        <v>894</v>
      </c>
      <c r="E5">
        <v>4</v>
      </c>
      <c r="F5">
        <f t="shared" si="0"/>
        <v>1004</v>
      </c>
    </row>
    <row r="6" spans="1:6">
      <c r="A6" s="494" t="s">
        <v>2313</v>
      </c>
      <c r="B6" s="496">
        <v>1005</v>
      </c>
      <c r="C6" s="494" t="s">
        <v>895</v>
      </c>
      <c r="D6" s="494" t="s">
        <v>896</v>
      </c>
      <c r="E6">
        <v>5</v>
      </c>
      <c r="F6">
        <f t="shared" si="0"/>
        <v>1005</v>
      </c>
    </row>
    <row r="7" spans="1:6">
      <c r="A7" s="494" t="s">
        <v>2314</v>
      </c>
      <c r="B7" s="496">
        <v>1050</v>
      </c>
      <c r="C7" s="494" t="s">
        <v>897</v>
      </c>
      <c r="D7" s="494" t="s">
        <v>897</v>
      </c>
      <c r="E7">
        <v>6</v>
      </c>
      <c r="F7">
        <f t="shared" si="0"/>
        <v>1050</v>
      </c>
    </row>
    <row r="8" spans="1:6">
      <c r="A8" s="494" t="s">
        <v>2315</v>
      </c>
      <c r="B8" s="496">
        <v>1052</v>
      </c>
      <c r="C8" s="494" t="s">
        <v>897</v>
      </c>
      <c r="D8" s="494" t="s">
        <v>897</v>
      </c>
      <c r="E8">
        <v>7</v>
      </c>
      <c r="F8">
        <f t="shared" si="0"/>
        <v>1052</v>
      </c>
    </row>
    <row r="9" spans="1:6">
      <c r="A9" s="494" t="s">
        <v>2316</v>
      </c>
      <c r="B9" s="496">
        <v>1053</v>
      </c>
      <c r="C9" s="494" t="s">
        <v>897</v>
      </c>
      <c r="D9" s="494" t="s">
        <v>897</v>
      </c>
      <c r="E9">
        <v>8</v>
      </c>
      <c r="F9">
        <f t="shared" si="0"/>
        <v>1053</v>
      </c>
    </row>
    <row r="10" spans="1:6">
      <c r="A10" s="494" t="s">
        <v>2317</v>
      </c>
      <c r="B10" s="496">
        <v>1054</v>
      </c>
      <c r="C10" s="494" t="s">
        <v>897</v>
      </c>
      <c r="D10" s="494" t="s">
        <v>897</v>
      </c>
      <c r="E10">
        <v>9</v>
      </c>
      <c r="F10">
        <f t="shared" si="0"/>
        <v>1054</v>
      </c>
    </row>
    <row r="11" spans="1:6">
      <c r="A11" s="494" t="s">
        <v>2318</v>
      </c>
      <c r="B11" s="496">
        <v>1055</v>
      </c>
      <c r="C11" s="494" t="s">
        <v>897</v>
      </c>
      <c r="D11" s="494" t="s">
        <v>897</v>
      </c>
      <c r="E11">
        <v>10</v>
      </c>
      <c r="F11">
        <f t="shared" si="0"/>
        <v>1055</v>
      </c>
    </row>
    <row r="12" spans="1:6">
      <c r="A12" s="494" t="s">
        <v>2319</v>
      </c>
      <c r="B12" s="496">
        <v>2001</v>
      </c>
      <c r="C12" s="494" t="s">
        <v>898</v>
      </c>
      <c r="D12" s="494" t="s">
        <v>899</v>
      </c>
      <c r="E12">
        <v>11</v>
      </c>
      <c r="F12">
        <f t="shared" si="0"/>
        <v>2001</v>
      </c>
    </row>
    <row r="13" spans="1:6">
      <c r="A13" s="494" t="s">
        <v>2320</v>
      </c>
      <c r="B13" s="496">
        <v>3001</v>
      </c>
      <c r="C13" s="494" t="s">
        <v>900</v>
      </c>
      <c r="D13" s="494" t="s">
        <v>901</v>
      </c>
      <c r="E13">
        <v>12</v>
      </c>
      <c r="F13">
        <f t="shared" si="0"/>
        <v>3001</v>
      </c>
    </row>
    <row r="14" spans="1:6">
      <c r="A14" s="494" t="s">
        <v>2321</v>
      </c>
      <c r="B14" s="496">
        <v>3002</v>
      </c>
      <c r="C14" s="494" t="s">
        <v>902</v>
      </c>
      <c r="D14" s="494" t="s">
        <v>903</v>
      </c>
      <c r="E14">
        <v>13</v>
      </c>
      <c r="F14">
        <f t="shared" si="0"/>
        <v>3002</v>
      </c>
    </row>
    <row r="15" spans="1:6">
      <c r="A15" s="494" t="s">
        <v>2322</v>
      </c>
      <c r="B15" s="496">
        <v>3003</v>
      </c>
      <c r="C15" s="494" t="s">
        <v>904</v>
      </c>
      <c r="D15" s="494" t="s">
        <v>905</v>
      </c>
      <c r="E15">
        <v>14</v>
      </c>
      <c r="F15">
        <f t="shared" si="0"/>
        <v>3003</v>
      </c>
    </row>
    <row r="16" spans="1:6">
      <c r="A16" s="494" t="s">
        <v>2323</v>
      </c>
      <c r="B16" s="496">
        <v>3004</v>
      </c>
      <c r="C16" s="494" t="s">
        <v>906</v>
      </c>
      <c r="D16" s="494" t="s">
        <v>907</v>
      </c>
      <c r="E16">
        <v>15</v>
      </c>
      <c r="F16">
        <f t="shared" si="0"/>
        <v>3004</v>
      </c>
    </row>
    <row r="17" spans="1:6">
      <c r="A17" s="494" t="s">
        <v>2324</v>
      </c>
      <c r="B17" s="496">
        <v>3006</v>
      </c>
      <c r="C17" s="494" t="s">
        <v>908</v>
      </c>
      <c r="D17" s="494" t="s">
        <v>909</v>
      </c>
      <c r="E17">
        <v>16</v>
      </c>
      <c r="F17">
        <f t="shared" si="0"/>
        <v>3006</v>
      </c>
    </row>
    <row r="18" spans="1:6">
      <c r="A18" s="494" t="s">
        <v>2325</v>
      </c>
      <c r="B18" s="496">
        <v>3007</v>
      </c>
      <c r="C18" s="494" t="s">
        <v>910</v>
      </c>
      <c r="D18" s="494" t="s">
        <v>911</v>
      </c>
      <c r="E18">
        <v>17</v>
      </c>
      <c r="F18">
        <f t="shared" si="0"/>
        <v>3007</v>
      </c>
    </row>
    <row r="19" spans="1:6">
      <c r="A19" s="494" t="s">
        <v>2326</v>
      </c>
      <c r="B19" s="496">
        <v>3008</v>
      </c>
      <c r="C19" s="494" t="s">
        <v>912</v>
      </c>
      <c r="D19" s="494" t="s">
        <v>913</v>
      </c>
      <c r="E19">
        <v>18</v>
      </c>
      <c r="F19">
        <f t="shared" si="0"/>
        <v>3008</v>
      </c>
    </row>
    <row r="20" spans="1:6">
      <c r="A20" s="494" t="s">
        <v>2327</v>
      </c>
      <c r="B20" s="496">
        <v>3009</v>
      </c>
      <c r="C20" s="494" t="s">
        <v>914</v>
      </c>
      <c r="D20" s="494" t="s">
        <v>915</v>
      </c>
      <c r="E20">
        <v>19</v>
      </c>
      <c r="F20">
        <f t="shared" si="0"/>
        <v>3009</v>
      </c>
    </row>
    <row r="21" spans="1:6">
      <c r="A21" s="494" t="s">
        <v>2328</v>
      </c>
      <c r="B21" s="496">
        <v>3010</v>
      </c>
      <c r="C21" s="494" t="s">
        <v>916</v>
      </c>
      <c r="D21" s="494" t="s">
        <v>917</v>
      </c>
      <c r="E21">
        <v>20</v>
      </c>
      <c r="F21">
        <f t="shared" si="0"/>
        <v>3010</v>
      </c>
    </row>
    <row r="22" spans="1:6">
      <c r="A22" s="494" t="s">
        <v>2329</v>
      </c>
      <c r="B22" s="496">
        <v>3011</v>
      </c>
      <c r="C22" s="494" t="s">
        <v>918</v>
      </c>
      <c r="D22" s="494" t="s">
        <v>919</v>
      </c>
      <c r="E22">
        <v>21</v>
      </c>
      <c r="F22">
        <f t="shared" si="0"/>
        <v>3011</v>
      </c>
    </row>
    <row r="23" spans="1:6">
      <c r="A23" s="494" t="s">
        <v>2330</v>
      </c>
      <c r="B23" s="496">
        <v>3012</v>
      </c>
      <c r="C23" s="494" t="s">
        <v>897</v>
      </c>
      <c r="D23" s="494" t="s">
        <v>897</v>
      </c>
      <c r="E23">
        <v>22</v>
      </c>
      <c r="F23">
        <f t="shared" si="0"/>
        <v>3012</v>
      </c>
    </row>
    <row r="24" spans="1:6">
      <c r="A24" s="494" t="s">
        <v>2331</v>
      </c>
      <c r="B24" s="496">
        <v>4001</v>
      </c>
      <c r="C24" s="494" t="s">
        <v>920</v>
      </c>
      <c r="D24" s="494" t="s">
        <v>921</v>
      </c>
      <c r="E24">
        <v>23</v>
      </c>
      <c r="F24">
        <f t="shared" si="0"/>
        <v>4001</v>
      </c>
    </row>
    <row r="25" spans="1:6">
      <c r="A25" s="494" t="s">
        <v>2332</v>
      </c>
      <c r="B25" s="496">
        <v>4003</v>
      </c>
      <c r="C25" s="494" t="s">
        <v>922</v>
      </c>
      <c r="D25" s="494" t="s">
        <v>923</v>
      </c>
      <c r="E25">
        <v>24</v>
      </c>
      <c r="F25">
        <f t="shared" si="0"/>
        <v>4003</v>
      </c>
    </row>
    <row r="26" spans="1:6">
      <c r="A26" s="494" t="s">
        <v>2333</v>
      </c>
      <c r="B26" s="496">
        <v>4006</v>
      </c>
      <c r="C26" s="494" t="s">
        <v>897</v>
      </c>
      <c r="D26" s="494" t="s">
        <v>897</v>
      </c>
      <c r="E26">
        <v>25</v>
      </c>
      <c r="F26">
        <f t="shared" si="0"/>
        <v>4006</v>
      </c>
    </row>
    <row r="27" spans="1:6">
      <c r="A27" s="494" t="s">
        <v>2334</v>
      </c>
      <c r="B27" s="496">
        <v>4007</v>
      </c>
      <c r="C27" s="494" t="s">
        <v>924</v>
      </c>
      <c r="D27" s="494" t="s">
        <v>925</v>
      </c>
      <c r="E27">
        <v>26</v>
      </c>
      <c r="F27">
        <f t="shared" si="0"/>
        <v>4007</v>
      </c>
    </row>
    <row r="28" spans="1:6">
      <c r="A28" s="494" t="s">
        <v>2335</v>
      </c>
      <c r="B28" s="496">
        <v>4008</v>
      </c>
      <c r="C28" s="494" t="s">
        <v>926</v>
      </c>
      <c r="D28" s="494" t="s">
        <v>927</v>
      </c>
      <c r="E28">
        <v>27</v>
      </c>
      <c r="F28">
        <f t="shared" si="0"/>
        <v>4008</v>
      </c>
    </row>
    <row r="29" spans="1:6">
      <c r="A29" s="494" t="s">
        <v>2336</v>
      </c>
      <c r="B29" s="496">
        <v>4009</v>
      </c>
      <c r="C29" s="494" t="s">
        <v>928</v>
      </c>
      <c r="D29" s="494" t="s">
        <v>929</v>
      </c>
      <c r="E29">
        <v>28</v>
      </c>
      <c r="F29">
        <f t="shared" si="0"/>
        <v>4009</v>
      </c>
    </row>
    <row r="30" spans="1:6">
      <c r="A30" s="494" t="s">
        <v>2337</v>
      </c>
      <c r="B30" s="496">
        <v>4010</v>
      </c>
      <c r="C30" s="494" t="s">
        <v>897</v>
      </c>
      <c r="D30" s="494" t="s">
        <v>897</v>
      </c>
      <c r="E30">
        <v>29</v>
      </c>
      <c r="F30">
        <f t="shared" si="0"/>
        <v>4010</v>
      </c>
    </row>
    <row r="31" spans="1:6">
      <c r="A31" s="494" t="s">
        <v>2338</v>
      </c>
      <c r="B31" s="496">
        <v>4015</v>
      </c>
      <c r="C31" s="494" t="s">
        <v>930</v>
      </c>
      <c r="D31" s="494" t="s">
        <v>931</v>
      </c>
      <c r="E31">
        <v>30</v>
      </c>
      <c r="F31">
        <f t="shared" si="0"/>
        <v>4015</v>
      </c>
    </row>
    <row r="32" spans="1:6">
      <c r="A32" s="494" t="s">
        <v>2339</v>
      </c>
      <c r="B32" s="496">
        <v>4016</v>
      </c>
      <c r="C32" s="494" t="s">
        <v>897</v>
      </c>
      <c r="D32" s="494" t="s">
        <v>897</v>
      </c>
      <c r="E32">
        <v>31</v>
      </c>
      <c r="F32">
        <f t="shared" si="0"/>
        <v>4016</v>
      </c>
    </row>
    <row r="33" spans="1:6">
      <c r="A33" s="494" t="s">
        <v>2340</v>
      </c>
      <c r="B33" s="496">
        <v>4017</v>
      </c>
      <c r="C33" s="494" t="s">
        <v>932</v>
      </c>
      <c r="D33" s="494" t="s">
        <v>933</v>
      </c>
      <c r="E33">
        <v>32</v>
      </c>
      <c r="F33">
        <f t="shared" si="0"/>
        <v>4017</v>
      </c>
    </row>
    <row r="34" spans="1:6">
      <c r="A34" s="494" t="s">
        <v>2341</v>
      </c>
      <c r="B34" s="496">
        <v>4018</v>
      </c>
      <c r="C34" s="494" t="s">
        <v>897</v>
      </c>
      <c r="D34" s="494" t="s">
        <v>897</v>
      </c>
      <c r="E34">
        <v>33</v>
      </c>
      <c r="F34">
        <f t="shared" si="0"/>
        <v>4018</v>
      </c>
    </row>
    <row r="35" spans="1:6">
      <c r="A35" s="494" t="s">
        <v>2342</v>
      </c>
      <c r="B35" s="496">
        <v>4025</v>
      </c>
      <c r="C35" s="494" t="s">
        <v>934</v>
      </c>
      <c r="D35" s="494" t="s">
        <v>935</v>
      </c>
      <c r="E35">
        <v>34</v>
      </c>
      <c r="F35">
        <f t="shared" si="0"/>
        <v>4025</v>
      </c>
    </row>
    <row r="36" spans="1:6">
      <c r="A36" s="494" t="s">
        <v>2343</v>
      </c>
      <c r="B36" s="496">
        <v>4026</v>
      </c>
      <c r="C36" s="494" t="s">
        <v>897</v>
      </c>
      <c r="D36" s="494" t="s">
        <v>897</v>
      </c>
      <c r="E36">
        <v>35</v>
      </c>
      <c r="F36">
        <f t="shared" si="0"/>
        <v>4026</v>
      </c>
    </row>
    <row r="37" spans="1:6">
      <c r="A37" s="494" t="s">
        <v>2344</v>
      </c>
      <c r="B37" s="496">
        <v>4027</v>
      </c>
      <c r="C37" s="494" t="s">
        <v>936</v>
      </c>
      <c r="D37" s="494" t="s">
        <v>937</v>
      </c>
      <c r="E37">
        <v>36</v>
      </c>
      <c r="F37">
        <f t="shared" si="0"/>
        <v>4027</v>
      </c>
    </row>
    <row r="38" spans="1:6">
      <c r="A38" s="494" t="s">
        <v>2345</v>
      </c>
      <c r="B38" s="496">
        <v>4028</v>
      </c>
      <c r="C38" s="494" t="s">
        <v>897</v>
      </c>
      <c r="D38" s="494" t="s">
        <v>897</v>
      </c>
      <c r="E38">
        <v>37</v>
      </c>
      <c r="F38">
        <f t="shared" si="0"/>
        <v>4028</v>
      </c>
    </row>
    <row r="39" spans="1:6">
      <c r="A39" s="494" t="s">
        <v>2346</v>
      </c>
      <c r="B39" s="496">
        <v>4050</v>
      </c>
      <c r="C39" s="494" t="s">
        <v>897</v>
      </c>
      <c r="D39" s="494" t="s">
        <v>897</v>
      </c>
      <c r="E39">
        <v>38</v>
      </c>
      <c r="F39">
        <f t="shared" si="0"/>
        <v>4050</v>
      </c>
    </row>
    <row r="40" spans="1:6">
      <c r="A40" s="494" t="s">
        <v>2347</v>
      </c>
      <c r="B40" s="496">
        <v>5001</v>
      </c>
      <c r="C40" s="494" t="s">
        <v>938</v>
      </c>
      <c r="D40" s="494" t="s">
        <v>939</v>
      </c>
      <c r="E40">
        <v>39</v>
      </c>
      <c r="F40">
        <f t="shared" si="0"/>
        <v>5001</v>
      </c>
    </row>
    <row r="41" spans="1:6">
      <c r="A41" s="494" t="s">
        <v>2348</v>
      </c>
      <c r="B41" s="496">
        <v>5003</v>
      </c>
      <c r="C41" s="494" t="s">
        <v>940</v>
      </c>
      <c r="D41" s="494" t="s">
        <v>941</v>
      </c>
      <c r="E41">
        <v>40</v>
      </c>
      <c r="F41">
        <f t="shared" si="0"/>
        <v>5003</v>
      </c>
    </row>
    <row r="42" spans="1:6">
      <c r="A42" s="494" t="s">
        <v>2349</v>
      </c>
      <c r="B42" s="496">
        <v>5005</v>
      </c>
      <c r="C42" s="494" t="s">
        <v>942</v>
      </c>
      <c r="D42" s="494" t="s">
        <v>943</v>
      </c>
      <c r="E42">
        <v>41</v>
      </c>
      <c r="F42">
        <f t="shared" si="0"/>
        <v>5005</v>
      </c>
    </row>
    <row r="43" spans="1:6">
      <c r="A43" s="494" t="s">
        <v>2350</v>
      </c>
      <c r="B43" s="496">
        <v>5051</v>
      </c>
      <c r="C43" s="494" t="s">
        <v>897</v>
      </c>
      <c r="D43" s="494" t="s">
        <v>897</v>
      </c>
      <c r="E43">
        <v>42</v>
      </c>
      <c r="F43">
        <f t="shared" si="0"/>
        <v>5051</v>
      </c>
    </row>
    <row r="44" spans="1:6">
      <c r="A44" s="494" t="s">
        <v>2351</v>
      </c>
      <c r="B44" s="496">
        <v>5053</v>
      </c>
      <c r="C44" s="494" t="s">
        <v>897</v>
      </c>
      <c r="D44" s="494" t="s">
        <v>897</v>
      </c>
      <c r="E44">
        <v>43</v>
      </c>
      <c r="F44">
        <f t="shared" si="0"/>
        <v>5053</v>
      </c>
    </row>
    <row r="45" spans="1:6">
      <c r="A45" s="494" t="s">
        <v>2352</v>
      </c>
      <c r="B45" s="496">
        <v>5055</v>
      </c>
      <c r="C45" s="494" t="s">
        <v>897</v>
      </c>
      <c r="D45" s="494" t="s">
        <v>897</v>
      </c>
      <c r="E45">
        <v>44</v>
      </c>
      <c r="F45">
        <f t="shared" si="0"/>
        <v>5055</v>
      </c>
    </row>
    <row r="46" spans="1:6">
      <c r="A46" s="494" t="s">
        <v>2353</v>
      </c>
      <c r="B46" s="496">
        <v>6001</v>
      </c>
      <c r="C46" s="494" t="s">
        <v>944</v>
      </c>
      <c r="D46" s="494" t="s">
        <v>945</v>
      </c>
      <c r="E46">
        <v>45</v>
      </c>
      <c r="F46">
        <f t="shared" si="0"/>
        <v>6001</v>
      </c>
    </row>
    <row r="47" spans="1:6">
      <c r="A47" s="494" t="s">
        <v>2354</v>
      </c>
      <c r="B47" s="496">
        <v>6002</v>
      </c>
      <c r="C47" s="494" t="s">
        <v>946</v>
      </c>
      <c r="D47" s="494" t="s">
        <v>947</v>
      </c>
      <c r="E47">
        <v>46</v>
      </c>
      <c r="F47">
        <f t="shared" si="0"/>
        <v>6002</v>
      </c>
    </row>
    <row r="48" spans="1:6">
      <c r="A48" s="494" t="s">
        <v>2355</v>
      </c>
      <c r="B48" s="496">
        <v>7002</v>
      </c>
      <c r="C48" s="494" t="s">
        <v>948</v>
      </c>
      <c r="D48" s="494" t="s">
        <v>949</v>
      </c>
      <c r="E48">
        <v>47</v>
      </c>
      <c r="F48">
        <f t="shared" si="0"/>
        <v>7002</v>
      </c>
    </row>
    <row r="49" spans="1:6">
      <c r="A49" s="494" t="s">
        <v>2356</v>
      </c>
      <c r="B49" s="496">
        <v>7003</v>
      </c>
      <c r="C49" s="494" t="s">
        <v>897</v>
      </c>
      <c r="D49" s="494" t="s">
        <v>897</v>
      </c>
      <c r="E49">
        <v>48</v>
      </c>
      <c r="F49">
        <f t="shared" si="0"/>
        <v>7003</v>
      </c>
    </row>
    <row r="50" spans="1:6">
      <c r="A50" s="494" t="s">
        <v>2357</v>
      </c>
      <c r="B50" s="496">
        <v>8001</v>
      </c>
      <c r="C50" s="494" t="s">
        <v>950</v>
      </c>
      <c r="D50" s="494" t="s">
        <v>951</v>
      </c>
      <c r="E50">
        <v>49</v>
      </c>
      <c r="F50">
        <f t="shared" si="0"/>
        <v>8001</v>
      </c>
    </row>
    <row r="51" spans="1:6">
      <c r="A51" s="494" t="s">
        <v>2358</v>
      </c>
      <c r="B51" s="496">
        <v>8004</v>
      </c>
      <c r="C51" s="494" t="s">
        <v>952</v>
      </c>
      <c r="D51" s="494" t="s">
        <v>953</v>
      </c>
      <c r="E51">
        <v>50</v>
      </c>
      <c r="F51">
        <f t="shared" si="0"/>
        <v>8004</v>
      </c>
    </row>
    <row r="52" spans="1:6">
      <c r="A52" s="494" t="s">
        <v>2359</v>
      </c>
      <c r="B52" s="496">
        <v>9001</v>
      </c>
      <c r="C52" s="494" t="s">
        <v>897</v>
      </c>
      <c r="D52" s="494" t="s">
        <v>897</v>
      </c>
      <c r="E52">
        <v>51</v>
      </c>
      <c r="F52">
        <f t="shared" si="0"/>
        <v>9001</v>
      </c>
    </row>
  </sheetData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7">
    <tabColor rgb="FF00B0F0"/>
  </sheetPr>
  <dimension ref="A1:AO53"/>
  <sheetViews>
    <sheetView zoomScale="130" zoomScaleNormal="130" workbookViewId="0">
      <selection activeCell="AM5" sqref="AM5"/>
    </sheetView>
  </sheetViews>
  <sheetFormatPr defaultRowHeight="15"/>
  <cols>
    <col min="1" max="1" width="15.85546875" customWidth="1"/>
    <col min="2" max="2" width="15.28515625" customWidth="1"/>
    <col min="3" max="3" width="4.42578125" customWidth="1"/>
    <col min="4" max="4" width="5.85546875" hidden="1" customWidth="1"/>
    <col min="5" max="6" width="3.5703125" hidden="1" customWidth="1"/>
    <col min="7" max="7" width="7.7109375" hidden="1" customWidth="1"/>
    <col min="8" max="8" width="12.5703125" hidden="1" customWidth="1"/>
    <col min="9" max="9" width="3.5703125" hidden="1" customWidth="1"/>
    <col min="10" max="10" width="4.7109375" hidden="1" customWidth="1"/>
    <col min="11" max="11" width="7" hidden="1" customWidth="1"/>
    <col min="12" max="12" width="12.5703125" hidden="1" customWidth="1"/>
    <col min="13" max="13" width="11" hidden="1" customWidth="1"/>
    <col min="14" max="16" width="12" hidden="1" customWidth="1"/>
    <col min="17" max="20" width="12.42578125" hidden="1" customWidth="1"/>
    <col min="21" max="21" width="10" hidden="1" customWidth="1"/>
    <col min="22" max="22" width="12.5703125" hidden="1" customWidth="1"/>
    <col min="23" max="28" width="12" hidden="1" customWidth="1"/>
    <col min="29" max="29" width="10" hidden="1" customWidth="1"/>
    <col min="30" max="31" width="14.7109375" customWidth="1"/>
    <col min="32" max="32" width="7.42578125" hidden="1" customWidth="1"/>
    <col min="33" max="33" width="4.140625" hidden="1" customWidth="1"/>
    <col min="34" max="34" width="9.42578125" hidden="1" customWidth="1"/>
    <col min="35" max="35" width="5.42578125" hidden="1" customWidth="1"/>
    <col min="36" max="36" width="5" hidden="1" customWidth="1"/>
    <col min="37" max="37" width="6.5703125" hidden="1" customWidth="1"/>
    <col min="38" max="39" width="11.85546875" style="310" customWidth="1"/>
  </cols>
  <sheetData>
    <row r="1" spans="1:41">
      <c r="A1" s="1537" t="s">
        <v>762</v>
      </c>
      <c r="B1" s="1538"/>
      <c r="C1" s="313"/>
      <c r="D1" s="1539" t="s">
        <v>763</v>
      </c>
      <c r="E1" s="1540"/>
      <c r="F1" s="1540"/>
      <c r="G1" s="1540"/>
      <c r="H1" s="1540"/>
      <c r="I1" s="1540"/>
      <c r="J1" s="1540"/>
      <c r="K1" s="1540"/>
      <c r="L1" s="1540"/>
      <c r="M1" s="1540"/>
      <c r="N1" s="1540"/>
      <c r="O1" s="1540"/>
      <c r="P1" s="1540"/>
      <c r="Q1" s="1540"/>
      <c r="R1" s="1540"/>
      <c r="S1" s="1540"/>
      <c r="T1" s="1540"/>
      <c r="U1" s="1540"/>
      <c r="V1" s="1540"/>
      <c r="W1" s="1540"/>
      <c r="X1" s="1540"/>
      <c r="Y1" s="1540"/>
      <c r="Z1" s="1540"/>
      <c r="AA1" s="1540"/>
      <c r="AB1" s="1540"/>
      <c r="AC1" s="1540"/>
      <c r="AD1" s="1540"/>
      <c r="AE1" s="1540"/>
      <c r="AF1" s="1540"/>
      <c r="AG1" s="1540"/>
      <c r="AH1" s="1540"/>
      <c r="AI1" s="1540"/>
      <c r="AJ1" s="1540"/>
      <c r="AK1" s="1540"/>
      <c r="AL1" s="1540"/>
      <c r="AM1" s="1540"/>
    </row>
    <row r="2" spans="1:41">
      <c r="A2" s="1541" t="s">
        <v>764</v>
      </c>
      <c r="B2" s="1542"/>
      <c r="C2" s="314"/>
      <c r="D2" s="1543" t="s">
        <v>765</v>
      </c>
      <c r="E2" s="1545" t="s">
        <v>766</v>
      </c>
      <c r="F2" s="1546"/>
      <c r="G2" s="1546"/>
      <c r="H2" s="1547"/>
      <c r="I2" s="1545" t="s">
        <v>767</v>
      </c>
      <c r="J2" s="1546"/>
      <c r="K2" s="1546"/>
      <c r="L2" s="1547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6"/>
      <c r="Y2" s="316"/>
      <c r="Z2" s="316"/>
      <c r="AA2" s="316"/>
      <c r="AB2" s="316"/>
      <c r="AC2" s="316"/>
      <c r="AD2" s="1545" t="s">
        <v>768</v>
      </c>
      <c r="AE2" s="1547"/>
      <c r="AF2" s="237"/>
      <c r="AG2" s="237"/>
      <c r="AH2" s="237"/>
      <c r="AI2" s="237"/>
      <c r="AJ2" s="237"/>
      <c r="AK2" s="237"/>
      <c r="AL2" s="317" t="s">
        <v>769</v>
      </c>
      <c r="AM2" s="317" t="s">
        <v>770</v>
      </c>
    </row>
    <row r="3" spans="1:41">
      <c r="A3" s="1548" t="str">
        <f>IF(A2="SAD69","Elipsóide: UGGI67",IF(A2="SIRGAS2000","Elipsóide: GRS80","Elipsóide: Hayford"))</f>
        <v>Elipsóide: GRS80</v>
      </c>
      <c r="B3" s="1549"/>
      <c r="C3" s="319"/>
      <c r="D3" s="1544"/>
      <c r="E3" s="317" t="s">
        <v>771</v>
      </c>
      <c r="F3" s="317" t="s">
        <v>772</v>
      </c>
      <c r="G3" s="317" t="s">
        <v>773</v>
      </c>
      <c r="H3" s="317" t="s">
        <v>774</v>
      </c>
      <c r="I3" s="317" t="s">
        <v>771</v>
      </c>
      <c r="J3" s="317" t="s">
        <v>772</v>
      </c>
      <c r="K3" s="317" t="s">
        <v>773</v>
      </c>
      <c r="L3" s="317" t="s">
        <v>774</v>
      </c>
      <c r="M3" s="320" t="s">
        <v>599</v>
      </c>
      <c r="N3" s="320" t="s">
        <v>775</v>
      </c>
      <c r="O3" s="320" t="s">
        <v>200</v>
      </c>
      <c r="P3" s="320" t="s">
        <v>395</v>
      </c>
      <c r="Q3" s="320" t="s">
        <v>411</v>
      </c>
      <c r="R3" s="320" t="s">
        <v>776</v>
      </c>
      <c r="S3" s="320" t="s">
        <v>777</v>
      </c>
      <c r="T3" s="320" t="s">
        <v>444</v>
      </c>
      <c r="U3" s="320" t="s">
        <v>778</v>
      </c>
      <c r="V3" s="320" t="s">
        <v>779</v>
      </c>
      <c r="W3" s="320" t="s">
        <v>780</v>
      </c>
      <c r="X3" s="320" t="s">
        <v>781</v>
      </c>
      <c r="Y3" s="320" t="s">
        <v>782</v>
      </c>
      <c r="Z3" s="320" t="s">
        <v>783</v>
      </c>
      <c r="AA3" s="320" t="s">
        <v>784</v>
      </c>
      <c r="AB3" s="320" t="s">
        <v>198</v>
      </c>
      <c r="AC3" s="320" t="s">
        <v>580</v>
      </c>
      <c r="AD3" s="320" t="s">
        <v>777</v>
      </c>
      <c r="AE3" s="320" t="s">
        <v>785</v>
      </c>
      <c r="AF3" s="237"/>
      <c r="AG3" s="237"/>
      <c r="AH3" s="237"/>
      <c r="AI3" s="237"/>
      <c r="AJ3" s="237"/>
      <c r="AK3" s="237"/>
      <c r="AL3" s="317" t="s">
        <v>771</v>
      </c>
      <c r="AM3" s="317" t="s">
        <v>771</v>
      </c>
    </row>
    <row r="4" spans="1:41">
      <c r="A4" s="318" t="s">
        <v>588</v>
      </c>
      <c r="B4" s="321" t="s">
        <v>786</v>
      </c>
      <c r="C4" s="322"/>
      <c r="D4" s="323">
        <v>1</v>
      </c>
      <c r="E4" s="323" t="e">
        <f>AF4</f>
        <v>#VALUE!</v>
      </c>
      <c r="F4" s="323" t="e">
        <f>AG4</f>
        <v>#VALUE!</v>
      </c>
      <c r="G4" s="324" t="e">
        <f>AH4</f>
        <v>#VALUE!</v>
      </c>
      <c r="H4" s="323" t="e">
        <f>((E4*SIGN(E4))+(F4/60)+(G4/3600))*SIGN(E4)</f>
        <v>#VALUE!</v>
      </c>
      <c r="I4" s="323">
        <f>AI4</f>
        <v>0</v>
      </c>
      <c r="J4" s="323">
        <f>AJ4</f>
        <v>0</v>
      </c>
      <c r="K4" s="323">
        <f>AK4</f>
        <v>0</v>
      </c>
      <c r="L4" s="325">
        <f>((I4*SIGN(I4))+(J4/60)+(K4/3600))*SIGN(I4)</f>
        <v>0</v>
      </c>
      <c r="M4" s="325">
        <f>(SQRT($A$5^2-$B$5^2)/$A$5)</f>
        <v>8.1819191119888474E-2</v>
      </c>
      <c r="N4" s="325">
        <f>(SQRT($A$5^2-$B$5^2)/$B$5)</f>
        <v>8.2094438229770347E-2</v>
      </c>
      <c r="O4" s="325">
        <f>1+3/4*(SQRT($A$5^2-$B$5^2)/$A$5)^2+45/64*(SQRT($A$5^2-$B$5^2)/$A$5)^4+175/256*(SQRT($A$5^2-$B$5^2)/$A$5)^6+11025/16384*(SQRT($A$5^2-$B$5^2)/$A$5)^8+43659/65536*(SQRT($A$5^2-$B$5^2)/$A$5)^10</f>
        <v>1.0050525018226657</v>
      </c>
      <c r="P4" s="325">
        <f>3/4*(SQRT($A$5^2-$B$5^2)/$A$5)^2+15/16*(SQRT($A$5^2-$B$5^2)/$A$5)^4+525/512*(SQRT($A$5^2-$B$5^2)/$A$5)^6+2205/2048*(SQRT($A$5^2-$B$5^2)/$A$5)^8+72765/65536*(SQRT($A$5^2-$B$5^2)/$A$5)^10</f>
        <v>5.0631086318432056E-3</v>
      </c>
      <c r="Q4" s="325">
        <f>15/64*(SQRT($A$5^2-$B$5^2)/$A$5)^4+105/256*(SQRT($A$5^2-$B$5^2)/$A$5)^6+2205/4096*(SQRT($A$5^2-$B$5^2)/$A$5)^8+10395/16384*(SQRT($A$5^2-$B$5^2)/$A$5)^10</f>
        <v>1.0627590303618776E-5</v>
      </c>
      <c r="R4" s="325">
        <f>35/512*(SQRT($A$5^2-$B$5^2)/$A$5)^6+315/2048*(SQRT($A$5^2-$B$5^2)/$A$5)^8+31185/131072*(SQRT($A$5^2-$B$5^2)/$A$5)^10</f>
        <v>2.0820378689919501E-8</v>
      </c>
      <c r="S4" s="325">
        <f>315/16384*(SQRT($A$5^2-$B$5^2)/$A$5)^8+3465/65536*(SQRT($A$5^2-$B$5^2)/$A$5)^10</f>
        <v>3.9323714008920611E-11</v>
      </c>
      <c r="T4" s="325">
        <f>639/131072*(SQRT($A$5^2-$B$5^2)/$A$5)^10</f>
        <v>6.5545480046391586E-14</v>
      </c>
      <c r="U4" s="325" t="e">
        <f>((1.29852166793243E-32*($A$5/(SQRT(1-(($A$5^2-$B$5^2)/$A$5^2)*(SIN(RADIANS(H4)))^2)))*SIN(RADIANS(H4*SIGN(H4)))*(COS(RADIANS(H4*SIGN(H4))))^5/720)*(61-58*(TAN(RADIANS(H4*SIGN(H4))))^2+(TAN(RADIANS(H4*SIGN(H4))))^4+270*((SQRT($A$5^2-$B$5^2))/$B$5)^2*(COS(H4*SIGN(H4)))^2-330*((SQRT($A$5^2-$B$5^2))/$B$5)^2*(SIN(H4*SIGN(H4)))^2)*0.9996*10^24)</f>
        <v>#VALUE!</v>
      </c>
      <c r="V4" s="325" t="e">
        <f>((2.6783932024479E-27*($A$5/(SQRT(1-(($A$5^2-$B$5^2)/$A$5^2)*(SIN(RADIANS(H4)))^2)))*(COS(RADIANS(H4*SIGN(H4))))^5/120)*(5-18*(TAN(RADIANS(H4*SIGN(H4))))^2+(TAN(RADIANS(H4*SIGN(H4))))^4+14*((SQRT($A$5^2-$B$5^2))/$B$5)^2*(COS(RADIANS(H4*SIGN(H4))))^2-58*((SQRT($A$5^2-$B$5^2))/$B$5)^2*(SIN(RADIANS(H4*SIGN(H4))))^2)*0.9996*10^20)</f>
        <v>#VALUE!</v>
      </c>
      <c r="W4" s="325" t="e">
        <f>($A$5*(1-(($A$5^2-$B$5^2)/$A$5^2)))*((O4*((H4*SIGN(H4)*PI())/180))-((P4*SIN(RADIANS(2*H4)*SIGN(H4)))/2)+((Q4*SIN(RADIANS(4*H4)*SIGN(H4)))/4)-((R4*SIN(RADIANS(6*H4)*SIGN(H4)))/6)+((S4*SIN(RADIANS(8*H4)*SIGN(H4)))/8)-((T4*SIN(RADIANS(10*H4)*SIGN(H4)))/10))</f>
        <v>#VALUE!</v>
      </c>
      <c r="X4" s="325" t="e">
        <f>0.9996*W4</f>
        <v>#VALUE!</v>
      </c>
      <c r="Y4" s="325" t="e">
        <f>((((($A$5/(SQRT(1-(($A$5^2-$B$5^2)/$A$5^2)*(SIN(RADIANS(H4)))^2)))*SIN(RADIANS(H4*SIGN(H4)))*COS(RADIANS(H4*SIGN(H4)))*(2.35044305389E-11))/2)*((0.9996*10^8))))</f>
        <v>#VALUE!</v>
      </c>
      <c r="Z4" s="325" t="e">
        <f>((5.5245825495862E-22*($A$5/(SQRT(1-(($A$5^2-$B$5^2)/$A$5^2)*(SIN(RADIANS(H4)))^2)))*SIN(RADIANS(H4*SIGN(H4)))*(COS(RADIANS(H4*SIGN(H4))))^3/24)*(5-(TAN(RADIANS(H4*SIGN(H4))))^2+9*((SQRT($A$5^2-$B$5^2))/$B$5)^2*(COS(RADIANS(H4*SIGN(H4))))^2+4*((SQRT($A$5^2-$B$5^2))/$B$5)^4*(COS(RADIANS(H4*SIGN(H4))))^4)*0.9996*10^16)</f>
        <v>#VALUE!</v>
      </c>
      <c r="AA4" s="325" t="e">
        <f>((($A$5/(SQRT(1-(($A$5^2-$B$5^2)/$A$5^2)*(SIN(RADIANS(H4)))^2)))*COS(RADIANS(H4*SIGN(H4)))*4.84813681107636E-06)*0.9996*10^4)</f>
        <v>#VALUE!</v>
      </c>
      <c r="AB4" s="325" t="e">
        <f>((1.13952694919095E-16*($A$5/(SQRT(1-(($A$5^2-$B$5^2)/$A$5^2)*(SIN(RADIANS(H4)))^2)))*(COS(RADIANS(H4*SIGN(H4)))^3/6)*(1-(TAN(RADIANS(H4*SIGN(H4))))^2+((SQRT($A$5^2-$B$5^2))/$B$5)^2*(COS(RADIANS(H4*SIGN(H4))))^2)*0.9996*10^12))</f>
        <v>#VALUE!</v>
      </c>
      <c r="AC4" s="325">
        <f>(0.0001*((L4-$B$6)*3600))*SIGN(0.0001*((L4-$B$6)*3600))</f>
        <v>0</v>
      </c>
      <c r="AD4" s="326" t="str">
        <f>IF(AL4&lt;&gt;"",IF($B$6&lt;L4,500000+((AA4*AC4)+(AB4*AC4^3)+(V4*AC4^5)),500000-((AA4*AC4)+(AB4*AC4^3)+(V4*AC4^5))),"")</f>
        <v/>
      </c>
      <c r="AE4" s="326" t="e">
        <f>IF(AM4&lt;&gt;"",
IF(H4&lt;0,10000000-(X4+(Y4*AC4^2)+(Z4*AC4^4)+(U4*AC4^6)),(X4+(Y4*AC4^2)+(Z4*AC4^4)+(U4*AC4^6))),"")</f>
        <v>#VALUE!</v>
      </c>
      <c r="AF4" s="310" t="e">
        <f>TRUNC(AL4)</f>
        <v>#VALUE!</v>
      </c>
      <c r="AG4" s="310" t="e">
        <f>INT((AF4-AL4)*60)</f>
        <v>#VALUE!</v>
      </c>
      <c r="AH4" s="327" t="e">
        <f>(((AF4-AL4)*60)-AG4)*60</f>
        <v>#VALUE!</v>
      </c>
      <c r="AI4" s="310">
        <f>TRUNC(AM4)</f>
        <v>0</v>
      </c>
      <c r="AJ4" s="310">
        <f>INT((AI4-AM4)*60)</f>
        <v>0</v>
      </c>
      <c r="AK4" s="327">
        <f>(((AI4-AM4)*60)-AJ4)*60</f>
        <v>0</v>
      </c>
      <c r="AL4" s="328" t="str">
        <f>LEFT('Formulário Orçamento de Conexão'!K74,9)</f>
        <v/>
      </c>
      <c r="AM4" s="328" cm="1">
        <f t="array" ref="AM4:AN4">'Formulário Orçamento de Conexão'!K75:L75</f>
        <v>0</v>
      </c>
      <c r="AN4">
        <v>0</v>
      </c>
    </row>
    <row r="5" spans="1:41">
      <c r="A5" s="329">
        <v>6378137</v>
      </c>
      <c r="B5" s="330">
        <v>6356752.3141000001</v>
      </c>
      <c r="C5" s="331"/>
      <c r="D5" s="323">
        <v>2</v>
      </c>
      <c r="E5" s="323">
        <f t="shared" ref="E5:G28" si="0">AF5</f>
        <v>-19</v>
      </c>
      <c r="F5" s="323">
        <f t="shared" si="0"/>
        <v>45</v>
      </c>
      <c r="G5" s="324">
        <f t="shared" si="0"/>
        <v>46.76399999999461</v>
      </c>
      <c r="H5" s="323">
        <f t="shared" ref="H5:H53" si="1">((E5*SIGN(E5))+(F5/60)+(G5/3600))*SIGN(E5)</f>
        <v>-19.762989999999999</v>
      </c>
      <c r="I5" s="323">
        <f t="shared" ref="I5:K28" si="2">AI5</f>
        <v>-47</v>
      </c>
      <c r="J5" s="323">
        <f t="shared" si="2"/>
        <v>56</v>
      </c>
      <c r="K5" s="323">
        <f t="shared" si="2"/>
        <v>31.380000000006589</v>
      </c>
      <c r="L5" s="323">
        <f>((I5*SIGN(I5))+(J5/60)+(K5/3600))*SIGN(I5)</f>
        <v>-47.942050000000002</v>
      </c>
      <c r="M5" s="323">
        <f>(SQRT($A$5^2-$B$5^2)/$A$5)</f>
        <v>8.1819191119888474E-2</v>
      </c>
      <c r="N5" s="323">
        <f>(SQRT($A$5^2-$B$5^2)/$B$5)</f>
        <v>8.2094438229770347E-2</v>
      </c>
      <c r="O5" s="323">
        <f>1+3/4*(SQRT($A$5^2-$B$5^2)/$A$5)^2+45/64*(SQRT($A$5^2-$B$5^2)/$A$5)^4+175/256*(SQRT($A$5^2-$B$5^2)/$A$5)^6+11025/16384*(SQRT($A$5^2-$B$5^2)/$A$5)^8+43659/65536*(SQRT($A$5^2-$B$5^2)/$A$5)^10</f>
        <v>1.0050525018226657</v>
      </c>
      <c r="P5" s="323">
        <f>3/4*(SQRT($A$5^2-$B$5^2)/$A$5)^2+15/16*(SQRT($A$5^2-$B$5^2)/$A$5)^4+525/512*(SQRT($A$5^2-$B$5^2)/$A$5)^6+2205/2048*(SQRT($A$5^2-$B$5^2)/$A$5)^8+72765/65536*(SQRT($A$5^2-$B$5^2)/$A$5)^10</f>
        <v>5.0631086318432056E-3</v>
      </c>
      <c r="Q5" s="323">
        <f>15/64*(SQRT($A$5^2-$B$5^2)/$A$5)^4+105/256*(SQRT($A$5^2-$B$5^2)/$A$5)^6+2205/4096*(SQRT($A$5^2-$B$5^2)/$A$5)^8+10395/16384*(SQRT($A$5^2-$B$5^2)/$A$5)^10</f>
        <v>1.0627590303618776E-5</v>
      </c>
      <c r="R5" s="323">
        <f>35/512*(SQRT($A$5^2-$B$5^2)/$A$5)^6+315/2048*(SQRT($A$5^2-$B$5^2)/$A$5)^8+31185/131072*(SQRT($A$5^2-$B$5^2)/$A$5)^10</f>
        <v>2.0820378689919501E-8</v>
      </c>
      <c r="S5" s="323">
        <f>315/16384*(SQRT($A$5^2-$B$5^2)/$A$5)^8+3465/65536*(SQRT($A$5^2-$B$5^2)/$A$5)^10</f>
        <v>3.9323714008920611E-11</v>
      </c>
      <c r="T5" s="323">
        <f>639/131072*(SQRT($A$5^2-$B$5^2)/$A$5)^10</f>
        <v>6.5545480046391586E-14</v>
      </c>
      <c r="U5" s="323">
        <f>((1.29852166793243E-32*($A$5/(SQRT(1-(($A$5^2-$B$5^2)/$A$5^2)*(SIN(RADIANS(H5)))^2)))*SIN(RADIANS(H5*SIGN(H5)))*(COS(RADIANS(H5*SIGN(H5))))^5/720)*(61-58*(TAN(RADIANS(H5*SIGN(H5))))^2+(TAN(RADIANS(H5*SIGN(H5))))^4+270*((SQRT($A$5^2-$B$5^2))/$B$5)^2*(COS(H5*SIGN(H5)))^2-330*((SQRT($A$5^2-$B$5^2))/$B$5)^2*(SIN(H5*SIGN(H5)))^2)*0.9996*10^24)</f>
        <v>1.516429921938386E-3</v>
      </c>
      <c r="V5" s="323">
        <f>((2.6783932024479E-27*($A$5/(SQRT(1-(($A$5^2-$B$5^2)/$A$5^2)*(SIN(RADIANS(H5)))^2)))*(COS(RADIANS(H5*SIGN(H5))))^5/120)*(5-18*(TAN(RADIANS(H5*SIGN(H5))))^2+(TAN(RADIANS(H5*SIGN(H5))))^4+14*((SQRT($A$5^2-$B$5^2))/$B$5)^2*(COS(RADIANS(H5*SIGN(H5))))^2-58*((SQRT($A$5^2-$B$5^2))/$B$5)^2*(SIN(RADIANS(H5*SIGN(H5))))^2)*0.9996*10^20)</f>
        <v>2.8709205654480357E-2</v>
      </c>
      <c r="W5" s="323">
        <f>($A$5*(1-(($A$5^2-$B$5^2)/$A$5^2)))*((O5*((H5*SIGN(H5)*PI())/180))-((P5*SIN(RADIANS(2*H5)*SIGN(H5)))/2)+((Q5*SIN(RADIANS(4*H5)*SIGN(H5)))/4)-((R5*SIN(RADIANS(6*H5)*SIGN(H5)))/6)+((S5*SIN(RADIANS(8*H5)*SIGN(H5)))/8)-((T5*SIN(RADIANS(10*H5)*SIGN(H5)))/10))</f>
        <v>2186128.5801479025</v>
      </c>
      <c r="X5" s="323">
        <f>0.9996*W5</f>
        <v>2185254.1287158434</v>
      </c>
      <c r="Y5" s="323">
        <f>((((($A$5/(SQRT(1-(($A$5^2-$B$5^2)/$A$5^2)*(SIN(RADIANS(H5)))^2)))*SIN(RADIANS(H5*SIGN(H5)))*COS(RADIANS(H5*SIGN(H5)))*(2.35044305389E-11))/2)*((0.9996*10^8))))</f>
        <v>2385.2032998744758</v>
      </c>
      <c r="Z5" s="323">
        <f>((5.5245825495862E-22*($A$5/(SQRT(1-(($A$5^2-$B$5^2)/$A$5^2)*(SIN(RADIANS(H5)))^2)))*SIN(RADIANS(H5*SIGN(H5)))*(COS(RADIANS(H5*SIGN(H5))))^3/24)*(5-(TAN(RADIANS(H5*SIGN(H5))))^2+9*((SQRT($A$5^2-$B$5^2))/$B$5)^2*(COS(RADIANS(H5*SIGN(H5))))^2+4*((SQRT($A$5^2-$B$5^2))/$B$5)^4*(COS(RADIANS(H5*SIGN(H5))))^4)*0.9996*10^16)</f>
        <v>2.0377503883171717</v>
      </c>
      <c r="AA5" s="323">
        <f>((($A$5/(SQRT(1-(($A$5^2-$B$5^2)/$A$5^2)*(SIN(RADIANS(H5)))^2)))*COS(RADIANS(H5*SIGN(H5)))*4.84813681107636E-06)*0.9996*10^4)</f>
        <v>291002.49249568902</v>
      </c>
      <c r="AB5" s="323">
        <f>((1.13952694919095E-16*($A$5/(SQRT(1-(($A$5^2-$B$5^2)/$A$5^2)*(SIN(RADIANS(H5)))^2)))*(COS(RADIANS(H5*SIGN(H5)))^3/6)*(1-(TAN(RADIANS(H5*SIGN(H5))))^2+((SQRT($A$5^2-$B$5^2))/$B$5)^2*(COS(RADIANS(H5*SIGN(H5))))^2)*0.9996*10^12))</f>
        <v>88.533006991102823</v>
      </c>
      <c r="AC5" s="323">
        <f>(0.0001*((L5-$B$6)*3600))*SIGN(0.0001*((L5-$B$6)*3600))</f>
        <v>17.259138</v>
      </c>
      <c r="AD5" s="326">
        <f t="shared" ref="AD5:AD53" si="3">IF(AL5&lt;&gt;"",IF($B$6&lt;L5,500000+((AA5*AC5)+(AB5*AC5^3)+(V5*AC5^5)),500000-((AA5*AC5)+(AB5*AC5^3)+(V5*AC5^5))),"")</f>
        <v>-5021576.5034830216</v>
      </c>
      <c r="AE5" s="326">
        <f t="shared" ref="AE5:AE53" si="4">IF(AM5&lt;&gt;"",IF(H5&lt;0,10000000-(X5+(Y5*AC5^2)+(Z5*AC5^4)+(U5*AC5^6)),(X5+(Y5*AC5^2)+(Z5*AC5^4)+(U5*AC5^6))),"")</f>
        <v>6883353.7427299432</v>
      </c>
      <c r="AF5" s="310">
        <f t="shared" ref="AF5:AF53" si="5">TRUNC(AL5)</f>
        <v>-19</v>
      </c>
      <c r="AG5" s="310">
        <f t="shared" ref="AG5:AG53" si="6">INT((AF5-AL5)*60)</f>
        <v>45</v>
      </c>
      <c r="AH5" s="327">
        <f t="shared" ref="AH5:AH53" si="7">(((AF5-AL5)*60)-AG5)*60</f>
        <v>46.76399999999461</v>
      </c>
      <c r="AI5" s="310">
        <f t="shared" ref="AI5:AI53" si="8">TRUNC(AM5)</f>
        <v>-47</v>
      </c>
      <c r="AJ5" s="310">
        <f t="shared" ref="AJ5:AJ53" si="9">INT((AI5-AM5)*60)</f>
        <v>56</v>
      </c>
      <c r="AK5" s="327">
        <f t="shared" ref="AK5:AK53" si="10">(((AI5-AM5)*60)-AJ5)*60</f>
        <v>31.380000000006589</v>
      </c>
      <c r="AL5" s="328" t="s">
        <v>787</v>
      </c>
      <c r="AM5" s="328" t="s">
        <v>788</v>
      </c>
    </row>
    <row r="6" spans="1:41" ht="15.75" thickBot="1">
      <c r="A6" s="332" t="s">
        <v>789</v>
      </c>
      <c r="B6" s="333" t="b">
        <f>A16</f>
        <v>0</v>
      </c>
      <c r="C6" s="334"/>
      <c r="D6" s="323">
        <v>3</v>
      </c>
      <c r="E6" s="323">
        <f t="shared" si="0"/>
        <v>0</v>
      </c>
      <c r="F6" s="323">
        <f t="shared" si="0"/>
        <v>0</v>
      </c>
      <c r="G6" s="324">
        <f t="shared" si="0"/>
        <v>0</v>
      </c>
      <c r="H6" s="323">
        <f t="shared" si="1"/>
        <v>0</v>
      </c>
      <c r="I6" s="323">
        <f t="shared" si="2"/>
        <v>0</v>
      </c>
      <c r="J6" s="323">
        <f t="shared" si="2"/>
        <v>0</v>
      </c>
      <c r="K6" s="323">
        <f t="shared" si="2"/>
        <v>0</v>
      </c>
      <c r="L6" s="323">
        <f t="shared" ref="L6:L53" si="11">((I6*SIGN(I6))+(J6/60)+(K6/3600))*SIGN(I6)</f>
        <v>0</v>
      </c>
      <c r="M6" s="323">
        <f t="shared" ref="M6:M53" si="12">(SQRT($A$5^2-$B$5^2)/$A$5)</f>
        <v>8.1819191119888474E-2</v>
      </c>
      <c r="N6" s="323">
        <f t="shared" ref="N6:N53" si="13">(SQRT($A$5^2-$B$5^2)/$B$5)</f>
        <v>8.2094438229770347E-2</v>
      </c>
      <c r="O6" s="323">
        <f t="shared" ref="O6:O53" si="14">1+3/4*(SQRT($A$5^2-$B$5^2)/$A$5)^2+45/64*(SQRT($A$5^2-$B$5^2)/$A$5)^4+175/256*(SQRT($A$5^2-$B$5^2)/$A$5)^6+11025/16384*(SQRT($A$5^2-$B$5^2)/$A$5)^8+43659/65536*(SQRT($A$5^2-$B$5^2)/$A$5)^10</f>
        <v>1.0050525018226657</v>
      </c>
      <c r="P6" s="323">
        <f t="shared" ref="P6:P53" si="15">3/4*(SQRT($A$5^2-$B$5^2)/$A$5)^2+15/16*(SQRT($A$5^2-$B$5^2)/$A$5)^4+525/512*(SQRT($A$5^2-$B$5^2)/$A$5)^6+2205/2048*(SQRT($A$5^2-$B$5^2)/$A$5)^8+72765/65536*(SQRT($A$5^2-$B$5^2)/$A$5)^10</f>
        <v>5.0631086318432056E-3</v>
      </c>
      <c r="Q6" s="323">
        <f t="shared" ref="Q6:Q53" si="16">15/64*(SQRT($A$5^2-$B$5^2)/$A$5)^4+105/256*(SQRT($A$5^2-$B$5^2)/$A$5)^6+2205/4096*(SQRT($A$5^2-$B$5^2)/$A$5)^8+10395/16384*(SQRT($A$5^2-$B$5^2)/$A$5)^10</f>
        <v>1.0627590303618776E-5</v>
      </c>
      <c r="R6" s="323">
        <f t="shared" ref="R6:R53" si="17">35/512*(SQRT($A$5^2-$B$5^2)/$A$5)^6+315/2048*(SQRT($A$5^2-$B$5^2)/$A$5)^8+31185/131072*(SQRT($A$5^2-$B$5^2)/$A$5)^10</f>
        <v>2.0820378689919501E-8</v>
      </c>
      <c r="S6" s="323">
        <f t="shared" ref="S6:S53" si="18">315/16384*(SQRT($A$5^2-$B$5^2)/$A$5)^8+3465/65536*(SQRT($A$5^2-$B$5^2)/$A$5)^10</f>
        <v>3.9323714008920611E-11</v>
      </c>
      <c r="T6" s="323">
        <f t="shared" ref="T6:T53" si="19">639/131072*(SQRT($A$5^2-$B$5^2)/$A$5)^10</f>
        <v>6.5545480046391586E-14</v>
      </c>
      <c r="U6" s="323">
        <f t="shared" ref="U6:U53" si="20">((1.29852166793243E-32*($A$5/(SQRT(1-(($A$5^2-$B$5^2)/$A$5^2)*(SIN(RADIANS(H6)))^2)))*SIN(RADIANS(H6*SIGN(H6)))*(COS(RADIANS(H6*SIGN(H6))))^5/720)*(61-58*(TAN(RADIANS(H6*SIGN(H6))))^2+(TAN(RADIANS(H6*SIGN(H6))))^4+270*((SQRT($A$5^2-$B$5^2))/$B$5)^2*(COS(H6*SIGN(H6)))^2-330*((SQRT($A$5^2-$B$5^2))/$B$5)^2*(SIN(H6*SIGN(H6)))^2)*0.9996*10^24)</f>
        <v>0</v>
      </c>
      <c r="V6" s="323">
        <f t="shared" ref="V6:V53" si="21">((2.6783932024479E-27*($A$5/(SQRT(1-(($A$5^2-$B$5^2)/$A$5^2)*(SIN(RADIANS(H6)))^2)))*(COS(RADIANS(H6*SIGN(H6))))^5/120)*(5-18*(TAN(RADIANS(H6*SIGN(H6))))^2+(TAN(RADIANS(H6*SIGN(H6))))^4+14*((SQRT($A$5^2-$B$5^2))/$B$5)^2*(COS(RADIANS(H6*SIGN(H6))))^2-58*((SQRT($A$5^2-$B$5^2))/$B$5)^2*(SIN(RADIANS(H6*SIGN(H6))))^2)*0.9996*10^20)</f>
        <v>7.249402448495651E-2</v>
      </c>
      <c r="W6" s="323">
        <f t="shared" ref="W6:W53" si="22">($A$5*(1-(($A$5^2-$B$5^2)/$A$5^2)))*((O6*((H6*SIGN(H6)*PI())/180))-((P6*SIN(RADIANS(2*H6)*SIGN(H6)))/2)+((Q6*SIN(RADIANS(4*H6)*SIGN(H6)))/4)-((R6*SIN(RADIANS(6*H6)*SIGN(H6)))/6)+((S6*SIN(RADIANS(8*H6)*SIGN(H6)))/8)-((T6*SIN(RADIANS(10*H6)*SIGN(H6)))/10))</f>
        <v>0</v>
      </c>
      <c r="X6" s="323">
        <f t="shared" ref="X6:X53" si="23">0.9996*W6</f>
        <v>0</v>
      </c>
      <c r="Y6" s="323">
        <f t="shared" ref="Y6:Y53" si="24">((((($A$5/(SQRT(1-(($A$5^2-$B$5^2)/$A$5^2)*(SIN(RADIANS(H6)))^2)))*SIN(RADIANS(H6*SIGN(H6)))*COS(RADIANS(H6*SIGN(H6)))*(2.35044305389E-11))/2)*((0.9996*10^8))))</f>
        <v>0</v>
      </c>
      <c r="Z6" s="323">
        <f t="shared" ref="Z6:Z53" si="25">((5.5245825495862E-22*($A$5/(SQRT(1-(($A$5^2-$B$5^2)/$A$5^2)*(SIN(RADIANS(H6)))^2)))*SIN(RADIANS(H6*SIGN(H6)))*(COS(RADIANS(H6*SIGN(H6))))^3/24)*(5-(TAN(RADIANS(H6*SIGN(H6))))^2+9*((SQRT($A$5^2-$B$5^2))/$B$5)^2*(COS(RADIANS(H6*SIGN(H6))))^2+4*((SQRT($A$5^2-$B$5^2))/$B$5)^4*(COS(RADIANS(H6*SIGN(H6))))^4)*0.9996*10^16)</f>
        <v>0</v>
      </c>
      <c r="AA6" s="323">
        <f t="shared" ref="AA6:AA53" si="26">((($A$5/(SQRT(1-(($A$5^2-$B$5^2)/$A$5^2)*(SIN(RADIANS(H6)))^2)))*COS(RADIANS(H6*SIGN(H6)))*4.84813681107636E-06)*0.9996*10^4)</f>
        <v>309097.11943477829</v>
      </c>
      <c r="AB6" s="323">
        <f t="shared" ref="AB6:AB53" si="27">((1.13952694919095E-16*($A$5/(SQRT(1-(($A$5^2-$B$5^2)/$A$5^2)*(SIN(RADIANS(H6)))^2)))*(COS(RADIANS(H6*SIGN(H6)))^3/6)*(1-(TAN(RADIANS(H6*SIGN(H6))))^2+((SQRT($A$5^2-$B$5^2))/$B$5)^2*(COS(RADIANS(H6*SIGN(H6))))^2)*0.9996*10^12))</f>
        <v>121.90192067628378</v>
      </c>
      <c r="AC6" s="323">
        <f t="shared" ref="AC6:AC53" si="28">(0.0001*((L6-$B$6)*3600))*SIGN(0.0001*((L6-$B$6)*3600))</f>
        <v>0</v>
      </c>
      <c r="AD6" s="326" t="str">
        <f t="shared" si="3"/>
        <v/>
      </c>
      <c r="AE6" s="326" t="str">
        <f t="shared" si="4"/>
        <v/>
      </c>
      <c r="AF6" s="310">
        <f t="shared" si="5"/>
        <v>0</v>
      </c>
      <c r="AG6" s="310">
        <f t="shared" si="6"/>
        <v>0</v>
      </c>
      <c r="AH6" s="327">
        <f t="shared" si="7"/>
        <v>0</v>
      </c>
      <c r="AI6" s="310">
        <f t="shared" si="8"/>
        <v>0</v>
      </c>
      <c r="AJ6" s="310">
        <f t="shared" si="9"/>
        <v>0</v>
      </c>
      <c r="AK6" s="327">
        <f t="shared" si="10"/>
        <v>0</v>
      </c>
      <c r="AL6" s="328"/>
      <c r="AM6" s="328"/>
    </row>
    <row r="7" spans="1:41">
      <c r="D7" s="323">
        <v>4</v>
      </c>
      <c r="E7" s="323">
        <f t="shared" si="0"/>
        <v>0</v>
      </c>
      <c r="F7" s="323">
        <f t="shared" si="0"/>
        <v>0</v>
      </c>
      <c r="G7" s="324">
        <f t="shared" si="0"/>
        <v>0</v>
      </c>
      <c r="H7" s="323">
        <f t="shared" si="1"/>
        <v>0</v>
      </c>
      <c r="I7" s="323">
        <f t="shared" si="2"/>
        <v>0</v>
      </c>
      <c r="J7" s="323">
        <f t="shared" si="2"/>
        <v>0</v>
      </c>
      <c r="K7" s="323">
        <f t="shared" si="2"/>
        <v>0</v>
      </c>
      <c r="L7" s="323">
        <f t="shared" si="11"/>
        <v>0</v>
      </c>
      <c r="M7" s="323">
        <f t="shared" si="12"/>
        <v>8.1819191119888474E-2</v>
      </c>
      <c r="N7" s="323">
        <f t="shared" si="13"/>
        <v>8.2094438229770347E-2</v>
      </c>
      <c r="O7" s="323">
        <f t="shared" si="14"/>
        <v>1.0050525018226657</v>
      </c>
      <c r="P7" s="323">
        <f t="shared" si="15"/>
        <v>5.0631086318432056E-3</v>
      </c>
      <c r="Q7" s="323">
        <f t="shared" si="16"/>
        <v>1.0627590303618776E-5</v>
      </c>
      <c r="R7" s="323">
        <f t="shared" si="17"/>
        <v>2.0820378689919501E-8</v>
      </c>
      <c r="S7" s="323">
        <f t="shared" si="18"/>
        <v>3.9323714008920611E-11</v>
      </c>
      <c r="T7" s="323">
        <f t="shared" si="19"/>
        <v>6.5545480046391586E-14</v>
      </c>
      <c r="U7" s="323">
        <f t="shared" si="20"/>
        <v>0</v>
      </c>
      <c r="V7" s="323">
        <f t="shared" si="21"/>
        <v>7.249402448495651E-2</v>
      </c>
      <c r="W7" s="323">
        <f t="shared" si="22"/>
        <v>0</v>
      </c>
      <c r="X7" s="323">
        <f t="shared" si="23"/>
        <v>0</v>
      </c>
      <c r="Y7" s="323">
        <f t="shared" si="24"/>
        <v>0</v>
      </c>
      <c r="Z7" s="323">
        <f t="shared" si="25"/>
        <v>0</v>
      </c>
      <c r="AA7" s="323">
        <f t="shared" si="26"/>
        <v>309097.11943477829</v>
      </c>
      <c r="AB7" s="323">
        <f t="shared" si="27"/>
        <v>121.90192067628378</v>
      </c>
      <c r="AC7" s="323">
        <f t="shared" si="28"/>
        <v>0</v>
      </c>
      <c r="AD7" s="326" t="str">
        <f t="shared" si="3"/>
        <v/>
      </c>
      <c r="AE7" s="326" t="str">
        <f t="shared" si="4"/>
        <v/>
      </c>
      <c r="AF7" s="310">
        <f t="shared" si="5"/>
        <v>0</v>
      </c>
      <c r="AG7" s="310">
        <f t="shared" si="6"/>
        <v>0</v>
      </c>
      <c r="AH7" s="327">
        <f t="shared" si="7"/>
        <v>0</v>
      </c>
      <c r="AI7" s="310">
        <f t="shared" si="8"/>
        <v>0</v>
      </c>
      <c r="AJ7" s="310">
        <f t="shared" si="9"/>
        <v>0</v>
      </c>
      <c r="AK7" s="327">
        <f t="shared" si="10"/>
        <v>0</v>
      </c>
      <c r="AL7" s="328"/>
      <c r="AM7" s="328"/>
    </row>
    <row r="8" spans="1:41">
      <c r="A8" s="191"/>
      <c r="B8" t="s">
        <v>790</v>
      </c>
      <c r="D8" s="323">
        <v>5</v>
      </c>
      <c r="E8" s="323">
        <f t="shared" si="0"/>
        <v>0</v>
      </c>
      <c r="F8" s="323">
        <f t="shared" si="0"/>
        <v>0</v>
      </c>
      <c r="G8" s="324">
        <f t="shared" si="0"/>
        <v>0</v>
      </c>
      <c r="H8" s="323">
        <f t="shared" si="1"/>
        <v>0</v>
      </c>
      <c r="I8" s="323">
        <f t="shared" si="2"/>
        <v>0</v>
      </c>
      <c r="J8" s="323">
        <f t="shared" si="2"/>
        <v>0</v>
      </c>
      <c r="K8" s="323">
        <f t="shared" si="2"/>
        <v>0</v>
      </c>
      <c r="L8" s="323">
        <f t="shared" si="11"/>
        <v>0</v>
      </c>
      <c r="M8" s="323">
        <f t="shared" si="12"/>
        <v>8.1819191119888474E-2</v>
      </c>
      <c r="N8" s="323">
        <f t="shared" si="13"/>
        <v>8.2094438229770347E-2</v>
      </c>
      <c r="O8" s="323">
        <f t="shared" si="14"/>
        <v>1.0050525018226657</v>
      </c>
      <c r="P8" s="323">
        <f t="shared" si="15"/>
        <v>5.0631086318432056E-3</v>
      </c>
      <c r="Q8" s="323">
        <f t="shared" si="16"/>
        <v>1.0627590303618776E-5</v>
      </c>
      <c r="R8" s="323">
        <f t="shared" si="17"/>
        <v>2.0820378689919501E-8</v>
      </c>
      <c r="S8" s="323">
        <f t="shared" si="18"/>
        <v>3.9323714008920611E-11</v>
      </c>
      <c r="T8" s="323">
        <f t="shared" si="19"/>
        <v>6.5545480046391586E-14</v>
      </c>
      <c r="U8" s="323">
        <f t="shared" si="20"/>
        <v>0</v>
      </c>
      <c r="V8" s="323">
        <f t="shared" si="21"/>
        <v>7.249402448495651E-2</v>
      </c>
      <c r="W8" s="323">
        <f t="shared" si="22"/>
        <v>0</v>
      </c>
      <c r="X8" s="323">
        <f t="shared" si="23"/>
        <v>0</v>
      </c>
      <c r="Y8" s="323">
        <f t="shared" si="24"/>
        <v>0</v>
      </c>
      <c r="Z8" s="323">
        <f t="shared" si="25"/>
        <v>0</v>
      </c>
      <c r="AA8" s="323">
        <f t="shared" si="26"/>
        <v>309097.11943477829</v>
      </c>
      <c r="AB8" s="323">
        <f t="shared" si="27"/>
        <v>121.90192067628378</v>
      </c>
      <c r="AC8" s="323">
        <f t="shared" si="28"/>
        <v>0</v>
      </c>
      <c r="AD8" s="326" t="str">
        <f t="shared" si="3"/>
        <v/>
      </c>
      <c r="AE8" s="326" t="str">
        <f t="shared" si="4"/>
        <v/>
      </c>
      <c r="AF8" s="310">
        <f t="shared" si="5"/>
        <v>0</v>
      </c>
      <c r="AG8" s="310">
        <f t="shared" si="6"/>
        <v>0</v>
      </c>
      <c r="AH8" s="327">
        <f t="shared" si="7"/>
        <v>0</v>
      </c>
      <c r="AI8" s="310">
        <f t="shared" si="8"/>
        <v>0</v>
      </c>
      <c r="AJ8" s="310">
        <f t="shared" si="9"/>
        <v>0</v>
      </c>
      <c r="AK8" s="327">
        <f t="shared" si="10"/>
        <v>0</v>
      </c>
      <c r="AL8" s="328"/>
      <c r="AM8" s="328"/>
    </row>
    <row r="9" spans="1:41">
      <c r="A9" s="335"/>
      <c r="B9" t="s">
        <v>791</v>
      </c>
      <c r="D9" s="323">
        <v>6</v>
      </c>
      <c r="E9" s="323">
        <f t="shared" si="0"/>
        <v>0</v>
      </c>
      <c r="F9" s="323">
        <f t="shared" si="0"/>
        <v>0</v>
      </c>
      <c r="G9" s="324">
        <f t="shared" si="0"/>
        <v>0</v>
      </c>
      <c r="H9" s="323">
        <f t="shared" si="1"/>
        <v>0</v>
      </c>
      <c r="I9" s="323">
        <f t="shared" si="2"/>
        <v>0</v>
      </c>
      <c r="J9" s="323">
        <f t="shared" si="2"/>
        <v>0</v>
      </c>
      <c r="K9" s="323">
        <f t="shared" si="2"/>
        <v>0</v>
      </c>
      <c r="L9" s="323">
        <f t="shared" si="11"/>
        <v>0</v>
      </c>
      <c r="M9" s="323">
        <f t="shared" si="12"/>
        <v>8.1819191119888474E-2</v>
      </c>
      <c r="N9" s="323">
        <f t="shared" si="13"/>
        <v>8.2094438229770347E-2</v>
      </c>
      <c r="O9" s="323">
        <f t="shared" si="14"/>
        <v>1.0050525018226657</v>
      </c>
      <c r="P9" s="323">
        <f t="shared" si="15"/>
        <v>5.0631086318432056E-3</v>
      </c>
      <c r="Q9" s="323">
        <f t="shared" si="16"/>
        <v>1.0627590303618776E-5</v>
      </c>
      <c r="R9" s="323">
        <f t="shared" si="17"/>
        <v>2.0820378689919501E-8</v>
      </c>
      <c r="S9" s="323">
        <f t="shared" si="18"/>
        <v>3.9323714008920611E-11</v>
      </c>
      <c r="T9" s="323">
        <f t="shared" si="19"/>
        <v>6.5545480046391586E-14</v>
      </c>
      <c r="U9" s="323">
        <f t="shared" si="20"/>
        <v>0</v>
      </c>
      <c r="V9" s="323">
        <f t="shared" si="21"/>
        <v>7.249402448495651E-2</v>
      </c>
      <c r="W9" s="323">
        <f t="shared" si="22"/>
        <v>0</v>
      </c>
      <c r="X9" s="323">
        <f t="shared" si="23"/>
        <v>0</v>
      </c>
      <c r="Y9" s="323">
        <f t="shared" si="24"/>
        <v>0</v>
      </c>
      <c r="Z9" s="323">
        <f t="shared" si="25"/>
        <v>0</v>
      </c>
      <c r="AA9" s="323">
        <f t="shared" si="26"/>
        <v>309097.11943477829</v>
      </c>
      <c r="AB9" s="323">
        <f t="shared" si="27"/>
        <v>121.90192067628378</v>
      </c>
      <c r="AC9" s="323">
        <f t="shared" si="28"/>
        <v>0</v>
      </c>
      <c r="AD9" s="326" t="str">
        <f t="shared" si="3"/>
        <v/>
      </c>
      <c r="AE9" s="326" t="str">
        <f t="shared" si="4"/>
        <v/>
      </c>
      <c r="AF9" s="310">
        <f t="shared" si="5"/>
        <v>0</v>
      </c>
      <c r="AG9" s="310">
        <f t="shared" si="6"/>
        <v>0</v>
      </c>
      <c r="AH9" s="327">
        <f t="shared" si="7"/>
        <v>0</v>
      </c>
      <c r="AI9" s="310">
        <f t="shared" si="8"/>
        <v>0</v>
      </c>
      <c r="AJ9" s="310">
        <f t="shared" si="9"/>
        <v>0</v>
      </c>
      <c r="AK9" s="327">
        <f t="shared" si="10"/>
        <v>0</v>
      </c>
      <c r="AL9" s="328"/>
      <c r="AM9" s="328"/>
    </row>
    <row r="10" spans="1:41">
      <c r="D10" s="323">
        <v>7</v>
      </c>
      <c r="E10" s="323">
        <f t="shared" si="0"/>
        <v>0</v>
      </c>
      <c r="F10" s="323">
        <f t="shared" si="0"/>
        <v>0</v>
      </c>
      <c r="G10" s="324">
        <f t="shared" si="0"/>
        <v>0</v>
      </c>
      <c r="H10" s="323">
        <f t="shared" si="1"/>
        <v>0</v>
      </c>
      <c r="I10" s="323">
        <f t="shared" si="2"/>
        <v>0</v>
      </c>
      <c r="J10" s="323">
        <f t="shared" si="2"/>
        <v>0</v>
      </c>
      <c r="K10" s="323">
        <f t="shared" si="2"/>
        <v>0</v>
      </c>
      <c r="L10" s="323">
        <f t="shared" si="11"/>
        <v>0</v>
      </c>
      <c r="M10" s="323">
        <f t="shared" si="12"/>
        <v>8.1819191119888474E-2</v>
      </c>
      <c r="N10" s="323">
        <f t="shared" si="13"/>
        <v>8.2094438229770347E-2</v>
      </c>
      <c r="O10" s="323">
        <f t="shared" si="14"/>
        <v>1.0050525018226657</v>
      </c>
      <c r="P10" s="323">
        <f t="shared" si="15"/>
        <v>5.0631086318432056E-3</v>
      </c>
      <c r="Q10" s="323">
        <f t="shared" si="16"/>
        <v>1.0627590303618776E-5</v>
      </c>
      <c r="R10" s="323">
        <f t="shared" si="17"/>
        <v>2.0820378689919501E-8</v>
      </c>
      <c r="S10" s="323">
        <f t="shared" si="18"/>
        <v>3.9323714008920611E-11</v>
      </c>
      <c r="T10" s="323">
        <f t="shared" si="19"/>
        <v>6.5545480046391586E-14</v>
      </c>
      <c r="U10" s="323">
        <f t="shared" si="20"/>
        <v>0</v>
      </c>
      <c r="V10" s="323">
        <f t="shared" si="21"/>
        <v>7.249402448495651E-2</v>
      </c>
      <c r="W10" s="323">
        <f t="shared" si="22"/>
        <v>0</v>
      </c>
      <c r="X10" s="323">
        <f t="shared" si="23"/>
        <v>0</v>
      </c>
      <c r="Y10" s="323">
        <f t="shared" si="24"/>
        <v>0</v>
      </c>
      <c r="Z10" s="323">
        <f t="shared" si="25"/>
        <v>0</v>
      </c>
      <c r="AA10" s="323">
        <f t="shared" si="26"/>
        <v>309097.11943477829</v>
      </c>
      <c r="AB10" s="323">
        <f t="shared" si="27"/>
        <v>121.90192067628378</v>
      </c>
      <c r="AC10" s="323">
        <f t="shared" si="28"/>
        <v>0</v>
      </c>
      <c r="AD10" s="326" t="str">
        <f t="shared" si="3"/>
        <v/>
      </c>
      <c r="AE10" s="326" t="str">
        <f t="shared" si="4"/>
        <v/>
      </c>
      <c r="AF10" s="310">
        <f t="shared" si="5"/>
        <v>0</v>
      </c>
      <c r="AG10" s="310">
        <f t="shared" si="6"/>
        <v>0</v>
      </c>
      <c r="AH10" s="327">
        <f t="shared" si="7"/>
        <v>0</v>
      </c>
      <c r="AI10" s="310">
        <f t="shared" si="8"/>
        <v>0</v>
      </c>
      <c r="AJ10" s="310">
        <f t="shared" si="9"/>
        <v>0</v>
      </c>
      <c r="AK10" s="327">
        <f t="shared" si="10"/>
        <v>0</v>
      </c>
      <c r="AL10" s="328"/>
      <c r="AM10" s="328"/>
    </row>
    <row r="11" spans="1:41">
      <c r="D11" s="323">
        <v>8</v>
      </c>
      <c r="E11" s="323">
        <f t="shared" si="0"/>
        <v>0</v>
      </c>
      <c r="F11" s="323">
        <f t="shared" si="0"/>
        <v>0</v>
      </c>
      <c r="G11" s="324">
        <f t="shared" si="0"/>
        <v>0</v>
      </c>
      <c r="H11" s="323">
        <f t="shared" si="1"/>
        <v>0</v>
      </c>
      <c r="I11" s="323">
        <f t="shared" si="2"/>
        <v>0</v>
      </c>
      <c r="J11" s="323">
        <f t="shared" si="2"/>
        <v>0</v>
      </c>
      <c r="K11" s="323">
        <f t="shared" si="2"/>
        <v>0</v>
      </c>
      <c r="L11" s="323">
        <f t="shared" si="11"/>
        <v>0</v>
      </c>
      <c r="M11" s="323">
        <f t="shared" si="12"/>
        <v>8.1819191119888474E-2</v>
      </c>
      <c r="N11" s="323">
        <f t="shared" si="13"/>
        <v>8.2094438229770347E-2</v>
      </c>
      <c r="O11" s="323">
        <f t="shared" si="14"/>
        <v>1.0050525018226657</v>
      </c>
      <c r="P11" s="323">
        <f t="shared" si="15"/>
        <v>5.0631086318432056E-3</v>
      </c>
      <c r="Q11" s="323">
        <f t="shared" si="16"/>
        <v>1.0627590303618776E-5</v>
      </c>
      <c r="R11" s="323">
        <f t="shared" si="17"/>
        <v>2.0820378689919501E-8</v>
      </c>
      <c r="S11" s="323">
        <f t="shared" si="18"/>
        <v>3.9323714008920611E-11</v>
      </c>
      <c r="T11" s="323">
        <f t="shared" si="19"/>
        <v>6.5545480046391586E-14</v>
      </c>
      <c r="U11" s="323">
        <f t="shared" si="20"/>
        <v>0</v>
      </c>
      <c r="V11" s="323">
        <f t="shared" si="21"/>
        <v>7.249402448495651E-2</v>
      </c>
      <c r="W11" s="323">
        <f t="shared" si="22"/>
        <v>0</v>
      </c>
      <c r="X11" s="323">
        <f t="shared" si="23"/>
        <v>0</v>
      </c>
      <c r="Y11" s="323">
        <f t="shared" si="24"/>
        <v>0</v>
      </c>
      <c r="Z11" s="323">
        <f t="shared" si="25"/>
        <v>0</v>
      </c>
      <c r="AA11" s="323">
        <f t="shared" si="26"/>
        <v>309097.11943477829</v>
      </c>
      <c r="AB11" s="323">
        <f t="shared" si="27"/>
        <v>121.90192067628378</v>
      </c>
      <c r="AC11" s="323">
        <f t="shared" si="28"/>
        <v>0</v>
      </c>
      <c r="AD11" s="326" t="str">
        <f t="shared" si="3"/>
        <v/>
      </c>
      <c r="AE11" s="326" t="str">
        <f t="shared" si="4"/>
        <v/>
      </c>
      <c r="AF11" s="310">
        <f t="shared" si="5"/>
        <v>0</v>
      </c>
      <c r="AG11" s="310">
        <f t="shared" si="6"/>
        <v>0</v>
      </c>
      <c r="AH11" s="327">
        <f t="shared" si="7"/>
        <v>0</v>
      </c>
      <c r="AI11" s="310">
        <f t="shared" si="8"/>
        <v>0</v>
      </c>
      <c r="AJ11" s="310">
        <f t="shared" si="9"/>
        <v>0</v>
      </c>
      <c r="AK11" s="327">
        <f t="shared" si="10"/>
        <v>0</v>
      </c>
      <c r="AL11" s="328"/>
      <c r="AM11" s="328"/>
    </row>
    <row r="12" spans="1:41">
      <c r="D12" s="323">
        <v>9</v>
      </c>
      <c r="E12" s="323">
        <f t="shared" si="0"/>
        <v>0</v>
      </c>
      <c r="F12" s="323">
        <f t="shared" si="0"/>
        <v>0</v>
      </c>
      <c r="G12" s="324">
        <f t="shared" si="0"/>
        <v>0</v>
      </c>
      <c r="H12" s="323">
        <f t="shared" si="1"/>
        <v>0</v>
      </c>
      <c r="I12" s="323">
        <f t="shared" si="2"/>
        <v>0</v>
      </c>
      <c r="J12" s="323">
        <f t="shared" si="2"/>
        <v>0</v>
      </c>
      <c r="K12" s="323">
        <f t="shared" si="2"/>
        <v>0</v>
      </c>
      <c r="L12" s="323">
        <f t="shared" si="11"/>
        <v>0</v>
      </c>
      <c r="M12" s="323">
        <f t="shared" si="12"/>
        <v>8.1819191119888474E-2</v>
      </c>
      <c r="N12" s="323">
        <f t="shared" si="13"/>
        <v>8.2094438229770347E-2</v>
      </c>
      <c r="O12" s="323">
        <f t="shared" si="14"/>
        <v>1.0050525018226657</v>
      </c>
      <c r="P12" s="323">
        <f t="shared" si="15"/>
        <v>5.0631086318432056E-3</v>
      </c>
      <c r="Q12" s="323">
        <f t="shared" si="16"/>
        <v>1.0627590303618776E-5</v>
      </c>
      <c r="R12" s="323">
        <f t="shared" si="17"/>
        <v>2.0820378689919501E-8</v>
      </c>
      <c r="S12" s="323">
        <f t="shared" si="18"/>
        <v>3.9323714008920611E-11</v>
      </c>
      <c r="T12" s="323">
        <f t="shared" si="19"/>
        <v>6.5545480046391586E-14</v>
      </c>
      <c r="U12" s="323">
        <f t="shared" si="20"/>
        <v>0</v>
      </c>
      <c r="V12" s="323">
        <f t="shared" si="21"/>
        <v>7.249402448495651E-2</v>
      </c>
      <c r="W12" s="323">
        <f t="shared" si="22"/>
        <v>0</v>
      </c>
      <c r="X12" s="323">
        <f t="shared" si="23"/>
        <v>0</v>
      </c>
      <c r="Y12" s="323">
        <f t="shared" si="24"/>
        <v>0</v>
      </c>
      <c r="Z12" s="323">
        <f t="shared" si="25"/>
        <v>0</v>
      </c>
      <c r="AA12" s="323">
        <f t="shared" si="26"/>
        <v>309097.11943477829</v>
      </c>
      <c r="AB12" s="323">
        <f t="shared" si="27"/>
        <v>121.90192067628378</v>
      </c>
      <c r="AC12" s="323">
        <f t="shared" si="28"/>
        <v>0</v>
      </c>
      <c r="AD12" s="326" t="str">
        <f t="shared" si="3"/>
        <v/>
      </c>
      <c r="AE12" s="326" t="str">
        <f t="shared" si="4"/>
        <v/>
      </c>
      <c r="AF12" s="310">
        <f t="shared" si="5"/>
        <v>0</v>
      </c>
      <c r="AG12" s="310">
        <f t="shared" si="6"/>
        <v>0</v>
      </c>
      <c r="AH12" s="327">
        <f t="shared" si="7"/>
        <v>0</v>
      </c>
      <c r="AI12" s="310">
        <f t="shared" si="8"/>
        <v>0</v>
      </c>
      <c r="AJ12" s="310">
        <f t="shared" si="9"/>
        <v>0</v>
      </c>
      <c r="AK12" s="327">
        <f t="shared" si="10"/>
        <v>0</v>
      </c>
      <c r="AL12" s="328"/>
      <c r="AM12" s="328"/>
    </row>
    <row r="13" spans="1:41">
      <c r="D13" s="323">
        <v>10</v>
      </c>
      <c r="E13" s="323">
        <f t="shared" si="0"/>
        <v>0</v>
      </c>
      <c r="F13" s="323">
        <f t="shared" si="0"/>
        <v>0</v>
      </c>
      <c r="G13" s="324">
        <f t="shared" si="0"/>
        <v>0</v>
      </c>
      <c r="H13" s="323">
        <f t="shared" si="1"/>
        <v>0</v>
      </c>
      <c r="I13" s="323">
        <f t="shared" si="2"/>
        <v>0</v>
      </c>
      <c r="J13" s="323">
        <f t="shared" si="2"/>
        <v>0</v>
      </c>
      <c r="K13" s="323">
        <f t="shared" si="2"/>
        <v>0</v>
      </c>
      <c r="L13" s="323">
        <f t="shared" si="11"/>
        <v>0</v>
      </c>
      <c r="M13" s="323">
        <f t="shared" si="12"/>
        <v>8.1819191119888474E-2</v>
      </c>
      <c r="N13" s="323">
        <f t="shared" si="13"/>
        <v>8.2094438229770347E-2</v>
      </c>
      <c r="O13" s="323">
        <f t="shared" si="14"/>
        <v>1.0050525018226657</v>
      </c>
      <c r="P13" s="323">
        <f t="shared" si="15"/>
        <v>5.0631086318432056E-3</v>
      </c>
      <c r="Q13" s="323">
        <f t="shared" si="16"/>
        <v>1.0627590303618776E-5</v>
      </c>
      <c r="R13" s="323">
        <f t="shared" si="17"/>
        <v>2.0820378689919501E-8</v>
      </c>
      <c r="S13" s="323">
        <f t="shared" si="18"/>
        <v>3.9323714008920611E-11</v>
      </c>
      <c r="T13" s="323">
        <f t="shared" si="19"/>
        <v>6.5545480046391586E-14</v>
      </c>
      <c r="U13" s="323">
        <f t="shared" si="20"/>
        <v>0</v>
      </c>
      <c r="V13" s="323">
        <f t="shared" si="21"/>
        <v>7.249402448495651E-2</v>
      </c>
      <c r="W13" s="323">
        <f t="shared" si="22"/>
        <v>0</v>
      </c>
      <c r="X13" s="323">
        <f t="shared" si="23"/>
        <v>0</v>
      </c>
      <c r="Y13" s="323">
        <f t="shared" si="24"/>
        <v>0</v>
      </c>
      <c r="Z13" s="323">
        <f t="shared" si="25"/>
        <v>0</v>
      </c>
      <c r="AA13" s="323">
        <f t="shared" si="26"/>
        <v>309097.11943477829</v>
      </c>
      <c r="AB13" s="323">
        <f t="shared" si="27"/>
        <v>121.90192067628378</v>
      </c>
      <c r="AC13" s="323">
        <f t="shared" si="28"/>
        <v>0</v>
      </c>
      <c r="AD13" s="326" t="str">
        <f t="shared" si="3"/>
        <v/>
      </c>
      <c r="AE13" s="326" t="str">
        <f t="shared" si="4"/>
        <v/>
      </c>
      <c r="AF13" s="310">
        <f t="shared" si="5"/>
        <v>0</v>
      </c>
      <c r="AG13" s="310">
        <f t="shared" si="6"/>
        <v>0</v>
      </c>
      <c r="AH13" s="327">
        <f t="shared" si="7"/>
        <v>0</v>
      </c>
      <c r="AI13" s="310">
        <f t="shared" si="8"/>
        <v>0</v>
      </c>
      <c r="AJ13" s="310">
        <f t="shared" si="9"/>
        <v>0</v>
      </c>
      <c r="AK13" s="327">
        <f t="shared" si="10"/>
        <v>0</v>
      </c>
      <c r="AL13" s="328"/>
      <c r="AM13" s="328"/>
    </row>
    <row r="14" spans="1:41">
      <c r="D14" s="323">
        <v>11</v>
      </c>
      <c r="E14" s="323">
        <f t="shared" si="0"/>
        <v>0</v>
      </c>
      <c r="F14" s="323">
        <f t="shared" si="0"/>
        <v>0</v>
      </c>
      <c r="G14" s="324">
        <f t="shared" si="0"/>
        <v>0</v>
      </c>
      <c r="H14" s="323">
        <f t="shared" si="1"/>
        <v>0</v>
      </c>
      <c r="I14" s="323">
        <f t="shared" si="2"/>
        <v>0</v>
      </c>
      <c r="J14" s="323">
        <f t="shared" si="2"/>
        <v>0</v>
      </c>
      <c r="K14" s="323">
        <f t="shared" si="2"/>
        <v>0</v>
      </c>
      <c r="L14" s="323">
        <f t="shared" si="11"/>
        <v>0</v>
      </c>
      <c r="M14" s="323">
        <f t="shared" si="12"/>
        <v>8.1819191119888474E-2</v>
      </c>
      <c r="N14" s="323">
        <f t="shared" si="13"/>
        <v>8.2094438229770347E-2</v>
      </c>
      <c r="O14" s="323">
        <f t="shared" si="14"/>
        <v>1.0050525018226657</v>
      </c>
      <c r="P14" s="323">
        <f t="shared" si="15"/>
        <v>5.0631086318432056E-3</v>
      </c>
      <c r="Q14" s="323">
        <f t="shared" si="16"/>
        <v>1.0627590303618776E-5</v>
      </c>
      <c r="R14" s="323">
        <f t="shared" si="17"/>
        <v>2.0820378689919501E-8</v>
      </c>
      <c r="S14" s="323">
        <f t="shared" si="18"/>
        <v>3.9323714008920611E-11</v>
      </c>
      <c r="T14" s="323">
        <f t="shared" si="19"/>
        <v>6.5545480046391586E-14</v>
      </c>
      <c r="U14" s="323">
        <f t="shared" si="20"/>
        <v>0</v>
      </c>
      <c r="V14" s="323">
        <f t="shared" si="21"/>
        <v>7.249402448495651E-2</v>
      </c>
      <c r="W14" s="323">
        <f t="shared" si="22"/>
        <v>0</v>
      </c>
      <c r="X14" s="323">
        <f t="shared" si="23"/>
        <v>0</v>
      </c>
      <c r="Y14" s="323">
        <f t="shared" si="24"/>
        <v>0</v>
      </c>
      <c r="Z14" s="323">
        <f t="shared" si="25"/>
        <v>0</v>
      </c>
      <c r="AA14" s="323">
        <f t="shared" si="26"/>
        <v>309097.11943477829</v>
      </c>
      <c r="AB14" s="323">
        <f t="shared" si="27"/>
        <v>121.90192067628378</v>
      </c>
      <c r="AC14" s="323">
        <f t="shared" si="28"/>
        <v>0</v>
      </c>
      <c r="AD14" s="326" t="str">
        <f t="shared" si="3"/>
        <v/>
      </c>
      <c r="AE14" s="326" t="str">
        <f t="shared" si="4"/>
        <v/>
      </c>
      <c r="AF14" s="310">
        <f t="shared" si="5"/>
        <v>0</v>
      </c>
      <c r="AG14" s="310">
        <f t="shared" si="6"/>
        <v>0</v>
      </c>
      <c r="AH14" s="327">
        <f t="shared" si="7"/>
        <v>0</v>
      </c>
      <c r="AI14" s="310">
        <f t="shared" si="8"/>
        <v>0</v>
      </c>
      <c r="AJ14" s="310">
        <f t="shared" si="9"/>
        <v>0</v>
      </c>
      <c r="AK14" s="327">
        <f t="shared" si="10"/>
        <v>0</v>
      </c>
      <c r="AL14" s="328"/>
      <c r="AM14" s="328"/>
      <c r="AO14" s="337"/>
    </row>
    <row r="15" spans="1:41">
      <c r="D15" s="323">
        <v>12</v>
      </c>
      <c r="E15" s="323">
        <f t="shared" si="0"/>
        <v>0</v>
      </c>
      <c r="F15" s="323">
        <f t="shared" si="0"/>
        <v>0</v>
      </c>
      <c r="G15" s="324">
        <f t="shared" si="0"/>
        <v>0</v>
      </c>
      <c r="H15" s="323">
        <f t="shared" si="1"/>
        <v>0</v>
      </c>
      <c r="I15" s="323">
        <f t="shared" si="2"/>
        <v>0</v>
      </c>
      <c r="J15" s="323">
        <f t="shared" si="2"/>
        <v>0</v>
      </c>
      <c r="K15" s="323">
        <f t="shared" si="2"/>
        <v>0</v>
      </c>
      <c r="L15" s="323">
        <f t="shared" si="11"/>
        <v>0</v>
      </c>
      <c r="M15" s="323">
        <f t="shared" si="12"/>
        <v>8.1819191119888474E-2</v>
      </c>
      <c r="N15" s="323">
        <f t="shared" si="13"/>
        <v>8.2094438229770347E-2</v>
      </c>
      <c r="O15" s="323">
        <f t="shared" si="14"/>
        <v>1.0050525018226657</v>
      </c>
      <c r="P15" s="323">
        <f t="shared" si="15"/>
        <v>5.0631086318432056E-3</v>
      </c>
      <c r="Q15" s="323">
        <f t="shared" si="16"/>
        <v>1.0627590303618776E-5</v>
      </c>
      <c r="R15" s="323">
        <f t="shared" si="17"/>
        <v>2.0820378689919501E-8</v>
      </c>
      <c r="S15" s="323">
        <f t="shared" si="18"/>
        <v>3.9323714008920611E-11</v>
      </c>
      <c r="T15" s="323">
        <f t="shared" si="19"/>
        <v>6.5545480046391586E-14</v>
      </c>
      <c r="U15" s="323">
        <f t="shared" si="20"/>
        <v>0</v>
      </c>
      <c r="V15" s="323">
        <f t="shared" si="21"/>
        <v>7.249402448495651E-2</v>
      </c>
      <c r="W15" s="323">
        <f t="shared" si="22"/>
        <v>0</v>
      </c>
      <c r="X15" s="323">
        <f t="shared" si="23"/>
        <v>0</v>
      </c>
      <c r="Y15" s="323">
        <f t="shared" si="24"/>
        <v>0</v>
      </c>
      <c r="Z15" s="323">
        <f t="shared" si="25"/>
        <v>0</v>
      </c>
      <c r="AA15" s="323">
        <f t="shared" si="26"/>
        <v>309097.11943477829</v>
      </c>
      <c r="AB15" s="323">
        <f t="shared" si="27"/>
        <v>121.90192067628378</v>
      </c>
      <c r="AC15" s="323">
        <f t="shared" si="28"/>
        <v>0</v>
      </c>
      <c r="AD15" s="326" t="str">
        <f t="shared" si="3"/>
        <v/>
      </c>
      <c r="AE15" s="326" t="str">
        <f t="shared" si="4"/>
        <v/>
      </c>
      <c r="AF15" s="310">
        <f t="shared" si="5"/>
        <v>0</v>
      </c>
      <c r="AG15" s="310">
        <f t="shared" si="6"/>
        <v>0</v>
      </c>
      <c r="AH15" s="327">
        <f t="shared" si="7"/>
        <v>0</v>
      </c>
      <c r="AI15" s="310">
        <f t="shared" si="8"/>
        <v>0</v>
      </c>
      <c r="AJ15" s="310">
        <f t="shared" si="9"/>
        <v>0</v>
      </c>
      <c r="AK15" s="327">
        <f t="shared" si="10"/>
        <v>0</v>
      </c>
      <c r="AL15" s="328"/>
      <c r="AM15" s="328"/>
    </row>
    <row r="16" spans="1:41">
      <c r="A16" s="336" t="b">
        <f>IF('Formulário Orçamento de Conexão'!I74=23,-45,
IF('Formulário Orçamento de Conexão'!I74=22,-51,
IF('Formulário Orçamento de Conexão'!I74=24,-39)))</f>
        <v>0</v>
      </c>
      <c r="B16" t="s">
        <v>792</v>
      </c>
      <c r="D16" s="323">
        <v>13</v>
      </c>
      <c r="E16" s="323">
        <f t="shared" si="0"/>
        <v>0</v>
      </c>
      <c r="F16" s="323">
        <f t="shared" si="0"/>
        <v>0</v>
      </c>
      <c r="G16" s="324">
        <f t="shared" si="0"/>
        <v>0</v>
      </c>
      <c r="H16" s="323">
        <f t="shared" si="1"/>
        <v>0</v>
      </c>
      <c r="I16" s="323">
        <f t="shared" si="2"/>
        <v>0</v>
      </c>
      <c r="J16" s="323">
        <f t="shared" si="2"/>
        <v>0</v>
      </c>
      <c r="K16" s="323">
        <f t="shared" si="2"/>
        <v>0</v>
      </c>
      <c r="L16" s="323">
        <f t="shared" si="11"/>
        <v>0</v>
      </c>
      <c r="M16" s="323">
        <f t="shared" si="12"/>
        <v>8.1819191119888474E-2</v>
      </c>
      <c r="N16" s="323">
        <f t="shared" si="13"/>
        <v>8.2094438229770347E-2</v>
      </c>
      <c r="O16" s="323">
        <f t="shared" si="14"/>
        <v>1.0050525018226657</v>
      </c>
      <c r="P16" s="323">
        <f t="shared" si="15"/>
        <v>5.0631086318432056E-3</v>
      </c>
      <c r="Q16" s="323">
        <f t="shared" si="16"/>
        <v>1.0627590303618776E-5</v>
      </c>
      <c r="R16" s="323">
        <f t="shared" si="17"/>
        <v>2.0820378689919501E-8</v>
      </c>
      <c r="S16" s="323">
        <f t="shared" si="18"/>
        <v>3.9323714008920611E-11</v>
      </c>
      <c r="T16" s="323">
        <f t="shared" si="19"/>
        <v>6.5545480046391586E-14</v>
      </c>
      <c r="U16" s="323">
        <f t="shared" si="20"/>
        <v>0</v>
      </c>
      <c r="V16" s="323">
        <f t="shared" si="21"/>
        <v>7.249402448495651E-2</v>
      </c>
      <c r="W16" s="323">
        <f t="shared" si="22"/>
        <v>0</v>
      </c>
      <c r="X16" s="323">
        <f t="shared" si="23"/>
        <v>0</v>
      </c>
      <c r="Y16" s="323">
        <f t="shared" si="24"/>
        <v>0</v>
      </c>
      <c r="Z16" s="323">
        <f t="shared" si="25"/>
        <v>0</v>
      </c>
      <c r="AA16" s="323">
        <f t="shared" si="26"/>
        <v>309097.11943477829</v>
      </c>
      <c r="AB16" s="323">
        <f t="shared" si="27"/>
        <v>121.90192067628378</v>
      </c>
      <c r="AC16" s="323">
        <f t="shared" si="28"/>
        <v>0</v>
      </c>
      <c r="AD16" s="326" t="str">
        <f t="shared" si="3"/>
        <v/>
      </c>
      <c r="AE16" s="326" t="str">
        <f t="shared" si="4"/>
        <v/>
      </c>
      <c r="AF16" s="310">
        <f t="shared" si="5"/>
        <v>0</v>
      </c>
      <c r="AG16" s="310">
        <f t="shared" si="6"/>
        <v>0</v>
      </c>
      <c r="AH16" s="327">
        <f t="shared" si="7"/>
        <v>0</v>
      </c>
      <c r="AI16" s="310">
        <f t="shared" si="8"/>
        <v>0</v>
      </c>
      <c r="AJ16" s="310">
        <f t="shared" si="9"/>
        <v>0</v>
      </c>
      <c r="AK16" s="327">
        <f t="shared" si="10"/>
        <v>0</v>
      </c>
      <c r="AL16" s="328"/>
      <c r="AM16" s="328"/>
    </row>
    <row r="17" spans="4:39">
      <c r="D17" s="323">
        <v>14</v>
      </c>
      <c r="E17" s="323">
        <f t="shared" si="0"/>
        <v>0</v>
      </c>
      <c r="F17" s="323">
        <f t="shared" si="0"/>
        <v>0</v>
      </c>
      <c r="G17" s="324">
        <f t="shared" si="0"/>
        <v>0</v>
      </c>
      <c r="H17" s="323">
        <f t="shared" si="1"/>
        <v>0</v>
      </c>
      <c r="I17" s="323">
        <f t="shared" si="2"/>
        <v>0</v>
      </c>
      <c r="J17" s="323">
        <f t="shared" si="2"/>
        <v>0</v>
      </c>
      <c r="K17" s="323">
        <f t="shared" si="2"/>
        <v>0</v>
      </c>
      <c r="L17" s="323">
        <f t="shared" si="11"/>
        <v>0</v>
      </c>
      <c r="M17" s="323">
        <f t="shared" si="12"/>
        <v>8.1819191119888474E-2</v>
      </c>
      <c r="N17" s="323">
        <f t="shared" si="13"/>
        <v>8.2094438229770347E-2</v>
      </c>
      <c r="O17" s="323">
        <f t="shared" si="14"/>
        <v>1.0050525018226657</v>
      </c>
      <c r="P17" s="323">
        <f t="shared" si="15"/>
        <v>5.0631086318432056E-3</v>
      </c>
      <c r="Q17" s="323">
        <f t="shared" si="16"/>
        <v>1.0627590303618776E-5</v>
      </c>
      <c r="R17" s="323">
        <f t="shared" si="17"/>
        <v>2.0820378689919501E-8</v>
      </c>
      <c r="S17" s="323">
        <f t="shared" si="18"/>
        <v>3.9323714008920611E-11</v>
      </c>
      <c r="T17" s="323">
        <f t="shared" si="19"/>
        <v>6.5545480046391586E-14</v>
      </c>
      <c r="U17" s="323">
        <f t="shared" si="20"/>
        <v>0</v>
      </c>
      <c r="V17" s="323">
        <f t="shared" si="21"/>
        <v>7.249402448495651E-2</v>
      </c>
      <c r="W17" s="323">
        <f t="shared" si="22"/>
        <v>0</v>
      </c>
      <c r="X17" s="323">
        <f t="shared" si="23"/>
        <v>0</v>
      </c>
      <c r="Y17" s="323">
        <f t="shared" si="24"/>
        <v>0</v>
      </c>
      <c r="Z17" s="323">
        <f t="shared" si="25"/>
        <v>0</v>
      </c>
      <c r="AA17" s="323">
        <f t="shared" si="26"/>
        <v>309097.11943477829</v>
      </c>
      <c r="AB17" s="323">
        <f t="shared" si="27"/>
        <v>121.90192067628378</v>
      </c>
      <c r="AC17" s="323">
        <f t="shared" si="28"/>
        <v>0</v>
      </c>
      <c r="AD17" s="326" t="str">
        <f t="shared" si="3"/>
        <v/>
      </c>
      <c r="AE17" s="326" t="str">
        <f t="shared" si="4"/>
        <v/>
      </c>
      <c r="AF17" s="310">
        <f t="shared" si="5"/>
        <v>0</v>
      </c>
      <c r="AG17" s="310">
        <f t="shared" si="6"/>
        <v>0</v>
      </c>
      <c r="AH17" s="327">
        <f t="shared" si="7"/>
        <v>0</v>
      </c>
      <c r="AI17" s="310">
        <f t="shared" si="8"/>
        <v>0</v>
      </c>
      <c r="AJ17" s="310">
        <f t="shared" si="9"/>
        <v>0</v>
      </c>
      <c r="AK17" s="327">
        <f t="shared" si="10"/>
        <v>0</v>
      </c>
      <c r="AL17" s="328"/>
      <c r="AM17" s="328"/>
    </row>
    <row r="18" spans="4:39">
      <c r="D18" s="323">
        <v>15</v>
      </c>
      <c r="E18" s="323">
        <f t="shared" si="0"/>
        <v>0</v>
      </c>
      <c r="F18" s="323">
        <f t="shared" si="0"/>
        <v>0</v>
      </c>
      <c r="G18" s="324">
        <f t="shared" si="0"/>
        <v>0</v>
      </c>
      <c r="H18" s="323">
        <f t="shared" si="1"/>
        <v>0</v>
      </c>
      <c r="I18" s="323">
        <f t="shared" si="2"/>
        <v>0</v>
      </c>
      <c r="J18" s="323">
        <f t="shared" si="2"/>
        <v>0</v>
      </c>
      <c r="K18" s="323">
        <f t="shared" si="2"/>
        <v>0</v>
      </c>
      <c r="L18" s="323">
        <f t="shared" si="11"/>
        <v>0</v>
      </c>
      <c r="M18" s="323">
        <f t="shared" si="12"/>
        <v>8.1819191119888474E-2</v>
      </c>
      <c r="N18" s="323">
        <f t="shared" si="13"/>
        <v>8.2094438229770347E-2</v>
      </c>
      <c r="O18" s="323">
        <f t="shared" si="14"/>
        <v>1.0050525018226657</v>
      </c>
      <c r="P18" s="323">
        <f t="shared" si="15"/>
        <v>5.0631086318432056E-3</v>
      </c>
      <c r="Q18" s="323">
        <f t="shared" si="16"/>
        <v>1.0627590303618776E-5</v>
      </c>
      <c r="R18" s="323">
        <f t="shared" si="17"/>
        <v>2.0820378689919501E-8</v>
      </c>
      <c r="S18" s="323">
        <f t="shared" si="18"/>
        <v>3.9323714008920611E-11</v>
      </c>
      <c r="T18" s="323">
        <f t="shared" si="19"/>
        <v>6.5545480046391586E-14</v>
      </c>
      <c r="U18" s="323">
        <f t="shared" si="20"/>
        <v>0</v>
      </c>
      <c r="V18" s="323">
        <f t="shared" si="21"/>
        <v>7.249402448495651E-2</v>
      </c>
      <c r="W18" s="323">
        <f t="shared" si="22"/>
        <v>0</v>
      </c>
      <c r="X18" s="323">
        <f t="shared" si="23"/>
        <v>0</v>
      </c>
      <c r="Y18" s="323">
        <f t="shared" si="24"/>
        <v>0</v>
      </c>
      <c r="Z18" s="323">
        <f t="shared" si="25"/>
        <v>0</v>
      </c>
      <c r="AA18" s="323">
        <f t="shared" si="26"/>
        <v>309097.11943477829</v>
      </c>
      <c r="AB18" s="323">
        <f t="shared" si="27"/>
        <v>121.90192067628378</v>
      </c>
      <c r="AC18" s="323">
        <f t="shared" si="28"/>
        <v>0</v>
      </c>
      <c r="AD18" s="326" t="str">
        <f t="shared" si="3"/>
        <v/>
      </c>
      <c r="AE18" s="326" t="str">
        <f t="shared" si="4"/>
        <v/>
      </c>
      <c r="AF18" s="310">
        <f t="shared" si="5"/>
        <v>0</v>
      </c>
      <c r="AG18" s="310">
        <f t="shared" si="6"/>
        <v>0</v>
      </c>
      <c r="AH18" s="327">
        <f t="shared" si="7"/>
        <v>0</v>
      </c>
      <c r="AI18" s="310">
        <f t="shared" si="8"/>
        <v>0</v>
      </c>
      <c r="AJ18" s="310">
        <f t="shared" si="9"/>
        <v>0</v>
      </c>
      <c r="AK18" s="327">
        <f t="shared" si="10"/>
        <v>0</v>
      </c>
      <c r="AL18" s="328"/>
      <c r="AM18" s="328"/>
    </row>
    <row r="19" spans="4:39">
      <c r="D19" s="323">
        <v>16</v>
      </c>
      <c r="E19" s="323">
        <f t="shared" si="0"/>
        <v>0</v>
      </c>
      <c r="F19" s="323">
        <f t="shared" si="0"/>
        <v>0</v>
      </c>
      <c r="G19" s="324">
        <f t="shared" si="0"/>
        <v>0</v>
      </c>
      <c r="H19" s="323">
        <f t="shared" si="1"/>
        <v>0</v>
      </c>
      <c r="I19" s="323">
        <f t="shared" si="2"/>
        <v>0</v>
      </c>
      <c r="J19" s="323">
        <f t="shared" si="2"/>
        <v>0</v>
      </c>
      <c r="K19" s="323">
        <f t="shared" si="2"/>
        <v>0</v>
      </c>
      <c r="L19" s="323">
        <f t="shared" si="11"/>
        <v>0</v>
      </c>
      <c r="M19" s="323">
        <f t="shared" si="12"/>
        <v>8.1819191119888474E-2</v>
      </c>
      <c r="N19" s="323">
        <f t="shared" si="13"/>
        <v>8.2094438229770347E-2</v>
      </c>
      <c r="O19" s="323">
        <f t="shared" si="14"/>
        <v>1.0050525018226657</v>
      </c>
      <c r="P19" s="323">
        <f t="shared" si="15"/>
        <v>5.0631086318432056E-3</v>
      </c>
      <c r="Q19" s="323">
        <f t="shared" si="16"/>
        <v>1.0627590303618776E-5</v>
      </c>
      <c r="R19" s="323">
        <f t="shared" si="17"/>
        <v>2.0820378689919501E-8</v>
      </c>
      <c r="S19" s="323">
        <f t="shared" si="18"/>
        <v>3.9323714008920611E-11</v>
      </c>
      <c r="T19" s="323">
        <f t="shared" si="19"/>
        <v>6.5545480046391586E-14</v>
      </c>
      <c r="U19" s="323">
        <f t="shared" si="20"/>
        <v>0</v>
      </c>
      <c r="V19" s="323">
        <f t="shared" si="21"/>
        <v>7.249402448495651E-2</v>
      </c>
      <c r="W19" s="323">
        <f t="shared" si="22"/>
        <v>0</v>
      </c>
      <c r="X19" s="323">
        <f t="shared" si="23"/>
        <v>0</v>
      </c>
      <c r="Y19" s="323">
        <f t="shared" si="24"/>
        <v>0</v>
      </c>
      <c r="Z19" s="323">
        <f t="shared" si="25"/>
        <v>0</v>
      </c>
      <c r="AA19" s="323">
        <f t="shared" si="26"/>
        <v>309097.11943477829</v>
      </c>
      <c r="AB19" s="323">
        <f t="shared" si="27"/>
        <v>121.90192067628378</v>
      </c>
      <c r="AC19" s="323">
        <f t="shared" si="28"/>
        <v>0</v>
      </c>
      <c r="AD19" s="326" t="str">
        <f t="shared" si="3"/>
        <v/>
      </c>
      <c r="AE19" s="326" t="str">
        <f t="shared" si="4"/>
        <v/>
      </c>
      <c r="AF19" s="310">
        <f t="shared" si="5"/>
        <v>0</v>
      </c>
      <c r="AG19" s="310">
        <f t="shared" si="6"/>
        <v>0</v>
      </c>
      <c r="AH19" s="327">
        <f t="shared" si="7"/>
        <v>0</v>
      </c>
      <c r="AI19" s="310">
        <f t="shared" si="8"/>
        <v>0</v>
      </c>
      <c r="AJ19" s="310">
        <f t="shared" si="9"/>
        <v>0</v>
      </c>
      <c r="AK19" s="327">
        <f t="shared" si="10"/>
        <v>0</v>
      </c>
      <c r="AL19" s="328"/>
      <c r="AM19" s="328"/>
    </row>
    <row r="20" spans="4:39">
      <c r="D20" s="323">
        <v>17</v>
      </c>
      <c r="E20" s="323">
        <f t="shared" si="0"/>
        <v>0</v>
      </c>
      <c r="F20" s="323">
        <f t="shared" si="0"/>
        <v>0</v>
      </c>
      <c r="G20" s="324">
        <f t="shared" si="0"/>
        <v>0</v>
      </c>
      <c r="H20" s="323">
        <f t="shared" si="1"/>
        <v>0</v>
      </c>
      <c r="I20" s="323">
        <f t="shared" si="2"/>
        <v>0</v>
      </c>
      <c r="J20" s="323">
        <f t="shared" si="2"/>
        <v>0</v>
      </c>
      <c r="K20" s="323">
        <f t="shared" si="2"/>
        <v>0</v>
      </c>
      <c r="L20" s="323">
        <f t="shared" si="11"/>
        <v>0</v>
      </c>
      <c r="M20" s="323">
        <f t="shared" si="12"/>
        <v>8.1819191119888474E-2</v>
      </c>
      <c r="N20" s="323">
        <f t="shared" si="13"/>
        <v>8.2094438229770347E-2</v>
      </c>
      <c r="O20" s="323">
        <f t="shared" si="14"/>
        <v>1.0050525018226657</v>
      </c>
      <c r="P20" s="323">
        <f t="shared" si="15"/>
        <v>5.0631086318432056E-3</v>
      </c>
      <c r="Q20" s="323">
        <f t="shared" si="16"/>
        <v>1.0627590303618776E-5</v>
      </c>
      <c r="R20" s="323">
        <f t="shared" si="17"/>
        <v>2.0820378689919501E-8</v>
      </c>
      <c r="S20" s="323">
        <f t="shared" si="18"/>
        <v>3.9323714008920611E-11</v>
      </c>
      <c r="T20" s="323">
        <f t="shared" si="19"/>
        <v>6.5545480046391586E-14</v>
      </c>
      <c r="U20" s="323">
        <f t="shared" si="20"/>
        <v>0</v>
      </c>
      <c r="V20" s="323">
        <f t="shared" si="21"/>
        <v>7.249402448495651E-2</v>
      </c>
      <c r="W20" s="323">
        <f t="shared" si="22"/>
        <v>0</v>
      </c>
      <c r="X20" s="323">
        <f t="shared" si="23"/>
        <v>0</v>
      </c>
      <c r="Y20" s="323">
        <f t="shared" si="24"/>
        <v>0</v>
      </c>
      <c r="Z20" s="323">
        <f t="shared" si="25"/>
        <v>0</v>
      </c>
      <c r="AA20" s="323">
        <f t="shared" si="26"/>
        <v>309097.11943477829</v>
      </c>
      <c r="AB20" s="323">
        <f t="shared" si="27"/>
        <v>121.90192067628378</v>
      </c>
      <c r="AC20" s="323">
        <f t="shared" si="28"/>
        <v>0</v>
      </c>
      <c r="AD20" s="326" t="str">
        <f t="shared" si="3"/>
        <v/>
      </c>
      <c r="AE20" s="326" t="str">
        <f t="shared" si="4"/>
        <v/>
      </c>
      <c r="AF20" s="310">
        <f t="shared" si="5"/>
        <v>0</v>
      </c>
      <c r="AG20" s="310">
        <f t="shared" si="6"/>
        <v>0</v>
      </c>
      <c r="AH20" s="327">
        <f t="shared" si="7"/>
        <v>0</v>
      </c>
      <c r="AI20" s="310">
        <f t="shared" si="8"/>
        <v>0</v>
      </c>
      <c r="AJ20" s="310">
        <f t="shared" si="9"/>
        <v>0</v>
      </c>
      <c r="AK20" s="327">
        <f t="shared" si="10"/>
        <v>0</v>
      </c>
      <c r="AL20" s="328"/>
      <c r="AM20" s="328"/>
    </row>
    <row r="21" spans="4:39">
      <c r="D21" s="323">
        <v>18</v>
      </c>
      <c r="E21" s="323">
        <f t="shared" si="0"/>
        <v>0</v>
      </c>
      <c r="F21" s="323">
        <f t="shared" si="0"/>
        <v>0</v>
      </c>
      <c r="G21" s="324">
        <f t="shared" si="0"/>
        <v>0</v>
      </c>
      <c r="H21" s="323">
        <f t="shared" si="1"/>
        <v>0</v>
      </c>
      <c r="I21" s="323">
        <f t="shared" si="2"/>
        <v>0</v>
      </c>
      <c r="J21" s="323">
        <f t="shared" si="2"/>
        <v>0</v>
      </c>
      <c r="K21" s="323">
        <f t="shared" si="2"/>
        <v>0</v>
      </c>
      <c r="L21" s="323">
        <f t="shared" si="11"/>
        <v>0</v>
      </c>
      <c r="M21" s="323">
        <f t="shared" si="12"/>
        <v>8.1819191119888474E-2</v>
      </c>
      <c r="N21" s="323">
        <f t="shared" si="13"/>
        <v>8.2094438229770347E-2</v>
      </c>
      <c r="O21" s="323">
        <f t="shared" si="14"/>
        <v>1.0050525018226657</v>
      </c>
      <c r="P21" s="323">
        <f t="shared" si="15"/>
        <v>5.0631086318432056E-3</v>
      </c>
      <c r="Q21" s="323">
        <f t="shared" si="16"/>
        <v>1.0627590303618776E-5</v>
      </c>
      <c r="R21" s="323">
        <f t="shared" si="17"/>
        <v>2.0820378689919501E-8</v>
      </c>
      <c r="S21" s="323">
        <f t="shared" si="18"/>
        <v>3.9323714008920611E-11</v>
      </c>
      <c r="T21" s="323">
        <f t="shared" si="19"/>
        <v>6.5545480046391586E-14</v>
      </c>
      <c r="U21" s="323">
        <f t="shared" si="20"/>
        <v>0</v>
      </c>
      <c r="V21" s="323">
        <f t="shared" si="21"/>
        <v>7.249402448495651E-2</v>
      </c>
      <c r="W21" s="323">
        <f t="shared" si="22"/>
        <v>0</v>
      </c>
      <c r="X21" s="323">
        <f t="shared" si="23"/>
        <v>0</v>
      </c>
      <c r="Y21" s="323">
        <f t="shared" si="24"/>
        <v>0</v>
      </c>
      <c r="Z21" s="323">
        <f t="shared" si="25"/>
        <v>0</v>
      </c>
      <c r="AA21" s="323">
        <f t="shared" si="26"/>
        <v>309097.11943477829</v>
      </c>
      <c r="AB21" s="323">
        <f t="shared" si="27"/>
        <v>121.90192067628378</v>
      </c>
      <c r="AC21" s="323">
        <f t="shared" si="28"/>
        <v>0</v>
      </c>
      <c r="AD21" s="326" t="str">
        <f t="shared" si="3"/>
        <v/>
      </c>
      <c r="AE21" s="326" t="str">
        <f t="shared" si="4"/>
        <v/>
      </c>
      <c r="AF21" s="310">
        <f t="shared" si="5"/>
        <v>0</v>
      </c>
      <c r="AG21" s="310">
        <f t="shared" si="6"/>
        <v>0</v>
      </c>
      <c r="AH21" s="327">
        <f t="shared" si="7"/>
        <v>0</v>
      </c>
      <c r="AI21" s="310">
        <f t="shared" si="8"/>
        <v>0</v>
      </c>
      <c r="AJ21" s="310">
        <f t="shared" si="9"/>
        <v>0</v>
      </c>
      <c r="AK21" s="327">
        <f t="shared" si="10"/>
        <v>0</v>
      </c>
      <c r="AL21" s="328"/>
      <c r="AM21" s="328"/>
    </row>
    <row r="22" spans="4:39">
      <c r="D22" s="323">
        <v>19</v>
      </c>
      <c r="E22" s="323">
        <f t="shared" si="0"/>
        <v>0</v>
      </c>
      <c r="F22" s="323">
        <f t="shared" si="0"/>
        <v>0</v>
      </c>
      <c r="G22" s="324">
        <f t="shared" si="0"/>
        <v>0</v>
      </c>
      <c r="H22" s="323">
        <f t="shared" si="1"/>
        <v>0</v>
      </c>
      <c r="I22" s="323">
        <f t="shared" si="2"/>
        <v>0</v>
      </c>
      <c r="J22" s="323">
        <f t="shared" si="2"/>
        <v>0</v>
      </c>
      <c r="K22" s="323">
        <f t="shared" si="2"/>
        <v>0</v>
      </c>
      <c r="L22" s="323">
        <f t="shared" si="11"/>
        <v>0</v>
      </c>
      <c r="M22" s="323">
        <f t="shared" si="12"/>
        <v>8.1819191119888474E-2</v>
      </c>
      <c r="N22" s="323">
        <f t="shared" si="13"/>
        <v>8.2094438229770347E-2</v>
      </c>
      <c r="O22" s="323">
        <f t="shared" si="14"/>
        <v>1.0050525018226657</v>
      </c>
      <c r="P22" s="323">
        <f t="shared" si="15"/>
        <v>5.0631086318432056E-3</v>
      </c>
      <c r="Q22" s="323">
        <f t="shared" si="16"/>
        <v>1.0627590303618776E-5</v>
      </c>
      <c r="R22" s="323">
        <f t="shared" si="17"/>
        <v>2.0820378689919501E-8</v>
      </c>
      <c r="S22" s="323">
        <f t="shared" si="18"/>
        <v>3.9323714008920611E-11</v>
      </c>
      <c r="T22" s="323">
        <f t="shared" si="19"/>
        <v>6.5545480046391586E-14</v>
      </c>
      <c r="U22" s="323">
        <f t="shared" si="20"/>
        <v>0</v>
      </c>
      <c r="V22" s="323">
        <f t="shared" si="21"/>
        <v>7.249402448495651E-2</v>
      </c>
      <c r="W22" s="323">
        <f t="shared" si="22"/>
        <v>0</v>
      </c>
      <c r="X22" s="323">
        <f t="shared" si="23"/>
        <v>0</v>
      </c>
      <c r="Y22" s="323">
        <f t="shared" si="24"/>
        <v>0</v>
      </c>
      <c r="Z22" s="323">
        <f t="shared" si="25"/>
        <v>0</v>
      </c>
      <c r="AA22" s="323">
        <f t="shared" si="26"/>
        <v>309097.11943477829</v>
      </c>
      <c r="AB22" s="323">
        <f t="shared" si="27"/>
        <v>121.90192067628378</v>
      </c>
      <c r="AC22" s="323">
        <f t="shared" si="28"/>
        <v>0</v>
      </c>
      <c r="AD22" s="326" t="str">
        <f t="shared" si="3"/>
        <v/>
      </c>
      <c r="AE22" s="326" t="str">
        <f t="shared" si="4"/>
        <v/>
      </c>
      <c r="AF22" s="310">
        <f t="shared" si="5"/>
        <v>0</v>
      </c>
      <c r="AG22" s="310">
        <f t="shared" si="6"/>
        <v>0</v>
      </c>
      <c r="AH22" s="327">
        <f t="shared" si="7"/>
        <v>0</v>
      </c>
      <c r="AI22" s="310">
        <f t="shared" si="8"/>
        <v>0</v>
      </c>
      <c r="AJ22" s="310">
        <f t="shared" si="9"/>
        <v>0</v>
      </c>
      <c r="AK22" s="327">
        <f t="shared" si="10"/>
        <v>0</v>
      </c>
      <c r="AL22" s="328"/>
      <c r="AM22" s="328"/>
    </row>
    <row r="23" spans="4:39">
      <c r="D23" s="323">
        <v>20</v>
      </c>
      <c r="E23" s="323">
        <f t="shared" si="0"/>
        <v>0</v>
      </c>
      <c r="F23" s="323">
        <f t="shared" si="0"/>
        <v>0</v>
      </c>
      <c r="G23" s="324">
        <f t="shared" si="0"/>
        <v>0</v>
      </c>
      <c r="H23" s="323">
        <f t="shared" si="1"/>
        <v>0</v>
      </c>
      <c r="I23" s="323">
        <f t="shared" si="2"/>
        <v>0</v>
      </c>
      <c r="J23" s="323">
        <f t="shared" si="2"/>
        <v>0</v>
      </c>
      <c r="K23" s="323">
        <f t="shared" si="2"/>
        <v>0</v>
      </c>
      <c r="L23" s="323">
        <f t="shared" si="11"/>
        <v>0</v>
      </c>
      <c r="M23" s="323">
        <f t="shared" si="12"/>
        <v>8.1819191119888474E-2</v>
      </c>
      <c r="N23" s="323">
        <f t="shared" si="13"/>
        <v>8.2094438229770347E-2</v>
      </c>
      <c r="O23" s="323">
        <f t="shared" si="14"/>
        <v>1.0050525018226657</v>
      </c>
      <c r="P23" s="323">
        <f t="shared" si="15"/>
        <v>5.0631086318432056E-3</v>
      </c>
      <c r="Q23" s="323">
        <f t="shared" si="16"/>
        <v>1.0627590303618776E-5</v>
      </c>
      <c r="R23" s="323">
        <f t="shared" si="17"/>
        <v>2.0820378689919501E-8</v>
      </c>
      <c r="S23" s="323">
        <f t="shared" si="18"/>
        <v>3.9323714008920611E-11</v>
      </c>
      <c r="T23" s="323">
        <f t="shared" si="19"/>
        <v>6.5545480046391586E-14</v>
      </c>
      <c r="U23" s="323">
        <f t="shared" si="20"/>
        <v>0</v>
      </c>
      <c r="V23" s="323">
        <f t="shared" si="21"/>
        <v>7.249402448495651E-2</v>
      </c>
      <c r="W23" s="323">
        <f t="shared" si="22"/>
        <v>0</v>
      </c>
      <c r="X23" s="323">
        <f t="shared" si="23"/>
        <v>0</v>
      </c>
      <c r="Y23" s="323">
        <f t="shared" si="24"/>
        <v>0</v>
      </c>
      <c r="Z23" s="323">
        <f t="shared" si="25"/>
        <v>0</v>
      </c>
      <c r="AA23" s="323">
        <f t="shared" si="26"/>
        <v>309097.11943477829</v>
      </c>
      <c r="AB23" s="323">
        <f t="shared" si="27"/>
        <v>121.90192067628378</v>
      </c>
      <c r="AC23" s="323">
        <f t="shared" si="28"/>
        <v>0</v>
      </c>
      <c r="AD23" s="326" t="str">
        <f t="shared" si="3"/>
        <v/>
      </c>
      <c r="AE23" s="326" t="str">
        <f t="shared" si="4"/>
        <v/>
      </c>
      <c r="AF23" s="310">
        <f t="shared" si="5"/>
        <v>0</v>
      </c>
      <c r="AG23" s="310">
        <f t="shared" si="6"/>
        <v>0</v>
      </c>
      <c r="AH23" s="327">
        <f t="shared" si="7"/>
        <v>0</v>
      </c>
      <c r="AI23" s="310">
        <f t="shared" si="8"/>
        <v>0</v>
      </c>
      <c r="AJ23" s="310">
        <f t="shared" si="9"/>
        <v>0</v>
      </c>
      <c r="AK23" s="327">
        <f t="shared" si="10"/>
        <v>0</v>
      </c>
      <c r="AL23" s="328"/>
      <c r="AM23" s="328"/>
    </row>
    <row r="24" spans="4:39">
      <c r="D24" s="323">
        <v>21</v>
      </c>
      <c r="E24" s="323">
        <f t="shared" si="0"/>
        <v>0</v>
      </c>
      <c r="F24" s="323">
        <f t="shared" si="0"/>
        <v>0</v>
      </c>
      <c r="G24" s="324">
        <f t="shared" si="0"/>
        <v>0</v>
      </c>
      <c r="H24" s="323">
        <f t="shared" si="1"/>
        <v>0</v>
      </c>
      <c r="I24" s="323">
        <f t="shared" si="2"/>
        <v>0</v>
      </c>
      <c r="J24" s="323">
        <f t="shared" si="2"/>
        <v>0</v>
      </c>
      <c r="K24" s="323">
        <f t="shared" si="2"/>
        <v>0</v>
      </c>
      <c r="L24" s="323">
        <f t="shared" si="11"/>
        <v>0</v>
      </c>
      <c r="M24" s="323">
        <f t="shared" si="12"/>
        <v>8.1819191119888474E-2</v>
      </c>
      <c r="N24" s="323">
        <f t="shared" si="13"/>
        <v>8.2094438229770347E-2</v>
      </c>
      <c r="O24" s="323">
        <f t="shared" si="14"/>
        <v>1.0050525018226657</v>
      </c>
      <c r="P24" s="323">
        <f t="shared" si="15"/>
        <v>5.0631086318432056E-3</v>
      </c>
      <c r="Q24" s="323">
        <f t="shared" si="16"/>
        <v>1.0627590303618776E-5</v>
      </c>
      <c r="R24" s="323">
        <f t="shared" si="17"/>
        <v>2.0820378689919501E-8</v>
      </c>
      <c r="S24" s="323">
        <f t="shared" si="18"/>
        <v>3.9323714008920611E-11</v>
      </c>
      <c r="T24" s="323">
        <f t="shared" si="19"/>
        <v>6.5545480046391586E-14</v>
      </c>
      <c r="U24" s="323">
        <f t="shared" si="20"/>
        <v>0</v>
      </c>
      <c r="V24" s="323">
        <f t="shared" si="21"/>
        <v>7.249402448495651E-2</v>
      </c>
      <c r="W24" s="323">
        <f t="shared" si="22"/>
        <v>0</v>
      </c>
      <c r="X24" s="323">
        <f t="shared" si="23"/>
        <v>0</v>
      </c>
      <c r="Y24" s="323">
        <f t="shared" si="24"/>
        <v>0</v>
      </c>
      <c r="Z24" s="323">
        <f t="shared" si="25"/>
        <v>0</v>
      </c>
      <c r="AA24" s="323">
        <f t="shared" si="26"/>
        <v>309097.11943477829</v>
      </c>
      <c r="AB24" s="323">
        <f t="shared" si="27"/>
        <v>121.90192067628378</v>
      </c>
      <c r="AC24" s="323">
        <f t="shared" si="28"/>
        <v>0</v>
      </c>
      <c r="AD24" s="326" t="str">
        <f t="shared" si="3"/>
        <v/>
      </c>
      <c r="AE24" s="326" t="str">
        <f t="shared" si="4"/>
        <v/>
      </c>
      <c r="AF24" s="310">
        <f t="shared" si="5"/>
        <v>0</v>
      </c>
      <c r="AG24" s="310">
        <f t="shared" si="6"/>
        <v>0</v>
      </c>
      <c r="AH24" s="327">
        <f t="shared" si="7"/>
        <v>0</v>
      </c>
      <c r="AI24" s="310">
        <f t="shared" si="8"/>
        <v>0</v>
      </c>
      <c r="AJ24" s="310">
        <f t="shared" si="9"/>
        <v>0</v>
      </c>
      <c r="AK24" s="327">
        <f t="shared" si="10"/>
        <v>0</v>
      </c>
      <c r="AL24" s="328"/>
      <c r="AM24" s="328"/>
    </row>
    <row r="25" spans="4:39">
      <c r="D25" s="323">
        <v>22</v>
      </c>
      <c r="E25" s="323">
        <f t="shared" si="0"/>
        <v>0</v>
      </c>
      <c r="F25" s="323">
        <f t="shared" si="0"/>
        <v>0</v>
      </c>
      <c r="G25" s="324">
        <f t="shared" si="0"/>
        <v>0</v>
      </c>
      <c r="H25" s="323">
        <f t="shared" si="1"/>
        <v>0</v>
      </c>
      <c r="I25" s="323">
        <f t="shared" si="2"/>
        <v>0</v>
      </c>
      <c r="J25" s="323">
        <f t="shared" si="2"/>
        <v>0</v>
      </c>
      <c r="K25" s="323">
        <f t="shared" si="2"/>
        <v>0</v>
      </c>
      <c r="L25" s="323">
        <f t="shared" si="11"/>
        <v>0</v>
      </c>
      <c r="M25" s="323">
        <f t="shared" si="12"/>
        <v>8.1819191119888474E-2</v>
      </c>
      <c r="N25" s="323">
        <f t="shared" si="13"/>
        <v>8.2094438229770347E-2</v>
      </c>
      <c r="O25" s="323">
        <f t="shared" si="14"/>
        <v>1.0050525018226657</v>
      </c>
      <c r="P25" s="323">
        <f t="shared" si="15"/>
        <v>5.0631086318432056E-3</v>
      </c>
      <c r="Q25" s="323">
        <f t="shared" si="16"/>
        <v>1.0627590303618776E-5</v>
      </c>
      <c r="R25" s="323">
        <f t="shared" si="17"/>
        <v>2.0820378689919501E-8</v>
      </c>
      <c r="S25" s="323">
        <f t="shared" si="18"/>
        <v>3.9323714008920611E-11</v>
      </c>
      <c r="T25" s="323">
        <f t="shared" si="19"/>
        <v>6.5545480046391586E-14</v>
      </c>
      <c r="U25" s="323">
        <f t="shared" si="20"/>
        <v>0</v>
      </c>
      <c r="V25" s="323">
        <f t="shared" si="21"/>
        <v>7.249402448495651E-2</v>
      </c>
      <c r="W25" s="323">
        <f t="shared" si="22"/>
        <v>0</v>
      </c>
      <c r="X25" s="323">
        <f t="shared" si="23"/>
        <v>0</v>
      </c>
      <c r="Y25" s="323">
        <f t="shared" si="24"/>
        <v>0</v>
      </c>
      <c r="Z25" s="323">
        <f t="shared" si="25"/>
        <v>0</v>
      </c>
      <c r="AA25" s="323">
        <f t="shared" si="26"/>
        <v>309097.11943477829</v>
      </c>
      <c r="AB25" s="323">
        <f t="shared" si="27"/>
        <v>121.90192067628378</v>
      </c>
      <c r="AC25" s="323">
        <f t="shared" si="28"/>
        <v>0</v>
      </c>
      <c r="AD25" s="326" t="str">
        <f t="shared" si="3"/>
        <v/>
      </c>
      <c r="AE25" s="326" t="str">
        <f t="shared" si="4"/>
        <v/>
      </c>
      <c r="AF25" s="310">
        <f t="shared" si="5"/>
        <v>0</v>
      </c>
      <c r="AG25" s="310">
        <f t="shared" si="6"/>
        <v>0</v>
      </c>
      <c r="AH25" s="327">
        <f t="shared" si="7"/>
        <v>0</v>
      </c>
      <c r="AI25" s="310">
        <f t="shared" si="8"/>
        <v>0</v>
      </c>
      <c r="AJ25" s="310">
        <f t="shared" si="9"/>
        <v>0</v>
      </c>
      <c r="AK25" s="327">
        <f t="shared" si="10"/>
        <v>0</v>
      </c>
      <c r="AL25" s="328"/>
      <c r="AM25" s="328"/>
    </row>
    <row r="26" spans="4:39">
      <c r="D26" s="323">
        <v>23</v>
      </c>
      <c r="E26" s="323">
        <f t="shared" si="0"/>
        <v>0</v>
      </c>
      <c r="F26" s="323">
        <f t="shared" si="0"/>
        <v>0</v>
      </c>
      <c r="G26" s="324">
        <f t="shared" si="0"/>
        <v>0</v>
      </c>
      <c r="H26" s="323">
        <f t="shared" si="1"/>
        <v>0</v>
      </c>
      <c r="I26" s="323">
        <f t="shared" si="2"/>
        <v>0</v>
      </c>
      <c r="J26" s="323">
        <f t="shared" si="2"/>
        <v>0</v>
      </c>
      <c r="K26" s="323">
        <f t="shared" si="2"/>
        <v>0</v>
      </c>
      <c r="L26" s="323">
        <f t="shared" si="11"/>
        <v>0</v>
      </c>
      <c r="M26" s="323">
        <f t="shared" si="12"/>
        <v>8.1819191119888474E-2</v>
      </c>
      <c r="N26" s="323">
        <f t="shared" si="13"/>
        <v>8.2094438229770347E-2</v>
      </c>
      <c r="O26" s="323">
        <f t="shared" si="14"/>
        <v>1.0050525018226657</v>
      </c>
      <c r="P26" s="323">
        <f t="shared" si="15"/>
        <v>5.0631086318432056E-3</v>
      </c>
      <c r="Q26" s="323">
        <f t="shared" si="16"/>
        <v>1.0627590303618776E-5</v>
      </c>
      <c r="R26" s="323">
        <f t="shared" si="17"/>
        <v>2.0820378689919501E-8</v>
      </c>
      <c r="S26" s="323">
        <f t="shared" si="18"/>
        <v>3.9323714008920611E-11</v>
      </c>
      <c r="T26" s="323">
        <f t="shared" si="19"/>
        <v>6.5545480046391586E-14</v>
      </c>
      <c r="U26" s="323">
        <f t="shared" si="20"/>
        <v>0</v>
      </c>
      <c r="V26" s="323">
        <f t="shared" si="21"/>
        <v>7.249402448495651E-2</v>
      </c>
      <c r="W26" s="323">
        <f t="shared" si="22"/>
        <v>0</v>
      </c>
      <c r="X26" s="323">
        <f t="shared" si="23"/>
        <v>0</v>
      </c>
      <c r="Y26" s="323">
        <f t="shared" si="24"/>
        <v>0</v>
      </c>
      <c r="Z26" s="323">
        <f t="shared" si="25"/>
        <v>0</v>
      </c>
      <c r="AA26" s="323">
        <f t="shared" si="26"/>
        <v>309097.11943477829</v>
      </c>
      <c r="AB26" s="323">
        <f t="shared" si="27"/>
        <v>121.90192067628378</v>
      </c>
      <c r="AC26" s="323">
        <f t="shared" si="28"/>
        <v>0</v>
      </c>
      <c r="AD26" s="326" t="str">
        <f t="shared" si="3"/>
        <v/>
      </c>
      <c r="AE26" s="326" t="str">
        <f t="shared" si="4"/>
        <v/>
      </c>
      <c r="AF26" s="310">
        <f t="shared" si="5"/>
        <v>0</v>
      </c>
      <c r="AG26" s="310">
        <f t="shared" si="6"/>
        <v>0</v>
      </c>
      <c r="AH26" s="327">
        <f t="shared" si="7"/>
        <v>0</v>
      </c>
      <c r="AI26" s="310">
        <f t="shared" si="8"/>
        <v>0</v>
      </c>
      <c r="AJ26" s="310">
        <f t="shared" si="9"/>
        <v>0</v>
      </c>
      <c r="AK26" s="327">
        <f t="shared" si="10"/>
        <v>0</v>
      </c>
      <c r="AL26" s="328"/>
      <c r="AM26" s="328"/>
    </row>
    <row r="27" spans="4:39">
      <c r="D27" s="323">
        <v>24</v>
      </c>
      <c r="E27" s="323">
        <f t="shared" si="0"/>
        <v>0</v>
      </c>
      <c r="F27" s="323">
        <f t="shared" si="0"/>
        <v>0</v>
      </c>
      <c r="G27" s="324">
        <f t="shared" si="0"/>
        <v>0</v>
      </c>
      <c r="H27" s="323">
        <f t="shared" si="1"/>
        <v>0</v>
      </c>
      <c r="I27" s="323">
        <f t="shared" si="2"/>
        <v>0</v>
      </c>
      <c r="J27" s="323">
        <f t="shared" si="2"/>
        <v>0</v>
      </c>
      <c r="K27" s="323">
        <f t="shared" si="2"/>
        <v>0</v>
      </c>
      <c r="L27" s="323">
        <f t="shared" si="11"/>
        <v>0</v>
      </c>
      <c r="M27" s="323">
        <f t="shared" si="12"/>
        <v>8.1819191119888474E-2</v>
      </c>
      <c r="N27" s="323">
        <f t="shared" si="13"/>
        <v>8.2094438229770347E-2</v>
      </c>
      <c r="O27" s="323">
        <f t="shared" si="14"/>
        <v>1.0050525018226657</v>
      </c>
      <c r="P27" s="323">
        <f t="shared" si="15"/>
        <v>5.0631086318432056E-3</v>
      </c>
      <c r="Q27" s="323">
        <f t="shared" si="16"/>
        <v>1.0627590303618776E-5</v>
      </c>
      <c r="R27" s="323">
        <f t="shared" si="17"/>
        <v>2.0820378689919501E-8</v>
      </c>
      <c r="S27" s="323">
        <f t="shared" si="18"/>
        <v>3.9323714008920611E-11</v>
      </c>
      <c r="T27" s="323">
        <f t="shared" si="19"/>
        <v>6.5545480046391586E-14</v>
      </c>
      <c r="U27" s="323">
        <f t="shared" si="20"/>
        <v>0</v>
      </c>
      <c r="V27" s="323">
        <f t="shared" si="21"/>
        <v>7.249402448495651E-2</v>
      </c>
      <c r="W27" s="323">
        <f t="shared" si="22"/>
        <v>0</v>
      </c>
      <c r="X27" s="323">
        <f t="shared" si="23"/>
        <v>0</v>
      </c>
      <c r="Y27" s="323">
        <f t="shared" si="24"/>
        <v>0</v>
      </c>
      <c r="Z27" s="323">
        <f t="shared" si="25"/>
        <v>0</v>
      </c>
      <c r="AA27" s="323">
        <f t="shared" si="26"/>
        <v>309097.11943477829</v>
      </c>
      <c r="AB27" s="323">
        <f t="shared" si="27"/>
        <v>121.90192067628378</v>
      </c>
      <c r="AC27" s="323">
        <f t="shared" si="28"/>
        <v>0</v>
      </c>
      <c r="AD27" s="326" t="str">
        <f t="shared" si="3"/>
        <v/>
      </c>
      <c r="AE27" s="326" t="str">
        <f t="shared" si="4"/>
        <v/>
      </c>
      <c r="AF27" s="310">
        <f t="shared" si="5"/>
        <v>0</v>
      </c>
      <c r="AG27" s="310">
        <f t="shared" si="6"/>
        <v>0</v>
      </c>
      <c r="AH27" s="327">
        <f t="shared" si="7"/>
        <v>0</v>
      </c>
      <c r="AI27" s="310">
        <f t="shared" si="8"/>
        <v>0</v>
      </c>
      <c r="AJ27" s="310">
        <f t="shared" si="9"/>
        <v>0</v>
      </c>
      <c r="AK27" s="327">
        <f t="shared" si="10"/>
        <v>0</v>
      </c>
      <c r="AL27" s="328"/>
      <c r="AM27" s="328"/>
    </row>
    <row r="28" spans="4:39">
      <c r="D28" s="323">
        <v>25</v>
      </c>
      <c r="E28" s="323">
        <f t="shared" si="0"/>
        <v>0</v>
      </c>
      <c r="F28" s="323">
        <f t="shared" si="0"/>
        <v>0</v>
      </c>
      <c r="G28" s="324">
        <f t="shared" si="0"/>
        <v>0</v>
      </c>
      <c r="H28" s="323">
        <f t="shared" si="1"/>
        <v>0</v>
      </c>
      <c r="I28" s="323">
        <f t="shared" si="2"/>
        <v>0</v>
      </c>
      <c r="J28" s="323">
        <f t="shared" si="2"/>
        <v>0</v>
      </c>
      <c r="K28" s="323">
        <f t="shared" si="2"/>
        <v>0</v>
      </c>
      <c r="L28" s="323">
        <f t="shared" si="11"/>
        <v>0</v>
      </c>
      <c r="M28" s="323">
        <f t="shared" si="12"/>
        <v>8.1819191119888474E-2</v>
      </c>
      <c r="N28" s="323">
        <f t="shared" si="13"/>
        <v>8.2094438229770347E-2</v>
      </c>
      <c r="O28" s="323">
        <f t="shared" si="14"/>
        <v>1.0050525018226657</v>
      </c>
      <c r="P28" s="323">
        <f t="shared" si="15"/>
        <v>5.0631086318432056E-3</v>
      </c>
      <c r="Q28" s="323">
        <f t="shared" si="16"/>
        <v>1.0627590303618776E-5</v>
      </c>
      <c r="R28" s="323">
        <f t="shared" si="17"/>
        <v>2.0820378689919501E-8</v>
      </c>
      <c r="S28" s="323">
        <f t="shared" si="18"/>
        <v>3.9323714008920611E-11</v>
      </c>
      <c r="T28" s="323">
        <f t="shared" si="19"/>
        <v>6.5545480046391586E-14</v>
      </c>
      <c r="U28" s="323">
        <f t="shared" si="20"/>
        <v>0</v>
      </c>
      <c r="V28" s="323">
        <f t="shared" si="21"/>
        <v>7.249402448495651E-2</v>
      </c>
      <c r="W28" s="323">
        <f t="shared" si="22"/>
        <v>0</v>
      </c>
      <c r="X28" s="323">
        <f t="shared" si="23"/>
        <v>0</v>
      </c>
      <c r="Y28" s="323">
        <f t="shared" si="24"/>
        <v>0</v>
      </c>
      <c r="Z28" s="323">
        <f t="shared" si="25"/>
        <v>0</v>
      </c>
      <c r="AA28" s="323">
        <f t="shared" si="26"/>
        <v>309097.11943477829</v>
      </c>
      <c r="AB28" s="323">
        <f t="shared" si="27"/>
        <v>121.90192067628378</v>
      </c>
      <c r="AC28" s="323">
        <f t="shared" si="28"/>
        <v>0</v>
      </c>
      <c r="AD28" s="326" t="str">
        <f t="shared" si="3"/>
        <v/>
      </c>
      <c r="AE28" s="326" t="str">
        <f t="shared" si="4"/>
        <v/>
      </c>
      <c r="AF28" s="310">
        <f t="shared" si="5"/>
        <v>0</v>
      </c>
      <c r="AG28" s="310">
        <f t="shared" si="6"/>
        <v>0</v>
      </c>
      <c r="AH28" s="327">
        <f t="shared" si="7"/>
        <v>0</v>
      </c>
      <c r="AI28" s="310">
        <f t="shared" si="8"/>
        <v>0</v>
      </c>
      <c r="AJ28" s="310">
        <f t="shared" si="9"/>
        <v>0</v>
      </c>
      <c r="AK28" s="327">
        <f t="shared" si="10"/>
        <v>0</v>
      </c>
      <c r="AL28" s="328"/>
      <c r="AM28" s="328"/>
    </row>
    <row r="29" spans="4:39">
      <c r="D29" s="323">
        <v>26</v>
      </c>
      <c r="E29" s="323">
        <f t="shared" ref="E29:G53" si="29">AF29</f>
        <v>0</v>
      </c>
      <c r="F29" s="323">
        <f t="shared" si="29"/>
        <v>0</v>
      </c>
      <c r="G29" s="324">
        <f t="shared" si="29"/>
        <v>0</v>
      </c>
      <c r="H29" s="323">
        <f t="shared" si="1"/>
        <v>0</v>
      </c>
      <c r="I29" s="323">
        <f t="shared" ref="I29:K53" si="30">AI29</f>
        <v>0</v>
      </c>
      <c r="J29" s="323">
        <f t="shared" si="30"/>
        <v>0</v>
      </c>
      <c r="K29" s="323">
        <f t="shared" si="30"/>
        <v>0</v>
      </c>
      <c r="L29" s="323">
        <f t="shared" si="11"/>
        <v>0</v>
      </c>
      <c r="M29" s="323">
        <f t="shared" si="12"/>
        <v>8.1819191119888474E-2</v>
      </c>
      <c r="N29" s="323">
        <f t="shared" si="13"/>
        <v>8.2094438229770347E-2</v>
      </c>
      <c r="O29" s="323">
        <f t="shared" si="14"/>
        <v>1.0050525018226657</v>
      </c>
      <c r="P29" s="323">
        <f t="shared" si="15"/>
        <v>5.0631086318432056E-3</v>
      </c>
      <c r="Q29" s="323">
        <f t="shared" si="16"/>
        <v>1.0627590303618776E-5</v>
      </c>
      <c r="R29" s="323">
        <f t="shared" si="17"/>
        <v>2.0820378689919501E-8</v>
      </c>
      <c r="S29" s="323">
        <f t="shared" si="18"/>
        <v>3.9323714008920611E-11</v>
      </c>
      <c r="T29" s="323">
        <f t="shared" si="19"/>
        <v>6.5545480046391586E-14</v>
      </c>
      <c r="U29" s="323">
        <f t="shared" si="20"/>
        <v>0</v>
      </c>
      <c r="V29" s="323">
        <f t="shared" si="21"/>
        <v>7.249402448495651E-2</v>
      </c>
      <c r="W29" s="323">
        <f t="shared" si="22"/>
        <v>0</v>
      </c>
      <c r="X29" s="323">
        <f t="shared" si="23"/>
        <v>0</v>
      </c>
      <c r="Y29" s="323">
        <f t="shared" si="24"/>
        <v>0</v>
      </c>
      <c r="Z29" s="323">
        <f t="shared" si="25"/>
        <v>0</v>
      </c>
      <c r="AA29" s="323">
        <f t="shared" si="26"/>
        <v>309097.11943477829</v>
      </c>
      <c r="AB29" s="323">
        <f t="shared" si="27"/>
        <v>121.90192067628378</v>
      </c>
      <c r="AC29" s="323">
        <f t="shared" si="28"/>
        <v>0</v>
      </c>
      <c r="AD29" s="326" t="str">
        <f t="shared" si="3"/>
        <v/>
      </c>
      <c r="AE29" s="326" t="str">
        <f t="shared" si="4"/>
        <v/>
      </c>
      <c r="AF29" s="310">
        <f t="shared" si="5"/>
        <v>0</v>
      </c>
      <c r="AG29" s="310">
        <f t="shared" si="6"/>
        <v>0</v>
      </c>
      <c r="AH29" s="327">
        <f t="shared" si="7"/>
        <v>0</v>
      </c>
      <c r="AI29" s="310">
        <f t="shared" si="8"/>
        <v>0</v>
      </c>
      <c r="AJ29" s="310">
        <f t="shared" si="9"/>
        <v>0</v>
      </c>
      <c r="AK29" s="327">
        <f t="shared" si="10"/>
        <v>0</v>
      </c>
      <c r="AL29" s="328"/>
      <c r="AM29" s="328"/>
    </row>
    <row r="30" spans="4:39">
      <c r="D30" s="323">
        <v>27</v>
      </c>
      <c r="E30" s="323">
        <f t="shared" si="29"/>
        <v>0</v>
      </c>
      <c r="F30" s="323">
        <f t="shared" si="29"/>
        <v>0</v>
      </c>
      <c r="G30" s="324">
        <f t="shared" si="29"/>
        <v>0</v>
      </c>
      <c r="H30" s="323">
        <f t="shared" si="1"/>
        <v>0</v>
      </c>
      <c r="I30" s="323">
        <f t="shared" si="30"/>
        <v>0</v>
      </c>
      <c r="J30" s="323">
        <f t="shared" si="30"/>
        <v>0</v>
      </c>
      <c r="K30" s="323">
        <f t="shared" si="30"/>
        <v>0</v>
      </c>
      <c r="L30" s="323">
        <f t="shared" si="11"/>
        <v>0</v>
      </c>
      <c r="M30" s="323">
        <f t="shared" si="12"/>
        <v>8.1819191119888474E-2</v>
      </c>
      <c r="N30" s="323">
        <f t="shared" si="13"/>
        <v>8.2094438229770347E-2</v>
      </c>
      <c r="O30" s="323">
        <f t="shared" si="14"/>
        <v>1.0050525018226657</v>
      </c>
      <c r="P30" s="323">
        <f t="shared" si="15"/>
        <v>5.0631086318432056E-3</v>
      </c>
      <c r="Q30" s="323">
        <f t="shared" si="16"/>
        <v>1.0627590303618776E-5</v>
      </c>
      <c r="R30" s="323">
        <f t="shared" si="17"/>
        <v>2.0820378689919501E-8</v>
      </c>
      <c r="S30" s="323">
        <f t="shared" si="18"/>
        <v>3.9323714008920611E-11</v>
      </c>
      <c r="T30" s="323">
        <f t="shared" si="19"/>
        <v>6.5545480046391586E-14</v>
      </c>
      <c r="U30" s="323">
        <f t="shared" si="20"/>
        <v>0</v>
      </c>
      <c r="V30" s="323">
        <f t="shared" si="21"/>
        <v>7.249402448495651E-2</v>
      </c>
      <c r="W30" s="323">
        <f t="shared" si="22"/>
        <v>0</v>
      </c>
      <c r="X30" s="323">
        <f t="shared" si="23"/>
        <v>0</v>
      </c>
      <c r="Y30" s="323">
        <f t="shared" si="24"/>
        <v>0</v>
      </c>
      <c r="Z30" s="323">
        <f t="shared" si="25"/>
        <v>0</v>
      </c>
      <c r="AA30" s="323">
        <f t="shared" si="26"/>
        <v>309097.11943477829</v>
      </c>
      <c r="AB30" s="323">
        <f t="shared" si="27"/>
        <v>121.90192067628378</v>
      </c>
      <c r="AC30" s="323">
        <f t="shared" si="28"/>
        <v>0</v>
      </c>
      <c r="AD30" s="326" t="str">
        <f t="shared" si="3"/>
        <v/>
      </c>
      <c r="AE30" s="326" t="str">
        <f t="shared" si="4"/>
        <v/>
      </c>
      <c r="AF30" s="310">
        <f t="shared" si="5"/>
        <v>0</v>
      </c>
      <c r="AG30" s="310">
        <f t="shared" si="6"/>
        <v>0</v>
      </c>
      <c r="AH30" s="327">
        <f t="shared" si="7"/>
        <v>0</v>
      </c>
      <c r="AI30" s="310">
        <f t="shared" si="8"/>
        <v>0</v>
      </c>
      <c r="AJ30" s="310">
        <f t="shared" si="9"/>
        <v>0</v>
      </c>
      <c r="AK30" s="327">
        <f t="shared" si="10"/>
        <v>0</v>
      </c>
      <c r="AL30" s="328"/>
      <c r="AM30" s="328"/>
    </row>
    <row r="31" spans="4:39">
      <c r="D31" s="323">
        <v>28</v>
      </c>
      <c r="E31" s="323">
        <f t="shared" si="29"/>
        <v>0</v>
      </c>
      <c r="F31" s="323">
        <f t="shared" si="29"/>
        <v>0</v>
      </c>
      <c r="G31" s="324">
        <f t="shared" si="29"/>
        <v>0</v>
      </c>
      <c r="H31" s="323">
        <f t="shared" si="1"/>
        <v>0</v>
      </c>
      <c r="I31" s="323">
        <f t="shared" si="30"/>
        <v>0</v>
      </c>
      <c r="J31" s="323">
        <f t="shared" si="30"/>
        <v>0</v>
      </c>
      <c r="K31" s="323">
        <f t="shared" si="30"/>
        <v>0</v>
      </c>
      <c r="L31" s="323">
        <f t="shared" si="11"/>
        <v>0</v>
      </c>
      <c r="M31" s="323">
        <f t="shared" si="12"/>
        <v>8.1819191119888474E-2</v>
      </c>
      <c r="N31" s="323">
        <f t="shared" si="13"/>
        <v>8.2094438229770347E-2</v>
      </c>
      <c r="O31" s="323">
        <f t="shared" si="14"/>
        <v>1.0050525018226657</v>
      </c>
      <c r="P31" s="323">
        <f t="shared" si="15"/>
        <v>5.0631086318432056E-3</v>
      </c>
      <c r="Q31" s="323">
        <f t="shared" si="16"/>
        <v>1.0627590303618776E-5</v>
      </c>
      <c r="R31" s="323">
        <f t="shared" si="17"/>
        <v>2.0820378689919501E-8</v>
      </c>
      <c r="S31" s="323">
        <f t="shared" si="18"/>
        <v>3.9323714008920611E-11</v>
      </c>
      <c r="T31" s="323">
        <f t="shared" si="19"/>
        <v>6.5545480046391586E-14</v>
      </c>
      <c r="U31" s="323">
        <f t="shared" si="20"/>
        <v>0</v>
      </c>
      <c r="V31" s="323">
        <f t="shared" si="21"/>
        <v>7.249402448495651E-2</v>
      </c>
      <c r="W31" s="323">
        <f t="shared" si="22"/>
        <v>0</v>
      </c>
      <c r="X31" s="323">
        <f t="shared" si="23"/>
        <v>0</v>
      </c>
      <c r="Y31" s="323">
        <f t="shared" si="24"/>
        <v>0</v>
      </c>
      <c r="Z31" s="323">
        <f t="shared" si="25"/>
        <v>0</v>
      </c>
      <c r="AA31" s="323">
        <f t="shared" si="26"/>
        <v>309097.11943477829</v>
      </c>
      <c r="AB31" s="323">
        <f t="shared" si="27"/>
        <v>121.90192067628378</v>
      </c>
      <c r="AC31" s="323">
        <f t="shared" si="28"/>
        <v>0</v>
      </c>
      <c r="AD31" s="326" t="str">
        <f t="shared" si="3"/>
        <v/>
      </c>
      <c r="AE31" s="326" t="str">
        <f t="shared" si="4"/>
        <v/>
      </c>
      <c r="AF31" s="310">
        <f t="shared" si="5"/>
        <v>0</v>
      </c>
      <c r="AG31" s="310">
        <f t="shared" si="6"/>
        <v>0</v>
      </c>
      <c r="AH31" s="327">
        <f t="shared" si="7"/>
        <v>0</v>
      </c>
      <c r="AI31" s="310">
        <f t="shared" si="8"/>
        <v>0</v>
      </c>
      <c r="AJ31" s="310">
        <f t="shared" si="9"/>
        <v>0</v>
      </c>
      <c r="AK31" s="327">
        <f t="shared" si="10"/>
        <v>0</v>
      </c>
      <c r="AL31" s="328"/>
      <c r="AM31" s="328"/>
    </row>
    <row r="32" spans="4:39">
      <c r="D32" s="323">
        <v>29</v>
      </c>
      <c r="E32" s="323">
        <f t="shared" si="29"/>
        <v>0</v>
      </c>
      <c r="F32" s="323">
        <f t="shared" si="29"/>
        <v>0</v>
      </c>
      <c r="G32" s="324">
        <f t="shared" si="29"/>
        <v>0</v>
      </c>
      <c r="H32" s="323">
        <f t="shared" si="1"/>
        <v>0</v>
      </c>
      <c r="I32" s="323">
        <f t="shared" si="30"/>
        <v>0</v>
      </c>
      <c r="J32" s="323">
        <f t="shared" si="30"/>
        <v>0</v>
      </c>
      <c r="K32" s="323">
        <f t="shared" si="30"/>
        <v>0</v>
      </c>
      <c r="L32" s="323">
        <f t="shared" si="11"/>
        <v>0</v>
      </c>
      <c r="M32" s="323">
        <f t="shared" si="12"/>
        <v>8.1819191119888474E-2</v>
      </c>
      <c r="N32" s="323">
        <f t="shared" si="13"/>
        <v>8.2094438229770347E-2</v>
      </c>
      <c r="O32" s="323">
        <f t="shared" si="14"/>
        <v>1.0050525018226657</v>
      </c>
      <c r="P32" s="323">
        <f t="shared" si="15"/>
        <v>5.0631086318432056E-3</v>
      </c>
      <c r="Q32" s="323">
        <f t="shared" si="16"/>
        <v>1.0627590303618776E-5</v>
      </c>
      <c r="R32" s="323">
        <f t="shared" si="17"/>
        <v>2.0820378689919501E-8</v>
      </c>
      <c r="S32" s="323">
        <f t="shared" si="18"/>
        <v>3.9323714008920611E-11</v>
      </c>
      <c r="T32" s="323">
        <f t="shared" si="19"/>
        <v>6.5545480046391586E-14</v>
      </c>
      <c r="U32" s="323">
        <f t="shared" si="20"/>
        <v>0</v>
      </c>
      <c r="V32" s="323">
        <f t="shared" si="21"/>
        <v>7.249402448495651E-2</v>
      </c>
      <c r="W32" s="323">
        <f t="shared" si="22"/>
        <v>0</v>
      </c>
      <c r="X32" s="323">
        <f t="shared" si="23"/>
        <v>0</v>
      </c>
      <c r="Y32" s="323">
        <f t="shared" si="24"/>
        <v>0</v>
      </c>
      <c r="Z32" s="323">
        <f t="shared" si="25"/>
        <v>0</v>
      </c>
      <c r="AA32" s="323">
        <f t="shared" si="26"/>
        <v>309097.11943477829</v>
      </c>
      <c r="AB32" s="323">
        <f t="shared" si="27"/>
        <v>121.90192067628378</v>
      </c>
      <c r="AC32" s="323">
        <f t="shared" si="28"/>
        <v>0</v>
      </c>
      <c r="AD32" s="326" t="str">
        <f t="shared" si="3"/>
        <v/>
      </c>
      <c r="AE32" s="326" t="str">
        <f t="shared" si="4"/>
        <v/>
      </c>
      <c r="AF32" s="310">
        <f t="shared" si="5"/>
        <v>0</v>
      </c>
      <c r="AG32" s="310">
        <f t="shared" si="6"/>
        <v>0</v>
      </c>
      <c r="AH32" s="327">
        <f t="shared" si="7"/>
        <v>0</v>
      </c>
      <c r="AI32" s="310">
        <f t="shared" si="8"/>
        <v>0</v>
      </c>
      <c r="AJ32" s="310">
        <f t="shared" si="9"/>
        <v>0</v>
      </c>
      <c r="AK32" s="327">
        <f t="shared" si="10"/>
        <v>0</v>
      </c>
      <c r="AL32" s="328"/>
      <c r="AM32" s="328"/>
    </row>
    <row r="33" spans="4:39">
      <c r="D33" s="323">
        <v>30</v>
      </c>
      <c r="E33" s="323">
        <f t="shared" si="29"/>
        <v>0</v>
      </c>
      <c r="F33" s="323">
        <f t="shared" si="29"/>
        <v>0</v>
      </c>
      <c r="G33" s="324">
        <f t="shared" si="29"/>
        <v>0</v>
      </c>
      <c r="H33" s="323">
        <f t="shared" si="1"/>
        <v>0</v>
      </c>
      <c r="I33" s="323">
        <f t="shared" si="30"/>
        <v>0</v>
      </c>
      <c r="J33" s="323">
        <f t="shared" si="30"/>
        <v>0</v>
      </c>
      <c r="K33" s="323">
        <f t="shared" si="30"/>
        <v>0</v>
      </c>
      <c r="L33" s="323">
        <f t="shared" si="11"/>
        <v>0</v>
      </c>
      <c r="M33" s="323">
        <f t="shared" si="12"/>
        <v>8.1819191119888474E-2</v>
      </c>
      <c r="N33" s="323">
        <f t="shared" si="13"/>
        <v>8.2094438229770347E-2</v>
      </c>
      <c r="O33" s="323">
        <f t="shared" si="14"/>
        <v>1.0050525018226657</v>
      </c>
      <c r="P33" s="323">
        <f t="shared" si="15"/>
        <v>5.0631086318432056E-3</v>
      </c>
      <c r="Q33" s="323">
        <f t="shared" si="16"/>
        <v>1.0627590303618776E-5</v>
      </c>
      <c r="R33" s="323">
        <f t="shared" si="17"/>
        <v>2.0820378689919501E-8</v>
      </c>
      <c r="S33" s="323">
        <f t="shared" si="18"/>
        <v>3.9323714008920611E-11</v>
      </c>
      <c r="T33" s="323">
        <f t="shared" si="19"/>
        <v>6.5545480046391586E-14</v>
      </c>
      <c r="U33" s="323">
        <f t="shared" si="20"/>
        <v>0</v>
      </c>
      <c r="V33" s="323">
        <f t="shared" si="21"/>
        <v>7.249402448495651E-2</v>
      </c>
      <c r="W33" s="323">
        <f t="shared" si="22"/>
        <v>0</v>
      </c>
      <c r="X33" s="323">
        <f t="shared" si="23"/>
        <v>0</v>
      </c>
      <c r="Y33" s="323">
        <f t="shared" si="24"/>
        <v>0</v>
      </c>
      <c r="Z33" s="323">
        <f t="shared" si="25"/>
        <v>0</v>
      </c>
      <c r="AA33" s="323">
        <f t="shared" si="26"/>
        <v>309097.11943477829</v>
      </c>
      <c r="AB33" s="323">
        <f t="shared" si="27"/>
        <v>121.90192067628378</v>
      </c>
      <c r="AC33" s="323">
        <f t="shared" si="28"/>
        <v>0</v>
      </c>
      <c r="AD33" s="326" t="str">
        <f t="shared" si="3"/>
        <v/>
      </c>
      <c r="AE33" s="326" t="str">
        <f t="shared" si="4"/>
        <v/>
      </c>
      <c r="AF33" s="310">
        <f t="shared" si="5"/>
        <v>0</v>
      </c>
      <c r="AG33" s="310">
        <f t="shared" si="6"/>
        <v>0</v>
      </c>
      <c r="AH33" s="327">
        <f t="shared" si="7"/>
        <v>0</v>
      </c>
      <c r="AI33" s="310">
        <f t="shared" si="8"/>
        <v>0</v>
      </c>
      <c r="AJ33" s="310">
        <f t="shared" si="9"/>
        <v>0</v>
      </c>
      <c r="AK33" s="327">
        <f t="shared" si="10"/>
        <v>0</v>
      </c>
      <c r="AL33" s="328"/>
      <c r="AM33" s="328"/>
    </row>
    <row r="34" spans="4:39">
      <c r="D34" s="323">
        <v>31</v>
      </c>
      <c r="E34" s="323">
        <f t="shared" si="29"/>
        <v>0</v>
      </c>
      <c r="F34" s="323">
        <f t="shared" si="29"/>
        <v>0</v>
      </c>
      <c r="G34" s="324">
        <f t="shared" si="29"/>
        <v>0</v>
      </c>
      <c r="H34" s="323">
        <f t="shared" si="1"/>
        <v>0</v>
      </c>
      <c r="I34" s="323">
        <f t="shared" si="30"/>
        <v>0</v>
      </c>
      <c r="J34" s="323">
        <f t="shared" si="30"/>
        <v>0</v>
      </c>
      <c r="K34" s="323">
        <f t="shared" si="30"/>
        <v>0</v>
      </c>
      <c r="L34" s="323">
        <f t="shared" si="11"/>
        <v>0</v>
      </c>
      <c r="M34" s="323">
        <f t="shared" si="12"/>
        <v>8.1819191119888474E-2</v>
      </c>
      <c r="N34" s="323">
        <f t="shared" si="13"/>
        <v>8.2094438229770347E-2</v>
      </c>
      <c r="O34" s="323">
        <f t="shared" si="14"/>
        <v>1.0050525018226657</v>
      </c>
      <c r="P34" s="323">
        <f t="shared" si="15"/>
        <v>5.0631086318432056E-3</v>
      </c>
      <c r="Q34" s="323">
        <f t="shared" si="16"/>
        <v>1.0627590303618776E-5</v>
      </c>
      <c r="R34" s="323">
        <f t="shared" si="17"/>
        <v>2.0820378689919501E-8</v>
      </c>
      <c r="S34" s="323">
        <f t="shared" si="18"/>
        <v>3.9323714008920611E-11</v>
      </c>
      <c r="T34" s="323">
        <f t="shared" si="19"/>
        <v>6.5545480046391586E-14</v>
      </c>
      <c r="U34" s="323">
        <f t="shared" si="20"/>
        <v>0</v>
      </c>
      <c r="V34" s="323">
        <f t="shared" si="21"/>
        <v>7.249402448495651E-2</v>
      </c>
      <c r="W34" s="323">
        <f t="shared" si="22"/>
        <v>0</v>
      </c>
      <c r="X34" s="323">
        <f t="shared" si="23"/>
        <v>0</v>
      </c>
      <c r="Y34" s="323">
        <f t="shared" si="24"/>
        <v>0</v>
      </c>
      <c r="Z34" s="323">
        <f t="shared" si="25"/>
        <v>0</v>
      </c>
      <c r="AA34" s="323">
        <f t="shared" si="26"/>
        <v>309097.11943477829</v>
      </c>
      <c r="AB34" s="323">
        <f t="shared" si="27"/>
        <v>121.90192067628378</v>
      </c>
      <c r="AC34" s="323">
        <f t="shared" si="28"/>
        <v>0</v>
      </c>
      <c r="AD34" s="326" t="str">
        <f t="shared" si="3"/>
        <v/>
      </c>
      <c r="AE34" s="326" t="str">
        <f t="shared" si="4"/>
        <v/>
      </c>
      <c r="AF34" s="310">
        <f t="shared" si="5"/>
        <v>0</v>
      </c>
      <c r="AG34" s="310">
        <f t="shared" si="6"/>
        <v>0</v>
      </c>
      <c r="AH34" s="327">
        <f t="shared" si="7"/>
        <v>0</v>
      </c>
      <c r="AI34" s="310">
        <f t="shared" si="8"/>
        <v>0</v>
      </c>
      <c r="AJ34" s="310">
        <f t="shared" si="9"/>
        <v>0</v>
      </c>
      <c r="AK34" s="327">
        <f t="shared" si="10"/>
        <v>0</v>
      </c>
      <c r="AL34" s="328"/>
      <c r="AM34" s="328"/>
    </row>
    <row r="35" spans="4:39">
      <c r="D35" s="323">
        <v>32</v>
      </c>
      <c r="E35" s="323">
        <f t="shared" si="29"/>
        <v>0</v>
      </c>
      <c r="F35" s="323">
        <f t="shared" si="29"/>
        <v>0</v>
      </c>
      <c r="G35" s="324">
        <f t="shared" si="29"/>
        <v>0</v>
      </c>
      <c r="H35" s="323">
        <f t="shared" si="1"/>
        <v>0</v>
      </c>
      <c r="I35" s="323">
        <f t="shared" si="30"/>
        <v>0</v>
      </c>
      <c r="J35" s="323">
        <f t="shared" si="30"/>
        <v>0</v>
      </c>
      <c r="K35" s="323">
        <f t="shared" si="30"/>
        <v>0</v>
      </c>
      <c r="L35" s="323">
        <f t="shared" si="11"/>
        <v>0</v>
      </c>
      <c r="M35" s="323">
        <f t="shared" si="12"/>
        <v>8.1819191119888474E-2</v>
      </c>
      <c r="N35" s="323">
        <f t="shared" si="13"/>
        <v>8.2094438229770347E-2</v>
      </c>
      <c r="O35" s="323">
        <f t="shared" si="14"/>
        <v>1.0050525018226657</v>
      </c>
      <c r="P35" s="323">
        <f t="shared" si="15"/>
        <v>5.0631086318432056E-3</v>
      </c>
      <c r="Q35" s="323">
        <f t="shared" si="16"/>
        <v>1.0627590303618776E-5</v>
      </c>
      <c r="R35" s="323">
        <f t="shared" si="17"/>
        <v>2.0820378689919501E-8</v>
      </c>
      <c r="S35" s="323">
        <f t="shared" si="18"/>
        <v>3.9323714008920611E-11</v>
      </c>
      <c r="T35" s="323">
        <f t="shared" si="19"/>
        <v>6.5545480046391586E-14</v>
      </c>
      <c r="U35" s="323">
        <f t="shared" si="20"/>
        <v>0</v>
      </c>
      <c r="V35" s="323">
        <f t="shared" si="21"/>
        <v>7.249402448495651E-2</v>
      </c>
      <c r="W35" s="323">
        <f t="shared" si="22"/>
        <v>0</v>
      </c>
      <c r="X35" s="323">
        <f t="shared" si="23"/>
        <v>0</v>
      </c>
      <c r="Y35" s="323">
        <f t="shared" si="24"/>
        <v>0</v>
      </c>
      <c r="Z35" s="323">
        <f t="shared" si="25"/>
        <v>0</v>
      </c>
      <c r="AA35" s="323">
        <f t="shared" si="26"/>
        <v>309097.11943477829</v>
      </c>
      <c r="AB35" s="323">
        <f t="shared" si="27"/>
        <v>121.90192067628378</v>
      </c>
      <c r="AC35" s="323">
        <f t="shared" si="28"/>
        <v>0</v>
      </c>
      <c r="AD35" s="326" t="str">
        <f t="shared" si="3"/>
        <v/>
      </c>
      <c r="AE35" s="326" t="str">
        <f t="shared" si="4"/>
        <v/>
      </c>
      <c r="AF35" s="310">
        <f t="shared" si="5"/>
        <v>0</v>
      </c>
      <c r="AG35" s="310">
        <f t="shared" si="6"/>
        <v>0</v>
      </c>
      <c r="AH35" s="327">
        <f t="shared" si="7"/>
        <v>0</v>
      </c>
      <c r="AI35" s="310">
        <f t="shared" si="8"/>
        <v>0</v>
      </c>
      <c r="AJ35" s="310">
        <f t="shared" si="9"/>
        <v>0</v>
      </c>
      <c r="AK35" s="327">
        <f t="shared" si="10"/>
        <v>0</v>
      </c>
      <c r="AL35" s="328"/>
      <c r="AM35" s="328"/>
    </row>
    <row r="36" spans="4:39">
      <c r="D36" s="323">
        <v>33</v>
      </c>
      <c r="E36" s="323">
        <f t="shared" si="29"/>
        <v>0</v>
      </c>
      <c r="F36" s="323">
        <f t="shared" si="29"/>
        <v>0</v>
      </c>
      <c r="G36" s="324">
        <f t="shared" si="29"/>
        <v>0</v>
      </c>
      <c r="H36" s="323">
        <f t="shared" si="1"/>
        <v>0</v>
      </c>
      <c r="I36" s="323">
        <f t="shared" si="30"/>
        <v>0</v>
      </c>
      <c r="J36" s="323">
        <f t="shared" si="30"/>
        <v>0</v>
      </c>
      <c r="K36" s="323">
        <f t="shared" si="30"/>
        <v>0</v>
      </c>
      <c r="L36" s="323">
        <f t="shared" si="11"/>
        <v>0</v>
      </c>
      <c r="M36" s="323">
        <f t="shared" si="12"/>
        <v>8.1819191119888474E-2</v>
      </c>
      <c r="N36" s="323">
        <f t="shared" si="13"/>
        <v>8.2094438229770347E-2</v>
      </c>
      <c r="O36" s="323">
        <f t="shared" si="14"/>
        <v>1.0050525018226657</v>
      </c>
      <c r="P36" s="323">
        <f t="shared" si="15"/>
        <v>5.0631086318432056E-3</v>
      </c>
      <c r="Q36" s="323">
        <f t="shared" si="16"/>
        <v>1.0627590303618776E-5</v>
      </c>
      <c r="R36" s="323">
        <f t="shared" si="17"/>
        <v>2.0820378689919501E-8</v>
      </c>
      <c r="S36" s="323">
        <f t="shared" si="18"/>
        <v>3.9323714008920611E-11</v>
      </c>
      <c r="T36" s="323">
        <f t="shared" si="19"/>
        <v>6.5545480046391586E-14</v>
      </c>
      <c r="U36" s="323">
        <f t="shared" si="20"/>
        <v>0</v>
      </c>
      <c r="V36" s="323">
        <f t="shared" si="21"/>
        <v>7.249402448495651E-2</v>
      </c>
      <c r="W36" s="323">
        <f t="shared" si="22"/>
        <v>0</v>
      </c>
      <c r="X36" s="323">
        <f t="shared" si="23"/>
        <v>0</v>
      </c>
      <c r="Y36" s="323">
        <f t="shared" si="24"/>
        <v>0</v>
      </c>
      <c r="Z36" s="323">
        <f t="shared" si="25"/>
        <v>0</v>
      </c>
      <c r="AA36" s="323">
        <f t="shared" si="26"/>
        <v>309097.11943477829</v>
      </c>
      <c r="AB36" s="323">
        <f t="shared" si="27"/>
        <v>121.90192067628378</v>
      </c>
      <c r="AC36" s="323">
        <f t="shared" si="28"/>
        <v>0</v>
      </c>
      <c r="AD36" s="326" t="str">
        <f t="shared" si="3"/>
        <v/>
      </c>
      <c r="AE36" s="326" t="str">
        <f t="shared" si="4"/>
        <v/>
      </c>
      <c r="AF36" s="310">
        <f t="shared" si="5"/>
        <v>0</v>
      </c>
      <c r="AG36" s="310">
        <f t="shared" si="6"/>
        <v>0</v>
      </c>
      <c r="AH36" s="327">
        <f t="shared" si="7"/>
        <v>0</v>
      </c>
      <c r="AI36" s="310">
        <f t="shared" si="8"/>
        <v>0</v>
      </c>
      <c r="AJ36" s="310">
        <f t="shared" si="9"/>
        <v>0</v>
      </c>
      <c r="AK36" s="327">
        <f t="shared" si="10"/>
        <v>0</v>
      </c>
      <c r="AL36" s="328"/>
      <c r="AM36" s="328"/>
    </row>
    <row r="37" spans="4:39">
      <c r="D37" s="323">
        <v>34</v>
      </c>
      <c r="E37" s="323">
        <f t="shared" si="29"/>
        <v>0</v>
      </c>
      <c r="F37" s="323">
        <f t="shared" si="29"/>
        <v>0</v>
      </c>
      <c r="G37" s="324">
        <f t="shared" si="29"/>
        <v>0</v>
      </c>
      <c r="H37" s="323">
        <f t="shared" si="1"/>
        <v>0</v>
      </c>
      <c r="I37" s="323">
        <f t="shared" si="30"/>
        <v>0</v>
      </c>
      <c r="J37" s="323">
        <f t="shared" si="30"/>
        <v>0</v>
      </c>
      <c r="K37" s="323">
        <f t="shared" si="30"/>
        <v>0</v>
      </c>
      <c r="L37" s="323">
        <f t="shared" si="11"/>
        <v>0</v>
      </c>
      <c r="M37" s="323">
        <f t="shared" si="12"/>
        <v>8.1819191119888474E-2</v>
      </c>
      <c r="N37" s="323">
        <f t="shared" si="13"/>
        <v>8.2094438229770347E-2</v>
      </c>
      <c r="O37" s="323">
        <f t="shared" si="14"/>
        <v>1.0050525018226657</v>
      </c>
      <c r="P37" s="323">
        <f t="shared" si="15"/>
        <v>5.0631086318432056E-3</v>
      </c>
      <c r="Q37" s="323">
        <f t="shared" si="16"/>
        <v>1.0627590303618776E-5</v>
      </c>
      <c r="R37" s="323">
        <f t="shared" si="17"/>
        <v>2.0820378689919501E-8</v>
      </c>
      <c r="S37" s="323">
        <f t="shared" si="18"/>
        <v>3.9323714008920611E-11</v>
      </c>
      <c r="T37" s="323">
        <f t="shared" si="19"/>
        <v>6.5545480046391586E-14</v>
      </c>
      <c r="U37" s="323">
        <f t="shared" si="20"/>
        <v>0</v>
      </c>
      <c r="V37" s="323">
        <f t="shared" si="21"/>
        <v>7.249402448495651E-2</v>
      </c>
      <c r="W37" s="323">
        <f t="shared" si="22"/>
        <v>0</v>
      </c>
      <c r="X37" s="323">
        <f t="shared" si="23"/>
        <v>0</v>
      </c>
      <c r="Y37" s="323">
        <f t="shared" si="24"/>
        <v>0</v>
      </c>
      <c r="Z37" s="323">
        <f t="shared" si="25"/>
        <v>0</v>
      </c>
      <c r="AA37" s="323">
        <f t="shared" si="26"/>
        <v>309097.11943477829</v>
      </c>
      <c r="AB37" s="323">
        <f t="shared" si="27"/>
        <v>121.90192067628378</v>
      </c>
      <c r="AC37" s="323">
        <f t="shared" si="28"/>
        <v>0</v>
      </c>
      <c r="AD37" s="326" t="str">
        <f t="shared" si="3"/>
        <v/>
      </c>
      <c r="AE37" s="326" t="str">
        <f t="shared" si="4"/>
        <v/>
      </c>
      <c r="AF37" s="310">
        <f t="shared" si="5"/>
        <v>0</v>
      </c>
      <c r="AG37" s="310">
        <f t="shared" si="6"/>
        <v>0</v>
      </c>
      <c r="AH37" s="327">
        <f t="shared" si="7"/>
        <v>0</v>
      </c>
      <c r="AI37" s="310">
        <f t="shared" si="8"/>
        <v>0</v>
      </c>
      <c r="AJ37" s="310">
        <f t="shared" si="9"/>
        <v>0</v>
      </c>
      <c r="AK37" s="327">
        <f t="shared" si="10"/>
        <v>0</v>
      </c>
      <c r="AL37" s="328"/>
      <c r="AM37" s="328"/>
    </row>
    <row r="38" spans="4:39">
      <c r="D38" s="323">
        <v>35</v>
      </c>
      <c r="E38" s="323">
        <f t="shared" si="29"/>
        <v>0</v>
      </c>
      <c r="F38" s="323">
        <f t="shared" si="29"/>
        <v>0</v>
      </c>
      <c r="G38" s="324">
        <f t="shared" si="29"/>
        <v>0</v>
      </c>
      <c r="H38" s="323">
        <f t="shared" si="1"/>
        <v>0</v>
      </c>
      <c r="I38" s="323">
        <f t="shared" si="30"/>
        <v>0</v>
      </c>
      <c r="J38" s="323">
        <f t="shared" si="30"/>
        <v>0</v>
      </c>
      <c r="K38" s="323">
        <f t="shared" si="30"/>
        <v>0</v>
      </c>
      <c r="L38" s="323">
        <f t="shared" si="11"/>
        <v>0</v>
      </c>
      <c r="M38" s="323">
        <f t="shared" si="12"/>
        <v>8.1819191119888474E-2</v>
      </c>
      <c r="N38" s="323">
        <f t="shared" si="13"/>
        <v>8.2094438229770347E-2</v>
      </c>
      <c r="O38" s="323">
        <f t="shared" si="14"/>
        <v>1.0050525018226657</v>
      </c>
      <c r="P38" s="323">
        <f t="shared" si="15"/>
        <v>5.0631086318432056E-3</v>
      </c>
      <c r="Q38" s="323">
        <f t="shared" si="16"/>
        <v>1.0627590303618776E-5</v>
      </c>
      <c r="R38" s="323">
        <f t="shared" si="17"/>
        <v>2.0820378689919501E-8</v>
      </c>
      <c r="S38" s="323">
        <f t="shared" si="18"/>
        <v>3.9323714008920611E-11</v>
      </c>
      <c r="T38" s="323">
        <f t="shared" si="19"/>
        <v>6.5545480046391586E-14</v>
      </c>
      <c r="U38" s="323">
        <f t="shared" si="20"/>
        <v>0</v>
      </c>
      <c r="V38" s="323">
        <f t="shared" si="21"/>
        <v>7.249402448495651E-2</v>
      </c>
      <c r="W38" s="323">
        <f t="shared" si="22"/>
        <v>0</v>
      </c>
      <c r="X38" s="323">
        <f t="shared" si="23"/>
        <v>0</v>
      </c>
      <c r="Y38" s="323">
        <f t="shared" si="24"/>
        <v>0</v>
      </c>
      <c r="Z38" s="323">
        <f t="shared" si="25"/>
        <v>0</v>
      </c>
      <c r="AA38" s="323">
        <f t="shared" si="26"/>
        <v>309097.11943477829</v>
      </c>
      <c r="AB38" s="323">
        <f t="shared" si="27"/>
        <v>121.90192067628378</v>
      </c>
      <c r="AC38" s="323">
        <f t="shared" si="28"/>
        <v>0</v>
      </c>
      <c r="AD38" s="326" t="str">
        <f t="shared" si="3"/>
        <v/>
      </c>
      <c r="AE38" s="326" t="str">
        <f t="shared" si="4"/>
        <v/>
      </c>
      <c r="AF38" s="310">
        <f t="shared" si="5"/>
        <v>0</v>
      </c>
      <c r="AG38" s="310">
        <f t="shared" si="6"/>
        <v>0</v>
      </c>
      <c r="AH38" s="327">
        <f t="shared" si="7"/>
        <v>0</v>
      </c>
      <c r="AI38" s="310">
        <f t="shared" si="8"/>
        <v>0</v>
      </c>
      <c r="AJ38" s="310">
        <f t="shared" si="9"/>
        <v>0</v>
      </c>
      <c r="AK38" s="327">
        <f t="shared" si="10"/>
        <v>0</v>
      </c>
      <c r="AL38" s="328"/>
      <c r="AM38" s="328"/>
    </row>
    <row r="39" spans="4:39">
      <c r="D39" s="323">
        <v>36</v>
      </c>
      <c r="E39" s="323">
        <f t="shared" si="29"/>
        <v>0</v>
      </c>
      <c r="F39" s="323">
        <f t="shared" si="29"/>
        <v>0</v>
      </c>
      <c r="G39" s="324">
        <f t="shared" si="29"/>
        <v>0</v>
      </c>
      <c r="H39" s="323">
        <f t="shared" si="1"/>
        <v>0</v>
      </c>
      <c r="I39" s="323">
        <f t="shared" si="30"/>
        <v>0</v>
      </c>
      <c r="J39" s="323">
        <f t="shared" si="30"/>
        <v>0</v>
      </c>
      <c r="K39" s="323">
        <f t="shared" si="30"/>
        <v>0</v>
      </c>
      <c r="L39" s="323">
        <f t="shared" si="11"/>
        <v>0</v>
      </c>
      <c r="M39" s="323">
        <f t="shared" si="12"/>
        <v>8.1819191119888474E-2</v>
      </c>
      <c r="N39" s="323">
        <f t="shared" si="13"/>
        <v>8.2094438229770347E-2</v>
      </c>
      <c r="O39" s="323">
        <f t="shared" si="14"/>
        <v>1.0050525018226657</v>
      </c>
      <c r="P39" s="323">
        <f t="shared" si="15"/>
        <v>5.0631086318432056E-3</v>
      </c>
      <c r="Q39" s="323">
        <f t="shared" si="16"/>
        <v>1.0627590303618776E-5</v>
      </c>
      <c r="R39" s="323">
        <f t="shared" si="17"/>
        <v>2.0820378689919501E-8</v>
      </c>
      <c r="S39" s="323">
        <f t="shared" si="18"/>
        <v>3.9323714008920611E-11</v>
      </c>
      <c r="T39" s="323">
        <f t="shared" si="19"/>
        <v>6.5545480046391586E-14</v>
      </c>
      <c r="U39" s="323">
        <f t="shared" si="20"/>
        <v>0</v>
      </c>
      <c r="V39" s="323">
        <f t="shared" si="21"/>
        <v>7.249402448495651E-2</v>
      </c>
      <c r="W39" s="323">
        <f t="shared" si="22"/>
        <v>0</v>
      </c>
      <c r="X39" s="323">
        <f t="shared" si="23"/>
        <v>0</v>
      </c>
      <c r="Y39" s="323">
        <f t="shared" si="24"/>
        <v>0</v>
      </c>
      <c r="Z39" s="323">
        <f t="shared" si="25"/>
        <v>0</v>
      </c>
      <c r="AA39" s="323">
        <f t="shared" si="26"/>
        <v>309097.11943477829</v>
      </c>
      <c r="AB39" s="323">
        <f t="shared" si="27"/>
        <v>121.90192067628378</v>
      </c>
      <c r="AC39" s="323">
        <f t="shared" si="28"/>
        <v>0</v>
      </c>
      <c r="AD39" s="326" t="str">
        <f t="shared" si="3"/>
        <v/>
      </c>
      <c r="AE39" s="326" t="str">
        <f t="shared" si="4"/>
        <v/>
      </c>
      <c r="AF39" s="310">
        <f t="shared" si="5"/>
        <v>0</v>
      </c>
      <c r="AG39" s="310">
        <f t="shared" si="6"/>
        <v>0</v>
      </c>
      <c r="AH39" s="327">
        <f t="shared" si="7"/>
        <v>0</v>
      </c>
      <c r="AI39" s="310">
        <f t="shared" si="8"/>
        <v>0</v>
      </c>
      <c r="AJ39" s="310">
        <f t="shared" si="9"/>
        <v>0</v>
      </c>
      <c r="AK39" s="327">
        <f t="shared" si="10"/>
        <v>0</v>
      </c>
      <c r="AL39" s="328"/>
      <c r="AM39" s="328"/>
    </row>
    <row r="40" spans="4:39">
      <c r="D40" s="323">
        <v>37</v>
      </c>
      <c r="E40" s="323">
        <f t="shared" si="29"/>
        <v>0</v>
      </c>
      <c r="F40" s="323">
        <f t="shared" si="29"/>
        <v>0</v>
      </c>
      <c r="G40" s="324">
        <f t="shared" si="29"/>
        <v>0</v>
      </c>
      <c r="H40" s="323">
        <f t="shared" si="1"/>
        <v>0</v>
      </c>
      <c r="I40" s="323">
        <f t="shared" si="30"/>
        <v>0</v>
      </c>
      <c r="J40" s="323">
        <f t="shared" si="30"/>
        <v>0</v>
      </c>
      <c r="K40" s="323">
        <f t="shared" si="30"/>
        <v>0</v>
      </c>
      <c r="L40" s="323">
        <f t="shared" si="11"/>
        <v>0</v>
      </c>
      <c r="M40" s="323">
        <f t="shared" si="12"/>
        <v>8.1819191119888474E-2</v>
      </c>
      <c r="N40" s="323">
        <f t="shared" si="13"/>
        <v>8.2094438229770347E-2</v>
      </c>
      <c r="O40" s="323">
        <f t="shared" si="14"/>
        <v>1.0050525018226657</v>
      </c>
      <c r="P40" s="323">
        <f t="shared" si="15"/>
        <v>5.0631086318432056E-3</v>
      </c>
      <c r="Q40" s="323">
        <f t="shared" si="16"/>
        <v>1.0627590303618776E-5</v>
      </c>
      <c r="R40" s="323">
        <f t="shared" si="17"/>
        <v>2.0820378689919501E-8</v>
      </c>
      <c r="S40" s="323">
        <f t="shared" si="18"/>
        <v>3.9323714008920611E-11</v>
      </c>
      <c r="T40" s="323">
        <f t="shared" si="19"/>
        <v>6.5545480046391586E-14</v>
      </c>
      <c r="U40" s="323">
        <f t="shared" si="20"/>
        <v>0</v>
      </c>
      <c r="V40" s="323">
        <f t="shared" si="21"/>
        <v>7.249402448495651E-2</v>
      </c>
      <c r="W40" s="323">
        <f t="shared" si="22"/>
        <v>0</v>
      </c>
      <c r="X40" s="323">
        <f t="shared" si="23"/>
        <v>0</v>
      </c>
      <c r="Y40" s="323">
        <f t="shared" si="24"/>
        <v>0</v>
      </c>
      <c r="Z40" s="323">
        <f t="shared" si="25"/>
        <v>0</v>
      </c>
      <c r="AA40" s="323">
        <f t="shared" si="26"/>
        <v>309097.11943477829</v>
      </c>
      <c r="AB40" s="323">
        <f t="shared" si="27"/>
        <v>121.90192067628378</v>
      </c>
      <c r="AC40" s="323">
        <f t="shared" si="28"/>
        <v>0</v>
      </c>
      <c r="AD40" s="326" t="str">
        <f t="shared" si="3"/>
        <v/>
      </c>
      <c r="AE40" s="326" t="str">
        <f t="shared" si="4"/>
        <v/>
      </c>
      <c r="AF40" s="310">
        <f t="shared" si="5"/>
        <v>0</v>
      </c>
      <c r="AG40" s="310">
        <f t="shared" si="6"/>
        <v>0</v>
      </c>
      <c r="AH40" s="327">
        <f t="shared" si="7"/>
        <v>0</v>
      </c>
      <c r="AI40" s="310">
        <f t="shared" si="8"/>
        <v>0</v>
      </c>
      <c r="AJ40" s="310">
        <f t="shared" si="9"/>
        <v>0</v>
      </c>
      <c r="AK40" s="327">
        <f t="shared" si="10"/>
        <v>0</v>
      </c>
      <c r="AL40" s="328"/>
      <c r="AM40" s="328"/>
    </row>
    <row r="41" spans="4:39">
      <c r="D41" s="323">
        <v>38</v>
      </c>
      <c r="E41" s="323">
        <f t="shared" si="29"/>
        <v>0</v>
      </c>
      <c r="F41" s="323">
        <f t="shared" si="29"/>
        <v>0</v>
      </c>
      <c r="G41" s="324">
        <f t="shared" si="29"/>
        <v>0</v>
      </c>
      <c r="H41" s="323">
        <f t="shared" si="1"/>
        <v>0</v>
      </c>
      <c r="I41" s="323">
        <f t="shared" si="30"/>
        <v>0</v>
      </c>
      <c r="J41" s="323">
        <f t="shared" si="30"/>
        <v>0</v>
      </c>
      <c r="K41" s="323">
        <f t="shared" si="30"/>
        <v>0</v>
      </c>
      <c r="L41" s="323">
        <f t="shared" si="11"/>
        <v>0</v>
      </c>
      <c r="M41" s="323">
        <f t="shared" si="12"/>
        <v>8.1819191119888474E-2</v>
      </c>
      <c r="N41" s="323">
        <f t="shared" si="13"/>
        <v>8.2094438229770347E-2</v>
      </c>
      <c r="O41" s="323">
        <f t="shared" si="14"/>
        <v>1.0050525018226657</v>
      </c>
      <c r="P41" s="323">
        <f t="shared" si="15"/>
        <v>5.0631086318432056E-3</v>
      </c>
      <c r="Q41" s="323">
        <f t="shared" si="16"/>
        <v>1.0627590303618776E-5</v>
      </c>
      <c r="R41" s="323">
        <f t="shared" si="17"/>
        <v>2.0820378689919501E-8</v>
      </c>
      <c r="S41" s="323">
        <f t="shared" si="18"/>
        <v>3.9323714008920611E-11</v>
      </c>
      <c r="T41" s="323">
        <f t="shared" si="19"/>
        <v>6.5545480046391586E-14</v>
      </c>
      <c r="U41" s="323">
        <f t="shared" si="20"/>
        <v>0</v>
      </c>
      <c r="V41" s="323">
        <f t="shared" si="21"/>
        <v>7.249402448495651E-2</v>
      </c>
      <c r="W41" s="323">
        <f t="shared" si="22"/>
        <v>0</v>
      </c>
      <c r="X41" s="323">
        <f t="shared" si="23"/>
        <v>0</v>
      </c>
      <c r="Y41" s="323">
        <f t="shared" si="24"/>
        <v>0</v>
      </c>
      <c r="Z41" s="323">
        <f t="shared" si="25"/>
        <v>0</v>
      </c>
      <c r="AA41" s="323">
        <f t="shared" si="26"/>
        <v>309097.11943477829</v>
      </c>
      <c r="AB41" s="323">
        <f t="shared" si="27"/>
        <v>121.90192067628378</v>
      </c>
      <c r="AC41" s="323">
        <f t="shared" si="28"/>
        <v>0</v>
      </c>
      <c r="AD41" s="326" t="str">
        <f t="shared" si="3"/>
        <v/>
      </c>
      <c r="AE41" s="326" t="str">
        <f t="shared" si="4"/>
        <v/>
      </c>
      <c r="AF41" s="310">
        <f t="shared" si="5"/>
        <v>0</v>
      </c>
      <c r="AG41" s="310">
        <f t="shared" si="6"/>
        <v>0</v>
      </c>
      <c r="AH41" s="327">
        <f t="shared" si="7"/>
        <v>0</v>
      </c>
      <c r="AI41" s="310">
        <f t="shared" si="8"/>
        <v>0</v>
      </c>
      <c r="AJ41" s="310">
        <f t="shared" si="9"/>
        <v>0</v>
      </c>
      <c r="AK41" s="327">
        <f t="shared" si="10"/>
        <v>0</v>
      </c>
      <c r="AL41" s="328"/>
      <c r="AM41" s="328"/>
    </row>
    <row r="42" spans="4:39">
      <c r="D42" s="323">
        <v>39</v>
      </c>
      <c r="E42" s="323">
        <f t="shared" si="29"/>
        <v>0</v>
      </c>
      <c r="F42" s="323">
        <f t="shared" si="29"/>
        <v>0</v>
      </c>
      <c r="G42" s="324">
        <f t="shared" si="29"/>
        <v>0</v>
      </c>
      <c r="H42" s="323">
        <f t="shared" si="1"/>
        <v>0</v>
      </c>
      <c r="I42" s="323">
        <f t="shared" si="30"/>
        <v>0</v>
      </c>
      <c r="J42" s="323">
        <f t="shared" si="30"/>
        <v>0</v>
      </c>
      <c r="K42" s="323">
        <f t="shared" si="30"/>
        <v>0</v>
      </c>
      <c r="L42" s="323">
        <f t="shared" si="11"/>
        <v>0</v>
      </c>
      <c r="M42" s="323">
        <f t="shared" si="12"/>
        <v>8.1819191119888474E-2</v>
      </c>
      <c r="N42" s="323">
        <f t="shared" si="13"/>
        <v>8.2094438229770347E-2</v>
      </c>
      <c r="O42" s="323">
        <f t="shared" si="14"/>
        <v>1.0050525018226657</v>
      </c>
      <c r="P42" s="323">
        <f t="shared" si="15"/>
        <v>5.0631086318432056E-3</v>
      </c>
      <c r="Q42" s="323">
        <f t="shared" si="16"/>
        <v>1.0627590303618776E-5</v>
      </c>
      <c r="R42" s="323">
        <f t="shared" si="17"/>
        <v>2.0820378689919501E-8</v>
      </c>
      <c r="S42" s="323">
        <f t="shared" si="18"/>
        <v>3.9323714008920611E-11</v>
      </c>
      <c r="T42" s="323">
        <f t="shared" si="19"/>
        <v>6.5545480046391586E-14</v>
      </c>
      <c r="U42" s="323">
        <f t="shared" si="20"/>
        <v>0</v>
      </c>
      <c r="V42" s="323">
        <f t="shared" si="21"/>
        <v>7.249402448495651E-2</v>
      </c>
      <c r="W42" s="323">
        <f t="shared" si="22"/>
        <v>0</v>
      </c>
      <c r="X42" s="323">
        <f t="shared" si="23"/>
        <v>0</v>
      </c>
      <c r="Y42" s="323">
        <f t="shared" si="24"/>
        <v>0</v>
      </c>
      <c r="Z42" s="323">
        <f t="shared" si="25"/>
        <v>0</v>
      </c>
      <c r="AA42" s="323">
        <f t="shared" si="26"/>
        <v>309097.11943477829</v>
      </c>
      <c r="AB42" s="323">
        <f t="shared" si="27"/>
        <v>121.90192067628378</v>
      </c>
      <c r="AC42" s="323">
        <f t="shared" si="28"/>
        <v>0</v>
      </c>
      <c r="AD42" s="326" t="str">
        <f t="shared" si="3"/>
        <v/>
      </c>
      <c r="AE42" s="326" t="str">
        <f t="shared" si="4"/>
        <v/>
      </c>
      <c r="AF42" s="310">
        <f t="shared" si="5"/>
        <v>0</v>
      </c>
      <c r="AG42" s="310">
        <f t="shared" si="6"/>
        <v>0</v>
      </c>
      <c r="AH42" s="327">
        <f t="shared" si="7"/>
        <v>0</v>
      </c>
      <c r="AI42" s="310">
        <f t="shared" si="8"/>
        <v>0</v>
      </c>
      <c r="AJ42" s="310">
        <f t="shared" si="9"/>
        <v>0</v>
      </c>
      <c r="AK42" s="327">
        <f t="shared" si="10"/>
        <v>0</v>
      </c>
      <c r="AL42" s="328"/>
      <c r="AM42" s="328"/>
    </row>
    <row r="43" spans="4:39">
      <c r="D43" s="323">
        <v>40</v>
      </c>
      <c r="E43" s="323">
        <f t="shared" si="29"/>
        <v>0</v>
      </c>
      <c r="F43" s="323">
        <f t="shared" si="29"/>
        <v>0</v>
      </c>
      <c r="G43" s="324">
        <f t="shared" si="29"/>
        <v>0</v>
      </c>
      <c r="H43" s="323">
        <f t="shared" si="1"/>
        <v>0</v>
      </c>
      <c r="I43" s="323">
        <f t="shared" si="30"/>
        <v>0</v>
      </c>
      <c r="J43" s="323">
        <f t="shared" si="30"/>
        <v>0</v>
      </c>
      <c r="K43" s="323">
        <f t="shared" si="30"/>
        <v>0</v>
      </c>
      <c r="L43" s="323">
        <f t="shared" si="11"/>
        <v>0</v>
      </c>
      <c r="M43" s="323">
        <f t="shared" si="12"/>
        <v>8.1819191119888474E-2</v>
      </c>
      <c r="N43" s="323">
        <f t="shared" si="13"/>
        <v>8.2094438229770347E-2</v>
      </c>
      <c r="O43" s="323">
        <f t="shared" si="14"/>
        <v>1.0050525018226657</v>
      </c>
      <c r="P43" s="323">
        <f t="shared" si="15"/>
        <v>5.0631086318432056E-3</v>
      </c>
      <c r="Q43" s="323">
        <f t="shared" si="16"/>
        <v>1.0627590303618776E-5</v>
      </c>
      <c r="R43" s="323">
        <f t="shared" si="17"/>
        <v>2.0820378689919501E-8</v>
      </c>
      <c r="S43" s="323">
        <f t="shared" si="18"/>
        <v>3.9323714008920611E-11</v>
      </c>
      <c r="T43" s="323">
        <f t="shared" si="19"/>
        <v>6.5545480046391586E-14</v>
      </c>
      <c r="U43" s="323">
        <f t="shared" si="20"/>
        <v>0</v>
      </c>
      <c r="V43" s="323">
        <f t="shared" si="21"/>
        <v>7.249402448495651E-2</v>
      </c>
      <c r="W43" s="323">
        <f t="shared" si="22"/>
        <v>0</v>
      </c>
      <c r="X43" s="323">
        <f t="shared" si="23"/>
        <v>0</v>
      </c>
      <c r="Y43" s="323">
        <f t="shared" si="24"/>
        <v>0</v>
      </c>
      <c r="Z43" s="323">
        <f t="shared" si="25"/>
        <v>0</v>
      </c>
      <c r="AA43" s="323">
        <f t="shared" si="26"/>
        <v>309097.11943477829</v>
      </c>
      <c r="AB43" s="323">
        <f t="shared" si="27"/>
        <v>121.90192067628378</v>
      </c>
      <c r="AC43" s="323">
        <f t="shared" si="28"/>
        <v>0</v>
      </c>
      <c r="AD43" s="326" t="str">
        <f t="shared" si="3"/>
        <v/>
      </c>
      <c r="AE43" s="326" t="str">
        <f t="shared" si="4"/>
        <v/>
      </c>
      <c r="AF43" s="310">
        <f t="shared" si="5"/>
        <v>0</v>
      </c>
      <c r="AG43" s="310">
        <f t="shared" si="6"/>
        <v>0</v>
      </c>
      <c r="AH43" s="327">
        <f t="shared" si="7"/>
        <v>0</v>
      </c>
      <c r="AI43" s="310">
        <f t="shared" si="8"/>
        <v>0</v>
      </c>
      <c r="AJ43" s="310">
        <f t="shared" si="9"/>
        <v>0</v>
      </c>
      <c r="AK43" s="327">
        <f t="shared" si="10"/>
        <v>0</v>
      </c>
      <c r="AL43" s="328"/>
      <c r="AM43" s="328"/>
    </row>
    <row r="44" spans="4:39">
      <c r="D44" s="323">
        <v>41</v>
      </c>
      <c r="E44" s="323">
        <f t="shared" si="29"/>
        <v>0</v>
      </c>
      <c r="F44" s="323">
        <f t="shared" si="29"/>
        <v>0</v>
      </c>
      <c r="G44" s="324">
        <f t="shared" si="29"/>
        <v>0</v>
      </c>
      <c r="H44" s="323">
        <f t="shared" si="1"/>
        <v>0</v>
      </c>
      <c r="I44" s="323">
        <f t="shared" si="30"/>
        <v>0</v>
      </c>
      <c r="J44" s="323">
        <f t="shared" si="30"/>
        <v>0</v>
      </c>
      <c r="K44" s="323">
        <f t="shared" si="30"/>
        <v>0</v>
      </c>
      <c r="L44" s="323">
        <f t="shared" si="11"/>
        <v>0</v>
      </c>
      <c r="M44" s="323">
        <f t="shared" si="12"/>
        <v>8.1819191119888474E-2</v>
      </c>
      <c r="N44" s="323">
        <f t="shared" si="13"/>
        <v>8.2094438229770347E-2</v>
      </c>
      <c r="O44" s="323">
        <f t="shared" si="14"/>
        <v>1.0050525018226657</v>
      </c>
      <c r="P44" s="323">
        <f t="shared" si="15"/>
        <v>5.0631086318432056E-3</v>
      </c>
      <c r="Q44" s="323">
        <f t="shared" si="16"/>
        <v>1.0627590303618776E-5</v>
      </c>
      <c r="R44" s="323">
        <f t="shared" si="17"/>
        <v>2.0820378689919501E-8</v>
      </c>
      <c r="S44" s="323">
        <f t="shared" si="18"/>
        <v>3.9323714008920611E-11</v>
      </c>
      <c r="T44" s="323">
        <f t="shared" si="19"/>
        <v>6.5545480046391586E-14</v>
      </c>
      <c r="U44" s="323">
        <f t="shared" si="20"/>
        <v>0</v>
      </c>
      <c r="V44" s="323">
        <f t="shared" si="21"/>
        <v>7.249402448495651E-2</v>
      </c>
      <c r="W44" s="323">
        <f t="shared" si="22"/>
        <v>0</v>
      </c>
      <c r="X44" s="323">
        <f t="shared" si="23"/>
        <v>0</v>
      </c>
      <c r="Y44" s="323">
        <f t="shared" si="24"/>
        <v>0</v>
      </c>
      <c r="Z44" s="323">
        <f t="shared" si="25"/>
        <v>0</v>
      </c>
      <c r="AA44" s="323">
        <f t="shared" si="26"/>
        <v>309097.11943477829</v>
      </c>
      <c r="AB44" s="323">
        <f t="shared" si="27"/>
        <v>121.90192067628378</v>
      </c>
      <c r="AC44" s="323">
        <f t="shared" si="28"/>
        <v>0</v>
      </c>
      <c r="AD44" s="326" t="str">
        <f t="shared" si="3"/>
        <v/>
      </c>
      <c r="AE44" s="326" t="str">
        <f t="shared" si="4"/>
        <v/>
      </c>
      <c r="AF44" s="310">
        <f t="shared" si="5"/>
        <v>0</v>
      </c>
      <c r="AG44" s="310">
        <f t="shared" si="6"/>
        <v>0</v>
      </c>
      <c r="AH44" s="327">
        <f t="shared" si="7"/>
        <v>0</v>
      </c>
      <c r="AI44" s="310">
        <f t="shared" si="8"/>
        <v>0</v>
      </c>
      <c r="AJ44" s="310">
        <f t="shared" si="9"/>
        <v>0</v>
      </c>
      <c r="AK44" s="327">
        <f t="shared" si="10"/>
        <v>0</v>
      </c>
      <c r="AL44" s="328"/>
      <c r="AM44" s="328"/>
    </row>
    <row r="45" spans="4:39">
      <c r="D45" s="323">
        <v>42</v>
      </c>
      <c r="E45" s="323">
        <f t="shared" si="29"/>
        <v>0</v>
      </c>
      <c r="F45" s="323">
        <f t="shared" si="29"/>
        <v>0</v>
      </c>
      <c r="G45" s="324">
        <f t="shared" si="29"/>
        <v>0</v>
      </c>
      <c r="H45" s="323">
        <f t="shared" si="1"/>
        <v>0</v>
      </c>
      <c r="I45" s="323">
        <f t="shared" si="30"/>
        <v>0</v>
      </c>
      <c r="J45" s="323">
        <f t="shared" si="30"/>
        <v>0</v>
      </c>
      <c r="K45" s="323">
        <f t="shared" si="30"/>
        <v>0</v>
      </c>
      <c r="L45" s="323">
        <f t="shared" si="11"/>
        <v>0</v>
      </c>
      <c r="M45" s="323">
        <f t="shared" si="12"/>
        <v>8.1819191119888474E-2</v>
      </c>
      <c r="N45" s="323">
        <f t="shared" si="13"/>
        <v>8.2094438229770347E-2</v>
      </c>
      <c r="O45" s="323">
        <f t="shared" si="14"/>
        <v>1.0050525018226657</v>
      </c>
      <c r="P45" s="323">
        <f t="shared" si="15"/>
        <v>5.0631086318432056E-3</v>
      </c>
      <c r="Q45" s="323">
        <f t="shared" si="16"/>
        <v>1.0627590303618776E-5</v>
      </c>
      <c r="R45" s="323">
        <f t="shared" si="17"/>
        <v>2.0820378689919501E-8</v>
      </c>
      <c r="S45" s="323">
        <f t="shared" si="18"/>
        <v>3.9323714008920611E-11</v>
      </c>
      <c r="T45" s="323">
        <f t="shared" si="19"/>
        <v>6.5545480046391586E-14</v>
      </c>
      <c r="U45" s="323">
        <f t="shared" si="20"/>
        <v>0</v>
      </c>
      <c r="V45" s="323">
        <f t="shared" si="21"/>
        <v>7.249402448495651E-2</v>
      </c>
      <c r="W45" s="323">
        <f t="shared" si="22"/>
        <v>0</v>
      </c>
      <c r="X45" s="323">
        <f t="shared" si="23"/>
        <v>0</v>
      </c>
      <c r="Y45" s="323">
        <f t="shared" si="24"/>
        <v>0</v>
      </c>
      <c r="Z45" s="323">
        <f t="shared" si="25"/>
        <v>0</v>
      </c>
      <c r="AA45" s="323">
        <f t="shared" si="26"/>
        <v>309097.11943477829</v>
      </c>
      <c r="AB45" s="323">
        <f t="shared" si="27"/>
        <v>121.90192067628378</v>
      </c>
      <c r="AC45" s="323">
        <f t="shared" si="28"/>
        <v>0</v>
      </c>
      <c r="AD45" s="326" t="str">
        <f t="shared" si="3"/>
        <v/>
      </c>
      <c r="AE45" s="326" t="str">
        <f t="shared" si="4"/>
        <v/>
      </c>
      <c r="AF45" s="310">
        <f t="shared" si="5"/>
        <v>0</v>
      </c>
      <c r="AG45" s="310">
        <f t="shared" si="6"/>
        <v>0</v>
      </c>
      <c r="AH45" s="327">
        <f t="shared" si="7"/>
        <v>0</v>
      </c>
      <c r="AI45" s="310">
        <f t="shared" si="8"/>
        <v>0</v>
      </c>
      <c r="AJ45" s="310">
        <f t="shared" si="9"/>
        <v>0</v>
      </c>
      <c r="AK45" s="327">
        <f t="shared" si="10"/>
        <v>0</v>
      </c>
      <c r="AL45" s="328"/>
      <c r="AM45" s="328"/>
    </row>
    <row r="46" spans="4:39">
      <c r="D46" s="323">
        <v>43</v>
      </c>
      <c r="E46" s="323">
        <f t="shared" si="29"/>
        <v>0</v>
      </c>
      <c r="F46" s="323">
        <f t="shared" si="29"/>
        <v>0</v>
      </c>
      <c r="G46" s="324">
        <f t="shared" si="29"/>
        <v>0</v>
      </c>
      <c r="H46" s="323">
        <f t="shared" si="1"/>
        <v>0</v>
      </c>
      <c r="I46" s="323">
        <f t="shared" si="30"/>
        <v>0</v>
      </c>
      <c r="J46" s="323">
        <f t="shared" si="30"/>
        <v>0</v>
      </c>
      <c r="K46" s="323">
        <f t="shared" si="30"/>
        <v>0</v>
      </c>
      <c r="L46" s="323">
        <f t="shared" si="11"/>
        <v>0</v>
      </c>
      <c r="M46" s="323">
        <f t="shared" si="12"/>
        <v>8.1819191119888474E-2</v>
      </c>
      <c r="N46" s="323">
        <f t="shared" si="13"/>
        <v>8.2094438229770347E-2</v>
      </c>
      <c r="O46" s="323">
        <f t="shared" si="14"/>
        <v>1.0050525018226657</v>
      </c>
      <c r="P46" s="323">
        <f t="shared" si="15"/>
        <v>5.0631086318432056E-3</v>
      </c>
      <c r="Q46" s="323">
        <f t="shared" si="16"/>
        <v>1.0627590303618776E-5</v>
      </c>
      <c r="R46" s="323">
        <f t="shared" si="17"/>
        <v>2.0820378689919501E-8</v>
      </c>
      <c r="S46" s="323">
        <f t="shared" si="18"/>
        <v>3.9323714008920611E-11</v>
      </c>
      <c r="T46" s="323">
        <f t="shared" si="19"/>
        <v>6.5545480046391586E-14</v>
      </c>
      <c r="U46" s="323">
        <f t="shared" si="20"/>
        <v>0</v>
      </c>
      <c r="V46" s="323">
        <f t="shared" si="21"/>
        <v>7.249402448495651E-2</v>
      </c>
      <c r="W46" s="323">
        <f t="shared" si="22"/>
        <v>0</v>
      </c>
      <c r="X46" s="323">
        <f t="shared" si="23"/>
        <v>0</v>
      </c>
      <c r="Y46" s="323">
        <f t="shared" si="24"/>
        <v>0</v>
      </c>
      <c r="Z46" s="323">
        <f t="shared" si="25"/>
        <v>0</v>
      </c>
      <c r="AA46" s="323">
        <f t="shared" si="26"/>
        <v>309097.11943477829</v>
      </c>
      <c r="AB46" s="323">
        <f t="shared" si="27"/>
        <v>121.90192067628378</v>
      </c>
      <c r="AC46" s="323">
        <f t="shared" si="28"/>
        <v>0</v>
      </c>
      <c r="AD46" s="326" t="str">
        <f t="shared" si="3"/>
        <v/>
      </c>
      <c r="AE46" s="326" t="str">
        <f t="shared" si="4"/>
        <v/>
      </c>
      <c r="AF46" s="310">
        <f t="shared" si="5"/>
        <v>0</v>
      </c>
      <c r="AG46" s="310">
        <f t="shared" si="6"/>
        <v>0</v>
      </c>
      <c r="AH46" s="327">
        <f t="shared" si="7"/>
        <v>0</v>
      </c>
      <c r="AI46" s="310">
        <f t="shared" si="8"/>
        <v>0</v>
      </c>
      <c r="AJ46" s="310">
        <f t="shared" si="9"/>
        <v>0</v>
      </c>
      <c r="AK46" s="327">
        <f t="shared" si="10"/>
        <v>0</v>
      </c>
      <c r="AL46" s="328"/>
      <c r="AM46" s="328"/>
    </row>
    <row r="47" spans="4:39">
      <c r="D47" s="323">
        <v>44</v>
      </c>
      <c r="E47" s="323">
        <f t="shared" si="29"/>
        <v>0</v>
      </c>
      <c r="F47" s="323">
        <f t="shared" si="29"/>
        <v>0</v>
      </c>
      <c r="G47" s="324">
        <f t="shared" si="29"/>
        <v>0</v>
      </c>
      <c r="H47" s="323">
        <f t="shared" si="1"/>
        <v>0</v>
      </c>
      <c r="I47" s="323">
        <f t="shared" si="30"/>
        <v>0</v>
      </c>
      <c r="J47" s="323">
        <f t="shared" si="30"/>
        <v>0</v>
      </c>
      <c r="K47" s="323">
        <f t="shared" si="30"/>
        <v>0</v>
      </c>
      <c r="L47" s="323">
        <f t="shared" si="11"/>
        <v>0</v>
      </c>
      <c r="M47" s="323">
        <f t="shared" si="12"/>
        <v>8.1819191119888474E-2</v>
      </c>
      <c r="N47" s="323">
        <f t="shared" si="13"/>
        <v>8.2094438229770347E-2</v>
      </c>
      <c r="O47" s="323">
        <f t="shared" si="14"/>
        <v>1.0050525018226657</v>
      </c>
      <c r="P47" s="323">
        <f t="shared" si="15"/>
        <v>5.0631086318432056E-3</v>
      </c>
      <c r="Q47" s="323">
        <f t="shared" si="16"/>
        <v>1.0627590303618776E-5</v>
      </c>
      <c r="R47" s="323">
        <f t="shared" si="17"/>
        <v>2.0820378689919501E-8</v>
      </c>
      <c r="S47" s="323">
        <f t="shared" si="18"/>
        <v>3.9323714008920611E-11</v>
      </c>
      <c r="T47" s="323">
        <f t="shared" si="19"/>
        <v>6.5545480046391586E-14</v>
      </c>
      <c r="U47" s="323">
        <f t="shared" si="20"/>
        <v>0</v>
      </c>
      <c r="V47" s="323">
        <f t="shared" si="21"/>
        <v>7.249402448495651E-2</v>
      </c>
      <c r="W47" s="323">
        <f t="shared" si="22"/>
        <v>0</v>
      </c>
      <c r="X47" s="323">
        <f t="shared" si="23"/>
        <v>0</v>
      </c>
      <c r="Y47" s="323">
        <f t="shared" si="24"/>
        <v>0</v>
      </c>
      <c r="Z47" s="323">
        <f t="shared" si="25"/>
        <v>0</v>
      </c>
      <c r="AA47" s="323">
        <f t="shared" si="26"/>
        <v>309097.11943477829</v>
      </c>
      <c r="AB47" s="323">
        <f t="shared" si="27"/>
        <v>121.90192067628378</v>
      </c>
      <c r="AC47" s="323">
        <f t="shared" si="28"/>
        <v>0</v>
      </c>
      <c r="AD47" s="326" t="str">
        <f t="shared" si="3"/>
        <v/>
      </c>
      <c r="AE47" s="326" t="str">
        <f t="shared" si="4"/>
        <v/>
      </c>
      <c r="AF47" s="310">
        <f t="shared" si="5"/>
        <v>0</v>
      </c>
      <c r="AG47" s="310">
        <f t="shared" si="6"/>
        <v>0</v>
      </c>
      <c r="AH47" s="327">
        <f t="shared" si="7"/>
        <v>0</v>
      </c>
      <c r="AI47" s="310">
        <f t="shared" si="8"/>
        <v>0</v>
      </c>
      <c r="AJ47" s="310">
        <f t="shared" si="9"/>
        <v>0</v>
      </c>
      <c r="AK47" s="327">
        <f t="shared" si="10"/>
        <v>0</v>
      </c>
      <c r="AL47" s="328"/>
      <c r="AM47" s="328"/>
    </row>
    <row r="48" spans="4:39">
      <c r="D48" s="323">
        <v>45</v>
      </c>
      <c r="E48" s="323">
        <f t="shared" si="29"/>
        <v>0</v>
      </c>
      <c r="F48" s="323">
        <f t="shared" si="29"/>
        <v>0</v>
      </c>
      <c r="G48" s="324">
        <f t="shared" si="29"/>
        <v>0</v>
      </c>
      <c r="H48" s="323">
        <f t="shared" si="1"/>
        <v>0</v>
      </c>
      <c r="I48" s="323">
        <f t="shared" si="30"/>
        <v>0</v>
      </c>
      <c r="J48" s="323">
        <f t="shared" si="30"/>
        <v>0</v>
      </c>
      <c r="K48" s="323">
        <f t="shared" si="30"/>
        <v>0</v>
      </c>
      <c r="L48" s="323">
        <f t="shared" si="11"/>
        <v>0</v>
      </c>
      <c r="M48" s="323">
        <f t="shared" si="12"/>
        <v>8.1819191119888474E-2</v>
      </c>
      <c r="N48" s="323">
        <f t="shared" si="13"/>
        <v>8.2094438229770347E-2</v>
      </c>
      <c r="O48" s="323">
        <f t="shared" si="14"/>
        <v>1.0050525018226657</v>
      </c>
      <c r="P48" s="323">
        <f t="shared" si="15"/>
        <v>5.0631086318432056E-3</v>
      </c>
      <c r="Q48" s="323">
        <f t="shared" si="16"/>
        <v>1.0627590303618776E-5</v>
      </c>
      <c r="R48" s="323">
        <f t="shared" si="17"/>
        <v>2.0820378689919501E-8</v>
      </c>
      <c r="S48" s="323">
        <f t="shared" si="18"/>
        <v>3.9323714008920611E-11</v>
      </c>
      <c r="T48" s="323">
        <f t="shared" si="19"/>
        <v>6.5545480046391586E-14</v>
      </c>
      <c r="U48" s="323">
        <f t="shared" si="20"/>
        <v>0</v>
      </c>
      <c r="V48" s="323">
        <f t="shared" si="21"/>
        <v>7.249402448495651E-2</v>
      </c>
      <c r="W48" s="323">
        <f t="shared" si="22"/>
        <v>0</v>
      </c>
      <c r="X48" s="323">
        <f t="shared" si="23"/>
        <v>0</v>
      </c>
      <c r="Y48" s="323">
        <f t="shared" si="24"/>
        <v>0</v>
      </c>
      <c r="Z48" s="323">
        <f t="shared" si="25"/>
        <v>0</v>
      </c>
      <c r="AA48" s="323">
        <f t="shared" si="26"/>
        <v>309097.11943477829</v>
      </c>
      <c r="AB48" s="323">
        <f t="shared" si="27"/>
        <v>121.90192067628378</v>
      </c>
      <c r="AC48" s="323">
        <f t="shared" si="28"/>
        <v>0</v>
      </c>
      <c r="AD48" s="326" t="str">
        <f t="shared" si="3"/>
        <v/>
      </c>
      <c r="AE48" s="326" t="str">
        <f t="shared" si="4"/>
        <v/>
      </c>
      <c r="AF48" s="310">
        <f t="shared" si="5"/>
        <v>0</v>
      </c>
      <c r="AG48" s="310">
        <f t="shared" si="6"/>
        <v>0</v>
      </c>
      <c r="AH48" s="327">
        <f t="shared" si="7"/>
        <v>0</v>
      </c>
      <c r="AI48" s="310">
        <f t="shared" si="8"/>
        <v>0</v>
      </c>
      <c r="AJ48" s="310">
        <f t="shared" si="9"/>
        <v>0</v>
      </c>
      <c r="AK48" s="327">
        <f t="shared" si="10"/>
        <v>0</v>
      </c>
      <c r="AL48" s="328"/>
      <c r="AM48" s="328"/>
    </row>
    <row r="49" spans="4:39">
      <c r="D49" s="323">
        <v>46</v>
      </c>
      <c r="E49" s="323">
        <f t="shared" si="29"/>
        <v>0</v>
      </c>
      <c r="F49" s="323">
        <f t="shared" si="29"/>
        <v>0</v>
      </c>
      <c r="G49" s="324">
        <f t="shared" si="29"/>
        <v>0</v>
      </c>
      <c r="H49" s="323">
        <f t="shared" si="1"/>
        <v>0</v>
      </c>
      <c r="I49" s="323">
        <f t="shared" si="30"/>
        <v>0</v>
      </c>
      <c r="J49" s="323">
        <f t="shared" si="30"/>
        <v>0</v>
      </c>
      <c r="K49" s="323">
        <f t="shared" si="30"/>
        <v>0</v>
      </c>
      <c r="L49" s="323">
        <f t="shared" si="11"/>
        <v>0</v>
      </c>
      <c r="M49" s="323">
        <f t="shared" si="12"/>
        <v>8.1819191119888474E-2</v>
      </c>
      <c r="N49" s="323">
        <f t="shared" si="13"/>
        <v>8.2094438229770347E-2</v>
      </c>
      <c r="O49" s="323">
        <f t="shared" si="14"/>
        <v>1.0050525018226657</v>
      </c>
      <c r="P49" s="323">
        <f t="shared" si="15"/>
        <v>5.0631086318432056E-3</v>
      </c>
      <c r="Q49" s="323">
        <f t="shared" si="16"/>
        <v>1.0627590303618776E-5</v>
      </c>
      <c r="R49" s="323">
        <f t="shared" si="17"/>
        <v>2.0820378689919501E-8</v>
      </c>
      <c r="S49" s="323">
        <f t="shared" si="18"/>
        <v>3.9323714008920611E-11</v>
      </c>
      <c r="T49" s="323">
        <f t="shared" si="19"/>
        <v>6.5545480046391586E-14</v>
      </c>
      <c r="U49" s="323">
        <f t="shared" si="20"/>
        <v>0</v>
      </c>
      <c r="V49" s="323">
        <f t="shared" si="21"/>
        <v>7.249402448495651E-2</v>
      </c>
      <c r="W49" s="323">
        <f t="shared" si="22"/>
        <v>0</v>
      </c>
      <c r="X49" s="323">
        <f t="shared" si="23"/>
        <v>0</v>
      </c>
      <c r="Y49" s="323">
        <f t="shared" si="24"/>
        <v>0</v>
      </c>
      <c r="Z49" s="323">
        <f t="shared" si="25"/>
        <v>0</v>
      </c>
      <c r="AA49" s="323">
        <f t="shared" si="26"/>
        <v>309097.11943477829</v>
      </c>
      <c r="AB49" s="323">
        <f t="shared" si="27"/>
        <v>121.90192067628378</v>
      </c>
      <c r="AC49" s="323">
        <f t="shared" si="28"/>
        <v>0</v>
      </c>
      <c r="AD49" s="326" t="str">
        <f t="shared" si="3"/>
        <v/>
      </c>
      <c r="AE49" s="326" t="str">
        <f t="shared" si="4"/>
        <v/>
      </c>
      <c r="AF49" s="310">
        <f t="shared" si="5"/>
        <v>0</v>
      </c>
      <c r="AG49" s="310">
        <f t="shared" si="6"/>
        <v>0</v>
      </c>
      <c r="AH49" s="327">
        <f t="shared" si="7"/>
        <v>0</v>
      </c>
      <c r="AI49" s="310">
        <f t="shared" si="8"/>
        <v>0</v>
      </c>
      <c r="AJ49" s="310">
        <f t="shared" si="9"/>
        <v>0</v>
      </c>
      <c r="AK49" s="327">
        <f t="shared" si="10"/>
        <v>0</v>
      </c>
      <c r="AL49" s="328"/>
      <c r="AM49" s="328"/>
    </row>
    <row r="50" spans="4:39">
      <c r="D50" s="323">
        <v>47</v>
      </c>
      <c r="E50" s="323">
        <f t="shared" si="29"/>
        <v>0</v>
      </c>
      <c r="F50" s="323">
        <f t="shared" si="29"/>
        <v>0</v>
      </c>
      <c r="G50" s="324">
        <f t="shared" si="29"/>
        <v>0</v>
      </c>
      <c r="H50" s="323">
        <f t="shared" si="1"/>
        <v>0</v>
      </c>
      <c r="I50" s="323">
        <f t="shared" si="30"/>
        <v>0</v>
      </c>
      <c r="J50" s="323">
        <f t="shared" si="30"/>
        <v>0</v>
      </c>
      <c r="K50" s="323">
        <f t="shared" si="30"/>
        <v>0</v>
      </c>
      <c r="L50" s="323">
        <f t="shared" si="11"/>
        <v>0</v>
      </c>
      <c r="M50" s="323">
        <f t="shared" si="12"/>
        <v>8.1819191119888474E-2</v>
      </c>
      <c r="N50" s="323">
        <f t="shared" si="13"/>
        <v>8.2094438229770347E-2</v>
      </c>
      <c r="O50" s="323">
        <f t="shared" si="14"/>
        <v>1.0050525018226657</v>
      </c>
      <c r="P50" s="323">
        <f t="shared" si="15"/>
        <v>5.0631086318432056E-3</v>
      </c>
      <c r="Q50" s="323">
        <f t="shared" si="16"/>
        <v>1.0627590303618776E-5</v>
      </c>
      <c r="R50" s="323">
        <f t="shared" si="17"/>
        <v>2.0820378689919501E-8</v>
      </c>
      <c r="S50" s="323">
        <f t="shared" si="18"/>
        <v>3.9323714008920611E-11</v>
      </c>
      <c r="T50" s="323">
        <f t="shared" si="19"/>
        <v>6.5545480046391586E-14</v>
      </c>
      <c r="U50" s="323">
        <f t="shared" si="20"/>
        <v>0</v>
      </c>
      <c r="V50" s="323">
        <f t="shared" si="21"/>
        <v>7.249402448495651E-2</v>
      </c>
      <c r="W50" s="323">
        <f t="shared" si="22"/>
        <v>0</v>
      </c>
      <c r="X50" s="323">
        <f t="shared" si="23"/>
        <v>0</v>
      </c>
      <c r="Y50" s="323">
        <f t="shared" si="24"/>
        <v>0</v>
      </c>
      <c r="Z50" s="323">
        <f t="shared" si="25"/>
        <v>0</v>
      </c>
      <c r="AA50" s="323">
        <f t="shared" si="26"/>
        <v>309097.11943477829</v>
      </c>
      <c r="AB50" s="323">
        <f t="shared" si="27"/>
        <v>121.90192067628378</v>
      </c>
      <c r="AC50" s="323">
        <f t="shared" si="28"/>
        <v>0</v>
      </c>
      <c r="AD50" s="326" t="str">
        <f t="shared" si="3"/>
        <v/>
      </c>
      <c r="AE50" s="326" t="str">
        <f t="shared" si="4"/>
        <v/>
      </c>
      <c r="AF50" s="310">
        <f t="shared" si="5"/>
        <v>0</v>
      </c>
      <c r="AG50" s="310">
        <f t="shared" si="6"/>
        <v>0</v>
      </c>
      <c r="AH50" s="327">
        <f t="shared" si="7"/>
        <v>0</v>
      </c>
      <c r="AI50" s="310">
        <f t="shared" si="8"/>
        <v>0</v>
      </c>
      <c r="AJ50" s="310">
        <f t="shared" si="9"/>
        <v>0</v>
      </c>
      <c r="AK50" s="327">
        <f t="shared" si="10"/>
        <v>0</v>
      </c>
      <c r="AL50" s="328"/>
      <c r="AM50" s="328"/>
    </row>
    <row r="51" spans="4:39">
      <c r="D51" s="323">
        <v>48</v>
      </c>
      <c r="E51" s="323">
        <f t="shared" si="29"/>
        <v>0</v>
      </c>
      <c r="F51" s="323">
        <f t="shared" si="29"/>
        <v>0</v>
      </c>
      <c r="G51" s="324">
        <f t="shared" si="29"/>
        <v>0</v>
      </c>
      <c r="H51" s="323">
        <f t="shared" si="1"/>
        <v>0</v>
      </c>
      <c r="I51" s="323">
        <f t="shared" si="30"/>
        <v>0</v>
      </c>
      <c r="J51" s="323">
        <f t="shared" si="30"/>
        <v>0</v>
      </c>
      <c r="K51" s="323">
        <f t="shared" si="30"/>
        <v>0</v>
      </c>
      <c r="L51" s="323">
        <f t="shared" si="11"/>
        <v>0</v>
      </c>
      <c r="M51" s="323">
        <f t="shared" si="12"/>
        <v>8.1819191119888474E-2</v>
      </c>
      <c r="N51" s="323">
        <f t="shared" si="13"/>
        <v>8.2094438229770347E-2</v>
      </c>
      <c r="O51" s="323">
        <f t="shared" si="14"/>
        <v>1.0050525018226657</v>
      </c>
      <c r="P51" s="323">
        <f t="shared" si="15"/>
        <v>5.0631086318432056E-3</v>
      </c>
      <c r="Q51" s="323">
        <f t="shared" si="16"/>
        <v>1.0627590303618776E-5</v>
      </c>
      <c r="R51" s="323">
        <f t="shared" si="17"/>
        <v>2.0820378689919501E-8</v>
      </c>
      <c r="S51" s="323">
        <f t="shared" si="18"/>
        <v>3.9323714008920611E-11</v>
      </c>
      <c r="T51" s="323">
        <f t="shared" si="19"/>
        <v>6.5545480046391586E-14</v>
      </c>
      <c r="U51" s="323">
        <f t="shared" si="20"/>
        <v>0</v>
      </c>
      <c r="V51" s="323">
        <f t="shared" si="21"/>
        <v>7.249402448495651E-2</v>
      </c>
      <c r="W51" s="323">
        <f t="shared" si="22"/>
        <v>0</v>
      </c>
      <c r="X51" s="323">
        <f t="shared" si="23"/>
        <v>0</v>
      </c>
      <c r="Y51" s="323">
        <f t="shared" si="24"/>
        <v>0</v>
      </c>
      <c r="Z51" s="323">
        <f t="shared" si="25"/>
        <v>0</v>
      </c>
      <c r="AA51" s="323">
        <f t="shared" si="26"/>
        <v>309097.11943477829</v>
      </c>
      <c r="AB51" s="323">
        <f t="shared" si="27"/>
        <v>121.90192067628378</v>
      </c>
      <c r="AC51" s="323">
        <f t="shared" si="28"/>
        <v>0</v>
      </c>
      <c r="AD51" s="326" t="str">
        <f t="shared" si="3"/>
        <v/>
      </c>
      <c r="AE51" s="326" t="str">
        <f t="shared" si="4"/>
        <v/>
      </c>
      <c r="AF51" s="310">
        <f t="shared" si="5"/>
        <v>0</v>
      </c>
      <c r="AG51" s="310">
        <f t="shared" si="6"/>
        <v>0</v>
      </c>
      <c r="AH51" s="327">
        <f t="shared" si="7"/>
        <v>0</v>
      </c>
      <c r="AI51" s="310">
        <f t="shared" si="8"/>
        <v>0</v>
      </c>
      <c r="AJ51" s="310">
        <f t="shared" si="9"/>
        <v>0</v>
      </c>
      <c r="AK51" s="327">
        <f t="shared" si="10"/>
        <v>0</v>
      </c>
      <c r="AL51" s="328"/>
      <c r="AM51" s="328"/>
    </row>
    <row r="52" spans="4:39">
      <c r="D52" s="323">
        <v>49</v>
      </c>
      <c r="E52" s="323">
        <f t="shared" si="29"/>
        <v>0</v>
      </c>
      <c r="F52" s="323">
        <f t="shared" si="29"/>
        <v>0</v>
      </c>
      <c r="G52" s="324">
        <f t="shared" si="29"/>
        <v>0</v>
      </c>
      <c r="H52" s="323">
        <f t="shared" si="1"/>
        <v>0</v>
      </c>
      <c r="I52" s="323">
        <f t="shared" si="30"/>
        <v>0</v>
      </c>
      <c r="J52" s="323">
        <f t="shared" si="30"/>
        <v>0</v>
      </c>
      <c r="K52" s="323">
        <f t="shared" si="30"/>
        <v>0</v>
      </c>
      <c r="L52" s="323">
        <f t="shared" si="11"/>
        <v>0</v>
      </c>
      <c r="M52" s="323">
        <f t="shared" si="12"/>
        <v>8.1819191119888474E-2</v>
      </c>
      <c r="N52" s="323">
        <f t="shared" si="13"/>
        <v>8.2094438229770347E-2</v>
      </c>
      <c r="O52" s="323">
        <f t="shared" si="14"/>
        <v>1.0050525018226657</v>
      </c>
      <c r="P52" s="323">
        <f t="shared" si="15"/>
        <v>5.0631086318432056E-3</v>
      </c>
      <c r="Q52" s="323">
        <f t="shared" si="16"/>
        <v>1.0627590303618776E-5</v>
      </c>
      <c r="R52" s="323">
        <f t="shared" si="17"/>
        <v>2.0820378689919501E-8</v>
      </c>
      <c r="S52" s="323">
        <f t="shared" si="18"/>
        <v>3.9323714008920611E-11</v>
      </c>
      <c r="T52" s="323">
        <f t="shared" si="19"/>
        <v>6.5545480046391586E-14</v>
      </c>
      <c r="U52" s="323">
        <f t="shared" si="20"/>
        <v>0</v>
      </c>
      <c r="V52" s="323">
        <f t="shared" si="21"/>
        <v>7.249402448495651E-2</v>
      </c>
      <c r="W52" s="323">
        <f t="shared" si="22"/>
        <v>0</v>
      </c>
      <c r="X52" s="323">
        <f t="shared" si="23"/>
        <v>0</v>
      </c>
      <c r="Y52" s="323">
        <f t="shared" si="24"/>
        <v>0</v>
      </c>
      <c r="Z52" s="323">
        <f t="shared" si="25"/>
        <v>0</v>
      </c>
      <c r="AA52" s="323">
        <f t="shared" si="26"/>
        <v>309097.11943477829</v>
      </c>
      <c r="AB52" s="323">
        <f t="shared" si="27"/>
        <v>121.90192067628378</v>
      </c>
      <c r="AC52" s="323">
        <f t="shared" si="28"/>
        <v>0</v>
      </c>
      <c r="AD52" s="326" t="str">
        <f t="shared" si="3"/>
        <v/>
      </c>
      <c r="AE52" s="326" t="str">
        <f t="shared" si="4"/>
        <v/>
      </c>
      <c r="AF52" s="310">
        <f t="shared" si="5"/>
        <v>0</v>
      </c>
      <c r="AG52" s="310">
        <f t="shared" si="6"/>
        <v>0</v>
      </c>
      <c r="AH52" s="327">
        <f t="shared" si="7"/>
        <v>0</v>
      </c>
      <c r="AI52" s="310">
        <f t="shared" si="8"/>
        <v>0</v>
      </c>
      <c r="AJ52" s="310">
        <f t="shared" si="9"/>
        <v>0</v>
      </c>
      <c r="AK52" s="327">
        <f t="shared" si="10"/>
        <v>0</v>
      </c>
      <c r="AL52" s="328"/>
      <c r="AM52" s="328"/>
    </row>
    <row r="53" spans="4:39">
      <c r="D53" s="323">
        <v>50</v>
      </c>
      <c r="E53" s="323">
        <f t="shared" si="29"/>
        <v>0</v>
      </c>
      <c r="F53" s="323">
        <f t="shared" si="29"/>
        <v>0</v>
      </c>
      <c r="G53" s="324">
        <f t="shared" si="29"/>
        <v>0</v>
      </c>
      <c r="H53" s="323">
        <f t="shared" si="1"/>
        <v>0</v>
      </c>
      <c r="I53" s="323">
        <f t="shared" si="30"/>
        <v>0</v>
      </c>
      <c r="J53" s="323">
        <f t="shared" si="30"/>
        <v>0</v>
      </c>
      <c r="K53" s="323">
        <f t="shared" si="30"/>
        <v>0</v>
      </c>
      <c r="L53" s="323">
        <f t="shared" si="11"/>
        <v>0</v>
      </c>
      <c r="M53" s="323">
        <f t="shared" si="12"/>
        <v>8.1819191119888474E-2</v>
      </c>
      <c r="N53" s="323">
        <f t="shared" si="13"/>
        <v>8.2094438229770347E-2</v>
      </c>
      <c r="O53" s="323">
        <f t="shared" si="14"/>
        <v>1.0050525018226657</v>
      </c>
      <c r="P53" s="323">
        <f t="shared" si="15"/>
        <v>5.0631086318432056E-3</v>
      </c>
      <c r="Q53" s="323">
        <f t="shared" si="16"/>
        <v>1.0627590303618776E-5</v>
      </c>
      <c r="R53" s="323">
        <f t="shared" si="17"/>
        <v>2.0820378689919501E-8</v>
      </c>
      <c r="S53" s="323">
        <f t="shared" si="18"/>
        <v>3.9323714008920611E-11</v>
      </c>
      <c r="T53" s="323">
        <f t="shared" si="19"/>
        <v>6.5545480046391586E-14</v>
      </c>
      <c r="U53" s="323">
        <f t="shared" si="20"/>
        <v>0</v>
      </c>
      <c r="V53" s="323">
        <f t="shared" si="21"/>
        <v>7.249402448495651E-2</v>
      </c>
      <c r="W53" s="323">
        <f t="shared" si="22"/>
        <v>0</v>
      </c>
      <c r="X53" s="323">
        <f t="shared" si="23"/>
        <v>0</v>
      </c>
      <c r="Y53" s="323">
        <f t="shared" si="24"/>
        <v>0</v>
      </c>
      <c r="Z53" s="323">
        <f t="shared" si="25"/>
        <v>0</v>
      </c>
      <c r="AA53" s="323">
        <f t="shared" si="26"/>
        <v>309097.11943477829</v>
      </c>
      <c r="AB53" s="323">
        <f t="shared" si="27"/>
        <v>121.90192067628378</v>
      </c>
      <c r="AC53" s="323">
        <f t="shared" si="28"/>
        <v>0</v>
      </c>
      <c r="AD53" s="326" t="str">
        <f t="shared" si="3"/>
        <v/>
      </c>
      <c r="AE53" s="326" t="str">
        <f t="shared" si="4"/>
        <v/>
      </c>
      <c r="AF53" s="310">
        <f t="shared" si="5"/>
        <v>0</v>
      </c>
      <c r="AG53" s="310">
        <f t="shared" si="6"/>
        <v>0</v>
      </c>
      <c r="AH53" s="327">
        <f t="shared" si="7"/>
        <v>0</v>
      </c>
      <c r="AI53" s="310">
        <f t="shared" si="8"/>
        <v>0</v>
      </c>
      <c r="AJ53" s="310">
        <f t="shared" si="9"/>
        <v>0</v>
      </c>
      <c r="AK53" s="327">
        <f t="shared" si="10"/>
        <v>0</v>
      </c>
      <c r="AL53" s="328"/>
      <c r="AM53" s="328"/>
    </row>
  </sheetData>
  <sheetProtection sheet="1" objects="1" scenarios="1" selectLockedCells="1" selectUnlockedCells="1"/>
  <mergeCells count="8">
    <mergeCell ref="A1:B1"/>
    <mergeCell ref="D1:AM1"/>
    <mergeCell ref="A2:B2"/>
    <mergeCell ref="D2:D3"/>
    <mergeCell ref="E2:H2"/>
    <mergeCell ref="I2:L2"/>
    <mergeCell ref="AD2:AE2"/>
    <mergeCell ref="A3:B3"/>
  </mergeCells>
  <dataValidations disablePrompts="1" count="2">
    <dataValidation type="list" allowBlank="1" showInputMessage="1" showErrorMessage="1" errorTitle="Datum" error="Datum Inválido" promptTitle="Datum" prompt="Defina o Datum" sqref="C2" xr:uid="{00000000-0002-0000-0900-000000000000}">
      <formula1>"SAD69,SIRGAS2000,CÓRREGO ALEGRE"</formula1>
    </dataValidation>
    <dataValidation type="list" errorStyle="warning" allowBlank="1" showInputMessage="1" showErrorMessage="1" errorTitle="Datum" error="Datum Inválido" promptTitle="Datum" prompt="Defina o Datum" sqref="A2:B2" xr:uid="{00000000-0002-0000-0900-000001000000}">
      <formula1>"SAD69,SIRGAS2000,CÓRREGO ALEGRE"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5">
    <tabColor rgb="FF00B050"/>
  </sheetPr>
  <dimension ref="A1:AP314"/>
  <sheetViews>
    <sheetView showFormulas="1" showGridLines="0" topLeftCell="A93" zoomScale="85" zoomScaleNormal="85" workbookViewId="0">
      <selection activeCell="Z16" sqref="Z16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2.140625" customWidth="1"/>
    <col min="27" max="27" width="1.710937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228"/>
      <c r="D1" s="228"/>
      <c r="F1" s="228"/>
      <c r="H1" s="228"/>
      <c r="J1" s="228"/>
      <c r="L1" s="228"/>
      <c r="N1" s="228"/>
      <c r="O1" s="228"/>
      <c r="P1" s="228"/>
    </row>
    <row r="2" spans="1:42" ht="12" customHeight="1">
      <c r="C2" s="228"/>
      <c r="D2" s="228"/>
    </row>
    <row r="3" spans="1:42" ht="22.5" customHeight="1">
      <c r="C3" s="581"/>
      <c r="D3" s="824" t="s">
        <v>725</v>
      </c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582"/>
    </row>
    <row r="4" spans="1:42" ht="9.75" customHeight="1">
      <c r="C4" s="218"/>
      <c r="D4" s="228"/>
      <c r="F4" s="229"/>
      <c r="H4" s="229"/>
      <c r="J4" s="229"/>
      <c r="L4" s="796" t="s">
        <v>2451</v>
      </c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483"/>
    </row>
    <row r="5" spans="1:42" ht="8.25" customHeight="1">
      <c r="A5" s="1"/>
      <c r="B5" s="1"/>
      <c r="C5" s="221"/>
      <c r="D5" s="230"/>
      <c r="F5" s="338"/>
      <c r="H5" s="338"/>
      <c r="J5" s="338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483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"/>
      <c r="C6" s="219"/>
      <c r="D6" s="220"/>
      <c r="E6" s="239"/>
      <c r="F6" s="311"/>
      <c r="G6" s="239"/>
      <c r="H6" s="311"/>
      <c r="I6" s="239"/>
      <c r="J6" s="311"/>
      <c r="K6" s="239"/>
      <c r="L6" s="311"/>
      <c r="M6" s="239"/>
      <c r="N6" s="311"/>
      <c r="O6" s="311"/>
      <c r="P6" s="311"/>
      <c r="Q6" s="311"/>
      <c r="R6" s="311"/>
      <c r="S6" s="239"/>
      <c r="T6" s="311"/>
      <c r="U6" s="239"/>
      <c r="V6" s="311"/>
      <c r="W6" s="239"/>
      <c r="X6" s="311"/>
      <c r="Y6" s="312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3.75" customHeight="1">
      <c r="C7" s="231"/>
      <c r="D7" s="231"/>
      <c r="F7" s="231"/>
      <c r="H7" s="231"/>
      <c r="J7" s="231"/>
      <c r="L7" s="231"/>
      <c r="N7" s="231"/>
      <c r="O7" s="231"/>
      <c r="P7" s="231"/>
      <c r="Q7" s="231"/>
      <c r="R7" s="231"/>
      <c r="T7" s="231"/>
      <c r="V7" s="231"/>
      <c r="X7" s="231"/>
      <c r="Y7" s="231"/>
    </row>
    <row r="8" spans="1:42" ht="16.5" customHeight="1">
      <c r="C8" s="1278" t="s">
        <v>10</v>
      </c>
      <c r="D8" s="1278"/>
      <c r="E8" s="1278"/>
      <c r="F8" s="1278"/>
      <c r="G8" s="1278"/>
      <c r="H8" s="1278"/>
      <c r="I8" s="1278"/>
      <c r="J8" s="1278"/>
      <c r="K8" s="1278"/>
      <c r="L8" s="1278"/>
      <c r="M8" s="1278"/>
      <c r="N8" s="1278"/>
      <c r="O8" s="1278"/>
      <c r="P8" s="1278"/>
      <c r="Q8" s="1278"/>
      <c r="R8" s="1278"/>
      <c r="S8" s="1278"/>
      <c r="T8" s="1278"/>
      <c r="U8" s="1278"/>
      <c r="V8" s="1278"/>
      <c r="W8" s="1278"/>
      <c r="X8" s="1278"/>
      <c r="Y8" s="1278"/>
    </row>
    <row r="9" spans="1:42" ht="20.100000000000001" customHeight="1">
      <c r="C9" s="1583" t="s">
        <v>833</v>
      </c>
      <c r="D9" s="1584"/>
      <c r="E9" s="1584"/>
      <c r="F9" s="1584"/>
      <c r="G9" s="1584"/>
      <c r="H9" s="1584"/>
      <c r="I9" s="1584"/>
      <c r="J9" s="1584"/>
      <c r="K9" s="1584"/>
      <c r="L9" s="1584"/>
      <c r="M9" s="1584"/>
      <c r="N9" s="1584"/>
      <c r="O9" s="1584"/>
      <c r="P9" s="1584"/>
      <c r="Q9" s="1584"/>
      <c r="R9" s="1584"/>
      <c r="S9" s="1584"/>
      <c r="T9" s="1584"/>
      <c r="U9" s="1584"/>
      <c r="V9" s="1584"/>
      <c r="W9" s="1584"/>
      <c r="X9" s="1584"/>
      <c r="Y9" s="776"/>
    </row>
    <row r="10" spans="1:42" ht="3.75" customHeight="1"/>
    <row r="11" spans="1:42" ht="20.100000000000001" customHeight="1">
      <c r="C11" s="1602" t="s">
        <v>722</v>
      </c>
      <c r="D11" s="1603"/>
      <c r="E11" s="1603"/>
      <c r="F11" s="1603"/>
      <c r="G11" s="1603"/>
      <c r="H11" s="1603"/>
      <c r="I11" s="1603"/>
      <c r="J11" s="1603"/>
      <c r="K11" s="1603"/>
      <c r="L11" s="1603"/>
      <c r="M11" s="1603"/>
      <c r="N11" s="1603"/>
      <c r="O11" s="1603"/>
      <c r="P11" s="1603"/>
      <c r="Q11" s="1603"/>
      <c r="R11" s="1603"/>
      <c r="S11" s="1603"/>
      <c r="T11" s="1603"/>
      <c r="U11" s="1603"/>
      <c r="V11" s="1603"/>
      <c r="W11" s="1603"/>
      <c r="X11" s="1603"/>
      <c r="Y11" s="1603"/>
    </row>
    <row r="12" spans="1:42" ht="30.75" customHeight="1">
      <c r="C12" s="1604" t="s">
        <v>2389</v>
      </c>
      <c r="D12" s="1605"/>
      <c r="E12" s="1605"/>
      <c r="F12" s="1605"/>
      <c r="G12" s="1605"/>
      <c r="H12" s="1605"/>
      <c r="I12" s="1605"/>
      <c r="J12" s="1605"/>
      <c r="K12" s="1605"/>
      <c r="L12" s="1605"/>
      <c r="M12" s="1605"/>
      <c r="N12" s="1605"/>
      <c r="O12" s="1605"/>
      <c r="P12" s="1605"/>
      <c r="Q12" s="1605"/>
      <c r="R12" s="1605"/>
      <c r="S12" s="1605"/>
      <c r="T12" s="1605"/>
      <c r="U12" s="1605"/>
      <c r="V12" s="1605"/>
      <c r="W12" s="1605"/>
      <c r="X12" s="1605"/>
      <c r="Y12" s="1606"/>
    </row>
    <row r="13" spans="1:42" ht="18.75" customHeight="1">
      <c r="C13" s="1781" t="s">
        <v>2380</v>
      </c>
      <c r="D13" s="1782"/>
      <c r="E13" s="1782"/>
      <c r="F13" s="1782"/>
      <c r="G13" s="1782"/>
      <c r="H13" s="1782"/>
      <c r="I13" s="1782"/>
      <c r="J13" s="1782"/>
      <c r="K13" s="1782"/>
      <c r="L13" s="1782"/>
      <c r="M13" s="1782"/>
      <c r="N13" s="1782"/>
      <c r="O13" s="1782"/>
      <c r="P13" s="1782"/>
      <c r="Q13" s="1782"/>
      <c r="R13" s="1782"/>
      <c r="S13" s="1782"/>
      <c r="T13" s="1782"/>
      <c r="U13" s="1782"/>
      <c r="V13" s="1782"/>
      <c r="W13" s="1782"/>
      <c r="X13" s="1782"/>
      <c r="Y13" s="1783"/>
    </row>
    <row r="14" spans="1:42" ht="31.5" customHeight="1">
      <c r="C14" s="1781" t="s">
        <v>2368</v>
      </c>
      <c r="D14" s="1782"/>
      <c r="E14" s="1782"/>
      <c r="F14" s="1782"/>
      <c r="G14" s="1782"/>
      <c r="H14" s="1782"/>
      <c r="I14" s="1782"/>
      <c r="J14" s="1782"/>
      <c r="K14" s="1782"/>
      <c r="L14" s="1782"/>
      <c r="M14" s="1782"/>
      <c r="N14" s="1782"/>
      <c r="O14" s="1782"/>
      <c r="P14" s="1782"/>
      <c r="Q14" s="1782"/>
      <c r="R14" s="1782"/>
      <c r="S14" s="1782"/>
      <c r="T14" s="1782"/>
      <c r="U14" s="1782"/>
      <c r="V14" s="1782"/>
      <c r="W14" s="1782"/>
      <c r="X14" s="1782"/>
      <c r="Y14" s="1783"/>
    </row>
    <row r="15" spans="1:42" ht="48.75" customHeight="1">
      <c r="C15" s="1781" t="s">
        <v>2379</v>
      </c>
      <c r="D15" s="1782"/>
      <c r="E15" s="1782"/>
      <c r="F15" s="1782"/>
      <c r="G15" s="1782"/>
      <c r="H15" s="1782"/>
      <c r="I15" s="1782"/>
      <c r="J15" s="1782"/>
      <c r="K15" s="1782"/>
      <c r="L15" s="1782"/>
      <c r="M15" s="1782"/>
      <c r="N15" s="1782"/>
      <c r="O15" s="1782"/>
      <c r="P15" s="1782"/>
      <c r="Q15" s="1782"/>
      <c r="R15" s="1782"/>
      <c r="S15" s="1782"/>
      <c r="T15" s="1782"/>
      <c r="U15" s="1782"/>
      <c r="V15" s="1782"/>
      <c r="W15" s="1782"/>
      <c r="X15" s="1782"/>
      <c r="Y15" s="1783"/>
    </row>
    <row r="16" spans="1:42" ht="30" customHeight="1">
      <c r="C16" s="1781" t="s">
        <v>2378</v>
      </c>
      <c r="D16" s="1782"/>
      <c r="E16" s="1782"/>
      <c r="F16" s="1782"/>
      <c r="G16" s="1782"/>
      <c r="H16" s="1782"/>
      <c r="I16" s="1782"/>
      <c r="J16" s="1782"/>
      <c r="K16" s="1782"/>
      <c r="L16" s="1782"/>
      <c r="M16" s="1782"/>
      <c r="N16" s="1782"/>
      <c r="O16" s="1782"/>
      <c r="P16" s="1782"/>
      <c r="Q16" s="1782"/>
      <c r="R16" s="1782"/>
      <c r="S16" s="1782"/>
      <c r="T16" s="1782"/>
      <c r="U16" s="1782"/>
      <c r="V16" s="1782"/>
      <c r="W16" s="1782"/>
      <c r="X16" s="1782"/>
      <c r="Y16" s="1783"/>
    </row>
    <row r="17" spans="3:25" ht="15.75" customHeight="1">
      <c r="C17" s="1781" t="s">
        <v>4</v>
      </c>
      <c r="D17" s="1782"/>
      <c r="E17" s="1782"/>
      <c r="F17" s="1782"/>
      <c r="G17" s="1782"/>
      <c r="H17" s="1782"/>
      <c r="I17" s="1782"/>
      <c r="J17" s="1782"/>
      <c r="K17" s="1782"/>
      <c r="L17" s="1782"/>
      <c r="M17" s="1782"/>
      <c r="N17" s="1782"/>
      <c r="O17" s="1782"/>
      <c r="P17" s="1782"/>
      <c r="Q17" s="1782"/>
      <c r="R17" s="1782"/>
      <c r="S17" s="1782"/>
      <c r="T17" s="1782"/>
      <c r="U17" s="1782"/>
      <c r="V17" s="1782"/>
      <c r="W17" s="1782"/>
      <c r="X17" s="1782"/>
      <c r="Y17" s="1783"/>
    </row>
    <row r="18" spans="3:25" ht="15.75" customHeight="1">
      <c r="C18" s="1781" t="s">
        <v>5</v>
      </c>
      <c r="D18" s="1782"/>
      <c r="E18" s="1782"/>
      <c r="F18" s="1782"/>
      <c r="G18" s="1782"/>
      <c r="H18" s="1782"/>
      <c r="I18" s="1782"/>
      <c r="J18" s="1782"/>
      <c r="K18" s="1782"/>
      <c r="L18" s="1782"/>
      <c r="M18" s="1782"/>
      <c r="N18" s="1782"/>
      <c r="O18" s="1782"/>
      <c r="P18" s="1782"/>
      <c r="Q18" s="1782"/>
      <c r="R18" s="1782"/>
      <c r="S18" s="1782"/>
      <c r="T18" s="1782"/>
      <c r="U18" s="1782"/>
      <c r="V18" s="1782"/>
      <c r="W18" s="1782"/>
      <c r="X18" s="1782"/>
      <c r="Y18" s="1783"/>
    </row>
    <row r="19" spans="3:25" ht="15.75" customHeight="1">
      <c r="C19" s="1781" t="s">
        <v>6</v>
      </c>
      <c r="D19" s="1782"/>
      <c r="E19" s="1782"/>
      <c r="F19" s="1782"/>
      <c r="G19" s="1782"/>
      <c r="H19" s="1782"/>
      <c r="I19" s="1782"/>
      <c r="J19" s="1782"/>
      <c r="K19" s="1782"/>
      <c r="L19" s="1782"/>
      <c r="M19" s="1782"/>
      <c r="N19" s="1782"/>
      <c r="O19" s="1782"/>
      <c r="P19" s="1782"/>
      <c r="Q19" s="1782"/>
      <c r="R19" s="1782"/>
      <c r="S19" s="1782"/>
      <c r="T19" s="1782"/>
      <c r="U19" s="1782"/>
      <c r="V19" s="1782"/>
      <c r="W19" s="1782"/>
      <c r="X19" s="1782"/>
      <c r="Y19" s="1783"/>
    </row>
    <row r="20" spans="3:25" ht="16.5" customHeight="1">
      <c r="C20" s="1781" t="s">
        <v>7</v>
      </c>
      <c r="D20" s="1782"/>
      <c r="E20" s="1782"/>
      <c r="F20" s="1782"/>
      <c r="G20" s="1782"/>
      <c r="H20" s="1782"/>
      <c r="I20" s="1782"/>
      <c r="J20" s="1782"/>
      <c r="K20" s="1782"/>
      <c r="L20" s="1782"/>
      <c r="M20" s="1782"/>
      <c r="N20" s="1782"/>
      <c r="O20" s="1782"/>
      <c r="P20" s="1782"/>
      <c r="Q20" s="1782"/>
      <c r="R20" s="1782"/>
      <c r="S20" s="1782"/>
      <c r="T20" s="1782"/>
      <c r="U20" s="1782"/>
      <c r="V20" s="1782"/>
      <c r="W20" s="1782"/>
      <c r="X20" s="1782"/>
      <c r="Y20" s="1783"/>
    </row>
    <row r="21" spans="3:25" ht="15.75" customHeight="1">
      <c r="C21" s="1781" t="s">
        <v>2381</v>
      </c>
      <c r="D21" s="1782"/>
      <c r="E21" s="1782"/>
      <c r="F21" s="1782"/>
      <c r="G21" s="1782"/>
      <c r="H21" s="1782"/>
      <c r="I21" s="1782"/>
      <c r="J21" s="1782"/>
      <c r="K21" s="1782"/>
      <c r="L21" s="1782"/>
      <c r="M21" s="1782"/>
      <c r="N21" s="1782"/>
      <c r="O21" s="1782"/>
      <c r="P21" s="1782"/>
      <c r="Q21" s="1782"/>
      <c r="R21" s="1782"/>
      <c r="S21" s="1782"/>
      <c r="T21" s="1782"/>
      <c r="U21" s="1782"/>
      <c r="V21" s="1782"/>
      <c r="W21" s="1782"/>
      <c r="X21" s="1782"/>
      <c r="Y21" s="1783"/>
    </row>
    <row r="22" spans="3:25" ht="17.25" customHeight="1">
      <c r="C22" s="1784" t="s">
        <v>2382</v>
      </c>
      <c r="D22" s="1785"/>
      <c r="E22" s="1785"/>
      <c r="F22" s="1785"/>
      <c r="G22" s="1785"/>
      <c r="H22" s="1785"/>
      <c r="I22" s="1785"/>
      <c r="J22" s="1785"/>
      <c r="K22" s="1785"/>
      <c r="L22" s="1785"/>
      <c r="M22" s="1785"/>
      <c r="N22" s="1785"/>
      <c r="O22" s="1785"/>
      <c r="P22" s="1785"/>
      <c r="Q22" s="1785"/>
      <c r="R22" s="1785"/>
      <c r="S22" s="1785"/>
      <c r="T22" s="1785"/>
      <c r="U22" s="1785"/>
      <c r="V22" s="1785"/>
      <c r="W22" s="1785"/>
      <c r="X22" s="1785"/>
      <c r="Y22" s="1786"/>
    </row>
    <row r="23" spans="3:25" ht="6" customHeight="1"/>
    <row r="24" spans="3:25" ht="18.75" customHeight="1">
      <c r="C24" s="1588" t="s">
        <v>2387</v>
      </c>
      <c r="D24" s="1589"/>
      <c r="E24" s="1589"/>
      <c r="F24" s="1589"/>
      <c r="G24" s="1589"/>
      <c r="H24" s="1589"/>
      <c r="I24" s="1589"/>
      <c r="J24" s="1589"/>
      <c r="K24" s="1589"/>
      <c r="L24" s="1589"/>
      <c r="M24" s="1589"/>
      <c r="N24" s="1589"/>
      <c r="O24" s="1589"/>
      <c r="P24" s="1589"/>
      <c r="Q24" s="1589"/>
      <c r="R24" s="1589"/>
      <c r="S24" s="1589"/>
      <c r="T24" s="1589"/>
      <c r="U24" s="1589"/>
      <c r="V24" s="1589"/>
      <c r="W24" s="1589"/>
      <c r="X24" s="1589"/>
      <c r="Y24" s="1590"/>
    </row>
    <row r="25" spans="3:25" ht="13.5" customHeight="1">
      <c r="C25" s="1591" t="s">
        <v>838</v>
      </c>
      <c r="D25" s="1592"/>
      <c r="E25" s="1592"/>
      <c r="F25" s="1592"/>
      <c r="G25" s="1592"/>
      <c r="H25" s="1592"/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92"/>
      <c r="X25" s="1592"/>
      <c r="Y25" s="1593"/>
    </row>
    <row r="26" spans="3:25" ht="12" customHeight="1">
      <c r="C26" s="1594" t="s">
        <v>837</v>
      </c>
      <c r="D26" s="1595"/>
      <c r="E26" s="1595"/>
      <c r="F26" s="1595"/>
      <c r="G26" s="1595"/>
      <c r="H26" s="1595"/>
      <c r="I26" s="1595"/>
      <c r="J26" s="1595"/>
      <c r="K26" s="1595"/>
      <c r="L26" s="1595"/>
      <c r="M26" s="1595"/>
      <c r="N26" s="1595"/>
      <c r="O26" s="1595"/>
      <c r="P26" s="1595"/>
      <c r="Q26" s="1595"/>
      <c r="R26" s="1595"/>
      <c r="S26" s="1595"/>
      <c r="T26" s="1595"/>
      <c r="U26" s="1595"/>
      <c r="V26" s="1595"/>
      <c r="W26" s="1595"/>
      <c r="X26" s="1595"/>
      <c r="Y26" s="1596"/>
    </row>
    <row r="27" spans="3:25" ht="13.5" customHeight="1">
      <c r="C27" s="1591" t="s">
        <v>857</v>
      </c>
      <c r="D27" s="1592"/>
      <c r="E27" s="1592"/>
      <c r="F27" s="1592"/>
      <c r="G27" s="1592"/>
      <c r="H27" s="1592"/>
      <c r="I27" s="1592"/>
      <c r="J27" s="1592"/>
      <c r="K27" s="1592"/>
      <c r="L27" s="1592"/>
      <c r="M27" s="1592"/>
      <c r="N27" s="1592"/>
      <c r="O27" s="1592"/>
      <c r="P27" s="1592"/>
      <c r="Q27" s="1592"/>
      <c r="R27" s="1592"/>
      <c r="S27" s="1592"/>
      <c r="T27" s="1592"/>
      <c r="U27" s="1592"/>
      <c r="V27" s="1592"/>
      <c r="W27" s="1592"/>
      <c r="X27" s="1592"/>
      <c r="Y27" s="1593"/>
    </row>
    <row r="28" spans="3:25" ht="12.75" customHeight="1">
      <c r="C28" s="1594" t="s">
        <v>858</v>
      </c>
      <c r="D28" s="1595"/>
      <c r="E28" s="1595"/>
      <c r="F28" s="1595"/>
      <c r="G28" s="1595"/>
      <c r="H28" s="1595"/>
      <c r="I28" s="1595"/>
      <c r="J28" s="1595"/>
      <c r="K28" s="1595"/>
      <c r="L28" s="1595"/>
      <c r="M28" s="1595"/>
      <c r="N28" s="1595"/>
      <c r="O28" s="1595"/>
      <c r="P28" s="1595"/>
      <c r="Q28" s="1595"/>
      <c r="R28" s="1595"/>
      <c r="S28" s="1595"/>
      <c r="T28" s="1595"/>
      <c r="U28" s="1595"/>
      <c r="V28" s="1595"/>
      <c r="W28" s="1595"/>
      <c r="X28" s="1595"/>
      <c r="Y28" s="1596"/>
    </row>
    <row r="29" spans="3:25" ht="34.5" customHeight="1">
      <c r="C29" s="1597" t="s">
        <v>2450</v>
      </c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8"/>
      <c r="R29" s="1598"/>
      <c r="S29" s="1598"/>
      <c r="T29" s="1598"/>
      <c r="U29" s="1598"/>
      <c r="V29" s="1598"/>
      <c r="W29" s="1598"/>
      <c r="X29" s="1598"/>
      <c r="Y29" s="1599"/>
    </row>
    <row r="30" spans="3:25" ht="3.75" customHeight="1"/>
    <row r="31" spans="3:25" ht="29.25" customHeight="1">
      <c r="C31" s="1600" t="s">
        <v>2392</v>
      </c>
      <c r="D31" s="1601"/>
      <c r="E31" s="1601"/>
      <c r="F31" s="1601"/>
      <c r="G31" s="1601"/>
      <c r="H31" s="1601"/>
      <c r="I31" s="1601"/>
      <c r="J31" s="1601"/>
      <c r="K31" s="1601"/>
      <c r="L31" s="1601"/>
      <c r="M31" s="1601"/>
      <c r="N31" s="1601"/>
      <c r="O31" s="1601"/>
      <c r="P31" s="1601"/>
      <c r="Q31" s="1601"/>
      <c r="R31" s="1601"/>
      <c r="S31" s="1601"/>
      <c r="T31" s="1601"/>
      <c r="U31" s="1601"/>
      <c r="V31" s="1601"/>
      <c r="W31" s="1601"/>
      <c r="X31" s="1601"/>
      <c r="Y31" s="1601"/>
    </row>
    <row r="32" spans="3:25" ht="33.75" customHeight="1">
      <c r="C32" s="1588" t="s">
        <v>2371</v>
      </c>
      <c r="D32" s="1589"/>
      <c r="E32" s="1589"/>
      <c r="F32" s="1589"/>
      <c r="G32" s="1589"/>
      <c r="H32" s="1589"/>
      <c r="I32" s="1589"/>
      <c r="J32" s="1589"/>
      <c r="K32" s="1589"/>
      <c r="L32" s="1589"/>
      <c r="M32" s="1589"/>
      <c r="N32" s="1589"/>
      <c r="O32" s="1589"/>
      <c r="P32" s="1589"/>
      <c r="Q32" s="1589"/>
      <c r="R32" s="1589"/>
      <c r="S32" s="1589"/>
      <c r="T32" s="1589"/>
      <c r="U32" s="1589"/>
      <c r="V32" s="1589"/>
      <c r="W32" s="1589"/>
      <c r="X32" s="1589"/>
      <c r="Y32" s="1590"/>
    </row>
    <row r="33" spans="3:25" ht="33" customHeight="1">
      <c r="C33" s="1591" t="s">
        <v>2385</v>
      </c>
      <c r="D33" s="1592"/>
      <c r="E33" s="1592"/>
      <c r="F33" s="1592"/>
      <c r="G33" s="1592"/>
      <c r="H33" s="1592"/>
      <c r="I33" s="1592"/>
      <c r="J33" s="1592"/>
      <c r="K33" s="1592"/>
      <c r="L33" s="1592"/>
      <c r="M33" s="1592"/>
      <c r="N33" s="1592"/>
      <c r="O33" s="1592"/>
      <c r="P33" s="1592"/>
      <c r="Q33" s="1592"/>
      <c r="R33" s="1592"/>
      <c r="S33" s="1592"/>
      <c r="T33" s="1592"/>
      <c r="U33" s="1592"/>
      <c r="V33" s="1592"/>
      <c r="W33" s="1592"/>
      <c r="X33" s="1592"/>
      <c r="Y33" s="1593"/>
    </row>
    <row r="34" spans="3:25" ht="32.25" customHeight="1">
      <c r="C34" s="779" t="s">
        <v>2386</v>
      </c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780"/>
      <c r="S34" s="780"/>
      <c r="T34" s="780"/>
      <c r="U34" s="780"/>
      <c r="V34" s="780"/>
      <c r="W34" s="780"/>
      <c r="X34" s="780"/>
      <c r="Y34" s="781"/>
    </row>
    <row r="35" spans="3:25" ht="13.5" customHeight="1">
      <c r="C35" s="1591" t="s">
        <v>723</v>
      </c>
      <c r="D35" s="1592"/>
      <c r="E35" s="1592"/>
      <c r="F35" s="1592"/>
      <c r="G35" s="1592"/>
      <c r="H35" s="1592"/>
      <c r="I35" s="1592"/>
      <c r="J35" s="1592"/>
      <c r="K35" s="1592"/>
      <c r="L35" s="1592"/>
      <c r="M35" s="159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3"/>
    </row>
    <row r="36" spans="3:25" ht="18" customHeight="1">
      <c r="C36" s="1591" t="s">
        <v>724</v>
      </c>
      <c r="D36" s="1592"/>
      <c r="E36" s="1592"/>
      <c r="F36" s="1592"/>
      <c r="G36" s="1592"/>
      <c r="H36" s="1592"/>
      <c r="I36" s="1592"/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3"/>
    </row>
    <row r="37" spans="3:25" ht="18.75" customHeight="1">
      <c r="C37" s="779" t="s">
        <v>2390</v>
      </c>
      <c r="D37" s="780"/>
      <c r="E37" s="780"/>
      <c r="F37" s="780"/>
      <c r="G37" s="780"/>
      <c r="H37" s="780"/>
      <c r="I37" s="780"/>
      <c r="J37" s="780"/>
      <c r="K37" s="780"/>
      <c r="L37" s="780"/>
      <c r="M37" s="780"/>
      <c r="N37" s="780"/>
      <c r="O37" s="780"/>
      <c r="P37" s="780"/>
      <c r="Q37" s="780"/>
      <c r="R37" s="780"/>
      <c r="S37" s="780"/>
      <c r="T37" s="780"/>
      <c r="U37" s="780"/>
      <c r="V37" s="780"/>
      <c r="W37" s="780"/>
      <c r="X37" s="780"/>
      <c r="Y37" s="781"/>
    </row>
    <row r="38" spans="3:25" ht="12" customHeight="1">
      <c r="C38" s="1591" t="s">
        <v>2391</v>
      </c>
      <c r="D38" s="1592"/>
      <c r="E38" s="1592"/>
      <c r="F38" s="1592"/>
      <c r="G38" s="1592"/>
      <c r="H38" s="1592"/>
      <c r="I38" s="1592"/>
      <c r="J38" s="1592"/>
      <c r="K38" s="1592"/>
      <c r="L38" s="1592"/>
      <c r="M38" s="1592"/>
      <c r="N38" s="1592"/>
      <c r="O38" s="1592"/>
      <c r="P38" s="1592"/>
      <c r="Q38" s="1592"/>
      <c r="R38" s="1592"/>
      <c r="S38" s="1592"/>
      <c r="T38" s="1592"/>
      <c r="U38" s="1592"/>
      <c r="V38" s="1592"/>
      <c r="W38" s="1592"/>
      <c r="X38" s="1592"/>
      <c r="Y38" s="1593"/>
    </row>
    <row r="39" spans="3:25" ht="55.5" customHeight="1">
      <c r="C39" s="1591" t="s">
        <v>2394</v>
      </c>
      <c r="D39" s="1592"/>
      <c r="E39" s="1592"/>
      <c r="F39" s="1592"/>
      <c r="G39" s="1592"/>
      <c r="H39" s="1592"/>
      <c r="I39" s="1592"/>
      <c r="J39" s="1592"/>
      <c r="K39" s="1592"/>
      <c r="L39" s="1592"/>
      <c r="M39" s="1592"/>
      <c r="N39" s="1592"/>
      <c r="O39" s="1592"/>
      <c r="P39" s="1592"/>
      <c r="Q39" s="1592"/>
      <c r="R39" s="1592"/>
      <c r="S39" s="1592"/>
      <c r="T39" s="1592"/>
      <c r="U39" s="1592"/>
      <c r="V39" s="1592"/>
      <c r="W39" s="1592"/>
      <c r="X39" s="1592"/>
      <c r="Y39" s="1593"/>
    </row>
    <row r="40" spans="3:25" ht="48.75" customHeight="1">
      <c r="C40" s="779" t="s">
        <v>2449</v>
      </c>
      <c r="D40" s="780"/>
      <c r="E40" s="780"/>
      <c r="F40" s="780"/>
      <c r="G40" s="780"/>
      <c r="H40" s="780"/>
      <c r="I40" s="780"/>
      <c r="J40" s="780"/>
      <c r="K40" s="780"/>
      <c r="L40" s="780"/>
      <c r="M40" s="780"/>
      <c r="N40" s="780"/>
      <c r="O40" s="780"/>
      <c r="P40" s="780"/>
      <c r="Q40" s="780"/>
      <c r="R40" s="780"/>
      <c r="S40" s="780"/>
      <c r="T40" s="780"/>
      <c r="U40" s="780"/>
      <c r="V40" s="780"/>
      <c r="W40" s="780"/>
      <c r="X40" s="780"/>
      <c r="Y40" s="781"/>
    </row>
    <row r="41" spans="3:25">
      <c r="C41" s="1585"/>
      <c r="D41" s="1586"/>
      <c r="E41" s="1586"/>
      <c r="F41" s="1586"/>
      <c r="G41" s="1586"/>
      <c r="H41" s="1586"/>
      <c r="I41" s="1586"/>
      <c r="J41" s="1586"/>
      <c r="K41" s="1586"/>
      <c r="L41" s="1586"/>
      <c r="M41" s="1586"/>
      <c r="N41" s="1586"/>
      <c r="O41" s="1586"/>
      <c r="P41" s="1586"/>
      <c r="Q41" s="1586"/>
      <c r="R41" s="1586"/>
      <c r="S41" s="1586"/>
      <c r="T41" s="1586"/>
      <c r="U41" s="1586"/>
      <c r="V41" s="1586"/>
      <c r="W41" s="1586"/>
      <c r="X41" s="1586"/>
      <c r="Y41" s="1587"/>
    </row>
    <row r="42" spans="3:25" ht="3.75" customHeight="1">
      <c r="C42" s="411"/>
      <c r="D42" s="411"/>
      <c r="F42" s="411"/>
      <c r="H42" s="412"/>
      <c r="J42" s="412"/>
      <c r="L42" s="412"/>
      <c r="N42" s="412"/>
      <c r="O42" s="412"/>
      <c r="P42" s="412"/>
      <c r="Q42" s="412"/>
      <c r="R42" s="412"/>
      <c r="T42" s="412"/>
      <c r="V42" s="412"/>
      <c r="X42" s="412"/>
      <c r="Y42" s="412"/>
    </row>
    <row r="43" spans="3:25" s="434" customFormat="1" ht="20.100000000000001" customHeight="1">
      <c r="C43" s="1749" t="s">
        <v>859</v>
      </c>
      <c r="D43" s="1750"/>
      <c r="E43" s="1750"/>
      <c r="F43" s="1750"/>
      <c r="G43" s="1750"/>
      <c r="H43" s="1750"/>
      <c r="I43" s="1750"/>
      <c r="J43" s="1750"/>
      <c r="K43" s="1750"/>
      <c r="L43" s="1750"/>
      <c r="M43" s="1750"/>
      <c r="N43" s="1750"/>
      <c r="O43" s="1750"/>
      <c r="P43" s="1750"/>
      <c r="Q43" s="1750"/>
      <c r="R43" s="1750"/>
      <c r="S43" s="1750"/>
      <c r="T43" s="1750"/>
      <c r="U43" s="1750"/>
      <c r="V43" s="1750"/>
      <c r="W43" s="1750"/>
      <c r="X43" s="1750"/>
      <c r="Y43" s="1751"/>
    </row>
    <row r="44" spans="3:25" ht="5.25" customHeight="1"/>
    <row r="45" spans="3:25" ht="18" customHeight="1">
      <c r="C45" s="1616" t="s">
        <v>2445</v>
      </c>
      <c r="D45" s="1616"/>
      <c r="E45" s="1616"/>
      <c r="F45" s="1616"/>
      <c r="H45" s="642" t="s">
        <v>828</v>
      </c>
      <c r="J45" s="583"/>
      <c r="L45" s="1607" t="s">
        <v>2444</v>
      </c>
      <c r="M45" s="1608"/>
      <c r="N45" s="1609"/>
      <c r="O45" s="584"/>
      <c r="P45" s="641" t="s">
        <v>826</v>
      </c>
      <c r="Q45" s="585"/>
      <c r="R45" s="586"/>
      <c r="S45" s="585"/>
      <c r="T45" s="1551" t="s">
        <v>2446</v>
      </c>
      <c r="U45" s="1552"/>
      <c r="V45" s="1552"/>
      <c r="W45" s="1552"/>
      <c r="X45" s="1552"/>
      <c r="Y45" s="1553"/>
    </row>
    <row r="46" spans="3:25" ht="3.75" customHeight="1">
      <c r="C46" s="1616"/>
      <c r="D46" s="1616"/>
      <c r="E46" s="1616"/>
      <c r="F46" s="1616"/>
      <c r="L46" s="1610"/>
      <c r="M46" s="1611"/>
      <c r="N46" s="1612"/>
      <c r="O46" s="584"/>
      <c r="P46" s="587"/>
      <c r="Q46" s="585"/>
      <c r="R46" s="587"/>
      <c r="S46" s="585"/>
      <c r="T46" s="1554"/>
      <c r="U46" s="1555"/>
      <c r="V46" s="1555"/>
      <c r="W46" s="1555"/>
      <c r="X46" s="1555"/>
      <c r="Y46" s="1556"/>
    </row>
    <row r="47" spans="3:25" ht="20.100000000000001" customHeight="1">
      <c r="C47" s="1616"/>
      <c r="D47" s="1616"/>
      <c r="E47" s="1616"/>
      <c r="F47" s="1616"/>
      <c r="L47" s="1610"/>
      <c r="M47" s="1611"/>
      <c r="N47" s="1612"/>
      <c r="O47" s="584"/>
      <c r="P47" s="641" t="s">
        <v>834</v>
      </c>
      <c r="Q47" s="585"/>
      <c r="R47" s="586"/>
      <c r="S47" s="585"/>
      <c r="T47" s="1554"/>
      <c r="U47" s="1555"/>
      <c r="V47" s="1555"/>
      <c r="W47" s="1555"/>
      <c r="X47" s="1555"/>
      <c r="Y47" s="1556"/>
    </row>
    <row r="48" spans="3:25" ht="3" customHeight="1">
      <c r="C48" s="1616"/>
      <c r="D48" s="1616"/>
      <c r="E48" s="1616"/>
      <c r="F48" s="1616"/>
      <c r="L48" s="1610"/>
      <c r="M48" s="1611"/>
      <c r="N48" s="1612"/>
      <c r="O48" s="584"/>
      <c r="P48" s="587"/>
      <c r="Q48" s="170"/>
      <c r="R48" s="587"/>
      <c r="S48" s="170"/>
      <c r="T48" s="1554"/>
      <c r="U48" s="1555"/>
      <c r="V48" s="1555"/>
      <c r="W48" s="1555"/>
      <c r="X48" s="1555"/>
      <c r="Y48" s="1556"/>
    </row>
    <row r="49" spans="3:25" ht="19.5" customHeight="1">
      <c r="C49" s="1616"/>
      <c r="D49" s="1616"/>
      <c r="E49" s="1616"/>
      <c r="F49" s="1616"/>
      <c r="G49" s="170"/>
      <c r="H49" s="642" t="s">
        <v>825</v>
      </c>
      <c r="J49" s="583"/>
      <c r="L49" s="1613"/>
      <c r="M49" s="1614"/>
      <c r="N49" s="1615"/>
      <c r="O49" s="584"/>
      <c r="P49" s="641" t="s">
        <v>835</v>
      </c>
      <c r="Q49" s="585"/>
      <c r="R49" s="586"/>
      <c r="S49" s="585"/>
      <c r="T49" s="1557"/>
      <c r="U49" s="1558"/>
      <c r="V49" s="1558"/>
      <c r="W49" s="1558"/>
      <c r="X49" s="1558"/>
      <c r="Y49" s="1559"/>
    </row>
    <row r="50" spans="3:25" ht="5.25" customHeight="1">
      <c r="C50" s="1616"/>
      <c r="D50" s="1616"/>
      <c r="E50" s="1616"/>
      <c r="F50" s="1616"/>
      <c r="G50" s="170"/>
      <c r="H50" s="587"/>
      <c r="I50" s="170"/>
      <c r="J50" s="587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</row>
    <row r="51" spans="3:25" ht="6" customHeight="1"/>
    <row r="52" spans="3:25" ht="20.100000000000001" customHeight="1">
      <c r="C52" s="1749" t="s">
        <v>860</v>
      </c>
      <c r="D52" s="1750"/>
      <c r="E52" s="1750"/>
      <c r="F52" s="1750"/>
      <c r="G52" s="1750"/>
      <c r="H52" s="1750"/>
      <c r="I52" s="1750"/>
      <c r="J52" s="1750"/>
      <c r="K52" s="1750"/>
      <c r="L52" s="1750"/>
      <c r="M52" s="1750"/>
      <c r="N52" s="1750"/>
      <c r="O52" s="1750"/>
      <c r="P52" s="1750"/>
      <c r="Q52" s="1750"/>
      <c r="R52" s="1750"/>
      <c r="S52" s="1750"/>
      <c r="T52" s="1750"/>
      <c r="U52" s="1750"/>
      <c r="V52" s="1750"/>
      <c r="W52" s="1750"/>
      <c r="X52" s="1750"/>
      <c r="Y52" s="1751"/>
    </row>
    <row r="53" spans="3:25" ht="4.5" customHeight="1"/>
    <row r="54" spans="3:25" ht="20.100000000000001" customHeight="1">
      <c r="C54" s="1638" t="s">
        <v>13</v>
      </c>
      <c r="D54" s="1639"/>
      <c r="E54" s="1639"/>
      <c r="F54" s="1640"/>
      <c r="H54" s="1769" t="s">
        <v>755</v>
      </c>
      <c r="I54" s="1770"/>
      <c r="J54" s="1770"/>
      <c r="K54" s="1770"/>
      <c r="L54" s="1770"/>
      <c r="M54" s="1770"/>
      <c r="N54" s="1770"/>
      <c r="O54" s="1770"/>
      <c r="P54" s="1770"/>
      <c r="Q54" s="1770"/>
      <c r="R54" s="1770"/>
      <c r="S54" s="1770"/>
      <c r="T54" s="1770"/>
      <c r="U54" s="1770"/>
      <c r="V54" s="1770"/>
      <c r="W54" s="1770"/>
      <c r="X54" s="1770"/>
      <c r="Y54" s="1771"/>
    </row>
    <row r="55" spans="3:25" ht="3.75" customHeight="1"/>
    <row r="56" spans="3:25" ht="20.100000000000001" customHeight="1">
      <c r="C56" s="1766" t="s">
        <v>14</v>
      </c>
      <c r="D56" s="1767"/>
      <c r="E56" s="1767"/>
      <c r="F56" s="1768"/>
      <c r="H56" s="1769"/>
      <c r="I56" s="1770"/>
      <c r="J56" s="1770"/>
      <c r="K56" s="1770"/>
      <c r="L56" s="1770"/>
      <c r="M56" s="1770"/>
      <c r="N56" s="1770"/>
      <c r="O56" s="1770"/>
      <c r="P56" s="1770"/>
      <c r="Q56" s="1770"/>
      <c r="R56" s="1770"/>
      <c r="S56" s="1770"/>
      <c r="T56" s="1770"/>
      <c r="U56" s="1770"/>
      <c r="V56" s="1770"/>
      <c r="W56" s="1770"/>
      <c r="X56" s="1770"/>
      <c r="Y56" s="1771"/>
    </row>
    <row r="57" spans="3:25" ht="5.0999999999999996" customHeight="1"/>
    <row r="58" spans="3:25" ht="20.100000000000001" customHeight="1">
      <c r="C58" s="1766" t="s">
        <v>811</v>
      </c>
      <c r="D58" s="1767"/>
      <c r="E58" s="1767"/>
      <c r="F58" s="1768"/>
      <c r="H58" s="1772"/>
      <c r="I58" s="1773"/>
      <c r="J58" s="1774"/>
      <c r="L58" s="1775" t="s">
        <v>754</v>
      </c>
      <c r="M58" s="1776"/>
      <c r="N58" s="1776"/>
      <c r="O58" s="1776"/>
      <c r="P58" s="1777"/>
      <c r="Q58" s="1778"/>
      <c r="R58" s="1779"/>
      <c r="S58" s="1779"/>
      <c r="T58" s="1779"/>
      <c r="U58" s="1779"/>
      <c r="V58" s="1779"/>
      <c r="W58" s="1779"/>
      <c r="X58" s="1779"/>
      <c r="Y58" s="1780"/>
    </row>
    <row r="59" spans="3:25" ht="5.0999999999999996" customHeight="1">
      <c r="C59" s="516"/>
      <c r="D59" s="386"/>
      <c r="F59" s="386"/>
      <c r="H59" s="386"/>
      <c r="J59" s="386"/>
      <c r="L59" s="517"/>
      <c r="N59" s="517"/>
      <c r="O59" s="588"/>
      <c r="P59" s="588"/>
      <c r="Q59" s="588"/>
      <c r="R59" s="588"/>
      <c r="T59" s="588"/>
      <c r="V59" s="588"/>
      <c r="X59" s="588"/>
      <c r="Y59" s="588"/>
    </row>
    <row r="60" spans="3:25" ht="20.100000000000001" customHeight="1">
      <c r="C60" s="1766" t="s">
        <v>756</v>
      </c>
      <c r="D60" s="1767"/>
      <c r="E60" s="1767"/>
      <c r="F60" s="1768"/>
      <c r="H60" s="1772"/>
      <c r="I60" s="1773"/>
      <c r="J60" s="1774"/>
      <c r="L60" s="1766" t="s">
        <v>812</v>
      </c>
      <c r="M60" s="1767"/>
      <c r="N60" s="1767"/>
      <c r="O60" s="1767"/>
      <c r="P60" s="1768"/>
      <c r="Q60" s="1778"/>
      <c r="R60" s="1779"/>
      <c r="S60" s="1779"/>
      <c r="T60" s="1779"/>
      <c r="U60" s="1779"/>
      <c r="V60" s="1779"/>
      <c r="W60" s="1779"/>
      <c r="X60" s="1779"/>
      <c r="Y60" s="1780"/>
    </row>
    <row r="61" spans="3:25" ht="5.0999999999999996" customHeight="1"/>
    <row r="62" spans="3:25" ht="20.100000000000001" customHeight="1">
      <c r="C62" s="891" t="s">
        <v>15</v>
      </c>
      <c r="D62" s="892"/>
      <c r="E62" s="892"/>
      <c r="F62" s="1660"/>
      <c r="G62" s="357"/>
      <c r="H62" s="591" t="s">
        <v>176</v>
      </c>
      <c r="J62" s="589"/>
      <c r="L62" s="1760" t="s">
        <v>827</v>
      </c>
      <c r="M62" s="1761"/>
      <c r="N62" s="1761"/>
      <c r="O62" s="1762"/>
      <c r="P62" s="1763"/>
      <c r="Q62" s="1764"/>
      <c r="R62" s="1764"/>
      <c r="S62" s="1764"/>
      <c r="T62" s="1764"/>
      <c r="U62" s="1764"/>
      <c r="V62" s="1764"/>
      <c r="W62" s="1764"/>
      <c r="X62" s="1764"/>
      <c r="Y62" s="1765"/>
    </row>
    <row r="63" spans="3:25" ht="5.25" customHeight="1">
      <c r="C63" s="1757"/>
      <c r="D63" s="1758"/>
      <c r="E63" s="1758"/>
      <c r="F63" s="1759"/>
      <c r="G63" s="357"/>
      <c r="H63" s="357"/>
      <c r="L63" s="1304"/>
      <c r="M63" s="1305"/>
      <c r="N63" s="1305"/>
      <c r="O63" s="1306"/>
      <c r="P63" s="1313"/>
      <c r="Q63" s="1314"/>
      <c r="R63" s="1314"/>
      <c r="S63" s="1314"/>
      <c r="T63" s="1314"/>
      <c r="U63" s="1314"/>
      <c r="V63" s="1314"/>
      <c r="W63" s="1314"/>
      <c r="X63" s="1314"/>
      <c r="Y63" s="1315"/>
    </row>
    <row r="64" spans="3:25" ht="20.100000000000001" customHeight="1">
      <c r="C64" s="988"/>
      <c r="D64" s="989"/>
      <c r="E64" s="989"/>
      <c r="F64" s="1023"/>
      <c r="G64" s="357"/>
      <c r="H64" s="591" t="s">
        <v>36</v>
      </c>
      <c r="J64" s="589"/>
      <c r="L64" s="1307"/>
      <c r="M64" s="1308"/>
      <c r="N64" s="1308"/>
      <c r="O64" s="1309"/>
      <c r="P64" s="1316"/>
      <c r="Q64" s="1317"/>
      <c r="R64" s="1317"/>
      <c r="S64" s="1317"/>
      <c r="T64" s="1317"/>
      <c r="U64" s="1317"/>
      <c r="V64" s="1317"/>
      <c r="W64" s="1317"/>
      <c r="X64" s="1317"/>
      <c r="Y64" s="1318"/>
    </row>
    <row r="65" spans="3:25" ht="7.5" customHeight="1">
      <c r="C65" s="143"/>
      <c r="D65" s="143"/>
      <c r="F65" s="143"/>
      <c r="H65" s="143"/>
      <c r="J65" s="143"/>
      <c r="L65" s="143"/>
      <c r="N65" s="143"/>
      <c r="O65" s="143"/>
      <c r="P65" s="143"/>
      <c r="Q65" s="143"/>
      <c r="R65" s="143"/>
      <c r="T65" s="143"/>
      <c r="V65" s="143"/>
      <c r="X65" s="143"/>
      <c r="Y65" s="143"/>
    </row>
    <row r="66" spans="3:25" s="434" customFormat="1" ht="20.100000000000001" customHeight="1">
      <c r="C66" s="1749" t="s">
        <v>861</v>
      </c>
      <c r="D66" s="1750"/>
      <c r="E66" s="1750"/>
      <c r="F66" s="1750"/>
      <c r="G66" s="1750"/>
      <c r="H66" s="1750"/>
      <c r="I66" s="1750"/>
      <c r="J66" s="1750"/>
      <c r="K66" s="1750"/>
      <c r="L66" s="1750"/>
      <c r="M66" s="1750"/>
      <c r="N66" s="1750"/>
      <c r="O66" s="1750"/>
      <c r="P66" s="1750"/>
      <c r="Q66" s="1750"/>
      <c r="R66" s="1750"/>
      <c r="S66" s="1750"/>
      <c r="T66" s="1750"/>
      <c r="U66" s="1750"/>
      <c r="V66" s="1750"/>
      <c r="W66" s="1750"/>
      <c r="X66" s="1750"/>
      <c r="Y66" s="1751"/>
    </row>
    <row r="67" spans="3:25" ht="6" customHeight="1"/>
    <row r="68" spans="3:25" ht="20.100000000000001" customHeight="1">
      <c r="C68" s="1725" t="s">
        <v>842</v>
      </c>
      <c r="D68" s="1725"/>
      <c r="E68" s="1725"/>
      <c r="F68" s="1725"/>
      <c r="G68" s="1725"/>
      <c r="H68" s="1725"/>
      <c r="J68" s="1755"/>
      <c r="K68" s="1755"/>
      <c r="L68" s="1755"/>
      <c r="N68" s="520"/>
      <c r="O68" s="520"/>
      <c r="P68" s="520"/>
      <c r="Q68" s="520"/>
      <c r="R68" s="520"/>
      <c r="S68" s="170"/>
      <c r="T68" s="520"/>
      <c r="U68" s="170"/>
      <c r="V68" s="520"/>
      <c r="W68" s="170"/>
      <c r="X68" s="520"/>
      <c r="Y68" s="520"/>
    </row>
    <row r="69" spans="3:25" ht="6" customHeight="1">
      <c r="C69" s="516"/>
      <c r="D69" s="386"/>
      <c r="F69" s="386"/>
      <c r="H69" s="386"/>
      <c r="J69" s="386"/>
      <c r="L69" s="517"/>
      <c r="N69" s="517"/>
      <c r="O69" s="588"/>
      <c r="P69" s="588"/>
      <c r="Q69" s="588"/>
      <c r="R69" s="588"/>
      <c r="T69" s="588"/>
      <c r="V69" s="588"/>
      <c r="X69" s="588"/>
      <c r="Y69" s="588"/>
    </row>
    <row r="70" spans="3:25" ht="20.100000000000001" customHeight="1">
      <c r="C70" s="1745" t="s">
        <v>2433</v>
      </c>
      <c r="D70" s="1725"/>
      <c r="F70" s="1702" t="s">
        <v>843</v>
      </c>
      <c r="G70" s="1702"/>
      <c r="H70" s="1702"/>
      <c r="J70" s="592"/>
      <c r="L70" s="1702" t="s">
        <v>2434</v>
      </c>
      <c r="M70" s="1702"/>
      <c r="N70" s="1702"/>
      <c r="O70" s="1702"/>
      <c r="P70" s="1702"/>
      <c r="Q70" s="1756"/>
      <c r="R70" s="1756"/>
      <c r="S70" s="1756"/>
      <c r="T70" s="1756"/>
      <c r="U70" s="1756"/>
      <c r="V70" s="1756"/>
      <c r="W70" s="1756"/>
      <c r="X70" s="1756"/>
      <c r="Y70" s="1756"/>
    </row>
    <row r="71" spans="3:25" ht="20.100000000000001" customHeight="1">
      <c r="C71" s="1725"/>
      <c r="D71" s="1725"/>
      <c r="F71" s="1702" t="s">
        <v>844</v>
      </c>
      <c r="G71" s="1702"/>
      <c r="H71" s="1702"/>
      <c r="J71" s="592"/>
      <c r="L71" s="1702" t="s">
        <v>847</v>
      </c>
      <c r="M71" s="1702"/>
      <c r="N71" s="1702"/>
      <c r="O71" s="1702"/>
      <c r="P71" s="1702"/>
      <c r="Q71" s="1702"/>
      <c r="R71" s="1702"/>
      <c r="S71" s="1702"/>
      <c r="T71" s="1702"/>
      <c r="U71" s="1702"/>
      <c r="V71" s="1702"/>
      <c r="W71" s="1702"/>
      <c r="X71" s="1702"/>
      <c r="Y71" s="1702"/>
    </row>
    <row r="72" spans="3:25" ht="20.100000000000001" customHeight="1">
      <c r="C72" s="1725"/>
      <c r="D72" s="1725"/>
      <c r="F72" s="1702" t="s">
        <v>845</v>
      </c>
      <c r="G72" s="1702"/>
      <c r="H72" s="1702"/>
      <c r="J72" s="592"/>
      <c r="L72" s="1702" t="s">
        <v>872</v>
      </c>
      <c r="M72" s="1702"/>
      <c r="N72" s="1702"/>
      <c r="O72" s="1702"/>
      <c r="P72" s="1702"/>
      <c r="Q72" s="1702"/>
      <c r="R72" s="1702"/>
      <c r="S72" s="1702"/>
      <c r="T72" s="1702"/>
      <c r="U72" s="1702"/>
      <c r="V72" s="1702"/>
      <c r="W72" s="1702"/>
      <c r="X72" s="1702"/>
      <c r="Y72" s="1702"/>
    </row>
    <row r="73" spans="3:25" ht="7.5" customHeight="1">
      <c r="C73" s="424"/>
      <c r="D73" s="424"/>
      <c r="F73" s="424"/>
      <c r="H73" s="424"/>
      <c r="J73" s="594"/>
      <c r="L73" s="594"/>
      <c r="N73" s="594"/>
      <c r="O73" s="594"/>
      <c r="P73" s="426"/>
      <c r="Q73" s="426"/>
      <c r="R73" s="426"/>
      <c r="T73" s="426"/>
      <c r="V73" s="426"/>
      <c r="X73" s="426"/>
      <c r="Y73" s="426"/>
    </row>
    <row r="74" spans="3:25" ht="20.100000000000001" customHeight="1">
      <c r="C74" s="1680" t="s">
        <v>16</v>
      </c>
      <c r="D74" s="1680"/>
      <c r="E74" s="1680"/>
      <c r="F74" s="1680"/>
      <c r="G74" s="1680"/>
      <c r="H74" s="1680"/>
      <c r="I74" s="1680"/>
      <c r="J74" s="1680"/>
      <c r="K74" s="1680"/>
      <c r="L74" s="1680"/>
      <c r="M74" s="1680"/>
      <c r="N74" s="1680"/>
      <c r="O74" s="1680"/>
      <c r="P74" s="1680"/>
      <c r="Q74" s="1680"/>
      <c r="R74" s="1680"/>
      <c r="S74" s="1680"/>
      <c r="T74" s="1680"/>
      <c r="U74" s="1680"/>
      <c r="V74" s="1680"/>
      <c r="W74" s="1680"/>
      <c r="X74" s="1680"/>
      <c r="Y74" s="1680"/>
    </row>
    <row r="75" spans="3:25" ht="7.5" customHeight="1">
      <c r="C75" s="516"/>
      <c r="D75" s="386"/>
      <c r="F75" s="386"/>
      <c r="H75" s="386"/>
      <c r="J75" s="386"/>
      <c r="L75" s="517"/>
      <c r="N75" s="517"/>
      <c r="O75" s="588"/>
      <c r="P75" s="588"/>
      <c r="Q75" s="588"/>
      <c r="R75" s="588"/>
      <c r="T75" s="588"/>
      <c r="V75" s="588"/>
      <c r="X75" s="588"/>
      <c r="Y75" s="588"/>
    </row>
    <row r="76" spans="3:25" ht="20.100000000000001" customHeight="1">
      <c r="C76" s="595" t="s">
        <v>17</v>
      </c>
      <c r="D76" s="1746"/>
      <c r="E76" s="1747"/>
      <c r="F76" s="1747"/>
      <c r="G76" s="1747"/>
      <c r="H76" s="1747"/>
      <c r="I76" s="1747"/>
      <c r="J76" s="1747"/>
      <c r="K76" s="1747"/>
      <c r="L76" s="1747"/>
      <c r="M76" s="1747"/>
      <c r="N76" s="1748"/>
      <c r="O76" s="551"/>
      <c r="P76" s="596" t="s">
        <v>18</v>
      </c>
      <c r="Q76" s="1746"/>
      <c r="R76" s="1747"/>
      <c r="S76" s="1747"/>
      <c r="T76" s="1748"/>
      <c r="V76" s="596" t="s">
        <v>19</v>
      </c>
      <c r="W76" s="1746"/>
      <c r="X76" s="1747"/>
      <c r="Y76" s="1748"/>
    </row>
    <row r="77" spans="3:25" ht="6" customHeight="1">
      <c r="C77" s="516"/>
      <c r="D77" s="386"/>
      <c r="F77" s="386"/>
      <c r="H77" s="386"/>
      <c r="J77" s="386"/>
      <c r="L77" s="517"/>
      <c r="N77" s="517"/>
      <c r="O77" s="588"/>
      <c r="P77" s="588"/>
      <c r="Q77" s="588"/>
      <c r="R77" s="588"/>
      <c r="T77" s="588"/>
      <c r="V77" s="588"/>
      <c r="X77" s="588"/>
      <c r="Y77" s="588"/>
    </row>
    <row r="78" spans="3:25" ht="20.100000000000001" customHeight="1">
      <c r="C78" s="597" t="s">
        <v>20</v>
      </c>
      <c r="D78" s="1746"/>
      <c r="E78" s="1747"/>
      <c r="F78" s="1747"/>
      <c r="G78" s="1747"/>
      <c r="H78" s="1747"/>
      <c r="I78" s="1747"/>
      <c r="J78" s="1747"/>
      <c r="K78" s="1747"/>
      <c r="L78" s="1747"/>
      <c r="M78" s="1747"/>
      <c r="N78" s="1748"/>
      <c r="O78" s="551"/>
      <c r="P78" s="596" t="s">
        <v>21</v>
      </c>
      <c r="Q78" s="1746"/>
      <c r="R78" s="1747"/>
      <c r="S78" s="1747"/>
      <c r="T78" s="1748"/>
      <c r="V78" s="428"/>
      <c r="X78" s="428"/>
      <c r="Y78" s="428"/>
    </row>
    <row r="79" spans="3:25" ht="6" customHeight="1">
      <c r="C79" s="516"/>
      <c r="D79" s="386"/>
      <c r="F79" s="386"/>
      <c r="H79" s="386"/>
      <c r="J79" s="386"/>
      <c r="L79" s="517"/>
      <c r="N79" s="517"/>
      <c r="O79" s="588"/>
      <c r="P79" s="588"/>
      <c r="Q79" s="588"/>
      <c r="R79" s="588"/>
      <c r="T79" s="588"/>
      <c r="V79" s="588"/>
      <c r="X79" s="588"/>
      <c r="Y79" s="588"/>
    </row>
    <row r="80" spans="3:25" ht="20.100000000000001" customHeight="1">
      <c r="C80" s="597" t="s">
        <v>22</v>
      </c>
      <c r="D80" s="1746"/>
      <c r="E80" s="1747"/>
      <c r="F80" s="1747"/>
      <c r="G80" s="1747"/>
      <c r="H80" s="1747"/>
      <c r="I80" s="1747"/>
      <c r="J80" s="1747"/>
      <c r="K80" s="1747"/>
      <c r="L80" s="1747"/>
      <c r="M80" s="1747"/>
      <c r="N80" s="1748"/>
      <c r="O80" s="551"/>
      <c r="P80" s="596" t="s">
        <v>23</v>
      </c>
      <c r="Q80" s="1746"/>
      <c r="R80" s="1747"/>
      <c r="S80" s="1747"/>
      <c r="T80" s="1748"/>
      <c r="V80" s="428"/>
      <c r="X80" s="428"/>
      <c r="Y80" s="428"/>
    </row>
    <row r="81" spans="3:25" ht="5.25" customHeight="1">
      <c r="C81" s="428"/>
      <c r="D81" s="551"/>
      <c r="F81" s="551"/>
      <c r="H81" s="551"/>
      <c r="J81" s="551"/>
      <c r="L81" s="551"/>
      <c r="N81" s="551"/>
      <c r="O81" s="551"/>
      <c r="P81" s="429"/>
      <c r="Q81" s="424"/>
      <c r="R81" s="560"/>
      <c r="T81" s="560"/>
      <c r="V81" s="428"/>
      <c r="X81" s="428"/>
      <c r="Y81" s="428"/>
    </row>
    <row r="82" spans="3:25" ht="27" customHeight="1">
      <c r="C82" s="1568" t="s">
        <v>24</v>
      </c>
      <c r="D82" s="1569"/>
      <c r="E82" s="1569"/>
      <c r="F82" s="1569"/>
      <c r="G82" s="1569"/>
      <c r="H82" s="1569"/>
      <c r="I82" s="1569"/>
      <c r="J82" s="1569"/>
      <c r="K82" s="1569"/>
      <c r="L82" s="1569"/>
      <c r="M82" s="1569"/>
      <c r="N82" s="1569"/>
      <c r="O82" s="1569"/>
      <c r="P82" s="1569"/>
      <c r="Q82" s="1569"/>
      <c r="R82" s="1569"/>
      <c r="S82" s="1569"/>
      <c r="T82" s="1570"/>
      <c r="U82" s="1571"/>
      <c r="V82" s="1572"/>
      <c r="W82" s="1572"/>
      <c r="X82" s="1572"/>
      <c r="Y82" s="1573"/>
    </row>
    <row r="83" spans="3:25" ht="6.75" customHeight="1">
      <c r="C83" s="1"/>
      <c r="D83" s="1"/>
      <c r="F83" s="1"/>
      <c r="H83" s="1"/>
      <c r="J83" s="1"/>
      <c r="L83" s="1"/>
      <c r="N83" s="1"/>
      <c r="O83" s="1"/>
      <c r="P83" s="1"/>
      <c r="Q83" s="1"/>
      <c r="R83" s="1"/>
      <c r="T83" s="1"/>
      <c r="V83" s="1"/>
      <c r="X83" s="1"/>
      <c r="Y83" s="1"/>
    </row>
    <row r="84" spans="3:25" s="434" customFormat="1" ht="20.100000000000001" customHeight="1">
      <c r="C84" s="1749" t="s">
        <v>862</v>
      </c>
      <c r="D84" s="1750"/>
      <c r="E84" s="1750"/>
      <c r="F84" s="1750"/>
      <c r="G84" s="1750"/>
      <c r="H84" s="1750"/>
      <c r="I84" s="1750"/>
      <c r="J84" s="1750"/>
      <c r="K84" s="1750"/>
      <c r="L84" s="1750"/>
      <c r="M84" s="1750"/>
      <c r="N84" s="1750"/>
      <c r="O84" s="1750"/>
      <c r="P84" s="1750"/>
      <c r="Q84" s="1750"/>
      <c r="R84" s="1750"/>
      <c r="S84" s="1750"/>
      <c r="T84" s="1750"/>
      <c r="U84" s="1750"/>
      <c r="V84" s="1750"/>
      <c r="W84" s="1750"/>
      <c r="X84" s="1750"/>
      <c r="Y84" s="1751"/>
    </row>
    <row r="85" spans="3:25" ht="5.25" customHeight="1">
      <c r="C85" s="516"/>
      <c r="D85" s="386"/>
      <c r="F85" s="386"/>
      <c r="H85" s="386"/>
      <c r="J85" s="386"/>
      <c r="L85" s="517"/>
      <c r="N85" s="517"/>
      <c r="O85" s="588"/>
      <c r="P85" s="588"/>
      <c r="Q85" s="588"/>
      <c r="R85" s="588"/>
      <c r="T85" s="588"/>
      <c r="V85" s="588"/>
      <c r="X85" s="588"/>
      <c r="Y85" s="588"/>
    </row>
    <row r="86" spans="3:25" ht="20.100000000000001" customHeight="1">
      <c r="C86" s="891" t="s">
        <v>758</v>
      </c>
      <c r="D86" s="892"/>
      <c r="E86" s="892"/>
      <c r="F86" s="1660"/>
      <c r="H86" s="1650" t="s">
        <v>760</v>
      </c>
      <c r="I86" s="1650"/>
      <c r="J86" s="1661"/>
      <c r="K86" s="1661"/>
      <c r="L86" s="1661"/>
      <c r="M86" s="1661"/>
      <c r="N86" s="1661"/>
      <c r="O86" s="357"/>
      <c r="P86" s="1650" t="s">
        <v>25</v>
      </c>
      <c r="Q86" s="1650"/>
      <c r="R86" s="1650"/>
      <c r="S86" s="599"/>
      <c r="T86" s="1752"/>
      <c r="U86" s="1753"/>
      <c r="V86" s="1753"/>
      <c r="W86" s="1753"/>
      <c r="X86" s="1753"/>
      <c r="Y86" s="1754"/>
    </row>
    <row r="87" spans="3:25" ht="20.100000000000001" customHeight="1">
      <c r="C87" s="988"/>
      <c r="D87" s="989"/>
      <c r="E87" s="989"/>
      <c r="F87" s="1023"/>
      <c r="H87" s="1650" t="s">
        <v>761</v>
      </c>
      <c r="I87" s="1650"/>
      <c r="J87" s="1661"/>
      <c r="K87" s="1661"/>
      <c r="L87" s="1661"/>
      <c r="M87" s="1661"/>
      <c r="N87" s="1661"/>
      <c r="V87" s="527"/>
      <c r="X87" s="527"/>
      <c r="Y87" s="527"/>
    </row>
    <row r="88" spans="3:25" ht="4.5" customHeight="1">
      <c r="C88" s="516"/>
      <c r="D88" s="386"/>
      <c r="F88" s="386"/>
      <c r="H88" s="386"/>
      <c r="J88" s="386"/>
      <c r="L88" s="517"/>
      <c r="N88" s="517"/>
      <c r="O88" s="588"/>
      <c r="P88" s="588"/>
      <c r="Q88" s="588"/>
      <c r="R88" s="588"/>
      <c r="T88" s="588"/>
      <c r="V88" s="588"/>
      <c r="X88" s="588"/>
      <c r="Y88" s="588"/>
    </row>
    <row r="89" spans="3:25" ht="3" customHeight="1">
      <c r="N89" s="528"/>
      <c r="O89" s="528"/>
      <c r="P89" s="529"/>
      <c r="Q89" s="529"/>
      <c r="R89" s="397"/>
      <c r="T89" s="397"/>
      <c r="V89" s="397"/>
      <c r="X89" s="397"/>
      <c r="Y89" s="397"/>
    </row>
    <row r="90" spans="3:25" ht="1.5" customHeight="1"/>
    <row r="91" spans="3:25" ht="44.25" customHeight="1">
      <c r="C91" s="1745" t="s">
        <v>797</v>
      </c>
      <c r="D91" s="1745"/>
      <c r="E91" s="1745"/>
      <c r="F91" s="1745"/>
      <c r="G91" s="1745"/>
      <c r="H91" s="1745"/>
      <c r="I91" s="1745"/>
      <c r="J91" s="1745"/>
      <c r="K91" s="1745"/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5"/>
      <c r="Y91" s="1745"/>
    </row>
    <row r="92" spans="3:25" ht="6.75" customHeight="1"/>
    <row r="93" spans="3:25" ht="20.100000000000001" customHeight="1">
      <c r="C93" s="1742" t="s">
        <v>26</v>
      </c>
      <c r="D93" s="1743"/>
      <c r="E93" s="1743"/>
      <c r="F93" s="1743"/>
      <c r="G93" s="1743"/>
      <c r="H93" s="1743"/>
      <c r="I93" s="1743"/>
      <c r="J93" s="1743"/>
      <c r="K93" s="1743"/>
      <c r="L93" s="1743"/>
      <c r="M93" s="1743"/>
      <c r="N93" s="1743"/>
      <c r="O93" s="1743"/>
      <c r="P93" s="1743"/>
      <c r="Q93" s="1743"/>
      <c r="R93" s="1743"/>
      <c r="S93" s="1743"/>
      <c r="T93" s="1743"/>
      <c r="U93" s="1743"/>
      <c r="V93" s="1743"/>
      <c r="W93" s="1743"/>
      <c r="X93" s="1743"/>
      <c r="Y93" s="1744"/>
    </row>
    <row r="94" spans="3:25" ht="4.5" customHeight="1">
      <c r="C94" s="516"/>
      <c r="D94" s="386"/>
      <c r="F94" s="386"/>
      <c r="H94" s="386"/>
      <c r="J94" s="386"/>
      <c r="L94" s="517"/>
      <c r="N94" s="517"/>
      <c r="O94" s="588"/>
      <c r="P94" s="588"/>
      <c r="Q94" s="588"/>
      <c r="R94" s="588"/>
      <c r="T94" s="588"/>
      <c r="V94" s="588"/>
      <c r="X94" s="588"/>
      <c r="Y94" s="588"/>
    </row>
    <row r="95" spans="3:25" ht="20.100000000000001" customHeight="1">
      <c r="C95" s="631" t="s">
        <v>27</v>
      </c>
      <c r="D95" s="1739"/>
      <c r="E95" s="1740"/>
      <c r="F95" s="1740"/>
      <c r="G95" s="1740"/>
      <c r="H95" s="1740"/>
      <c r="I95" s="1740"/>
      <c r="J95" s="1740"/>
      <c r="K95" s="1740"/>
      <c r="L95" s="1740"/>
      <c r="M95" s="1740"/>
      <c r="N95" s="1740"/>
      <c r="O95" s="1740"/>
      <c r="P95" s="1741"/>
      <c r="R95" s="1631" t="s">
        <v>28</v>
      </c>
      <c r="S95" s="1631"/>
      <c r="T95" s="601"/>
      <c r="V95" s="600" t="s">
        <v>19</v>
      </c>
      <c r="W95" s="1571"/>
      <c r="X95" s="1572"/>
      <c r="Y95" s="1573"/>
    </row>
    <row r="96" spans="3:25" ht="7.5" customHeight="1">
      <c r="C96" s="516"/>
      <c r="D96" s="386"/>
      <c r="F96" s="386"/>
      <c r="H96" s="386"/>
      <c r="J96" s="386"/>
      <c r="L96" s="517"/>
      <c r="N96" s="517"/>
      <c r="O96" s="588"/>
      <c r="P96" s="588"/>
      <c r="Q96" s="588"/>
      <c r="R96" s="588"/>
      <c r="T96" s="588"/>
      <c r="V96" s="588"/>
      <c r="X96" s="588"/>
      <c r="Y96" s="588"/>
    </row>
    <row r="97" spans="3:31" ht="20.100000000000001" customHeight="1">
      <c r="C97" s="631" t="s">
        <v>29</v>
      </c>
      <c r="D97" s="1739"/>
      <c r="E97" s="1740"/>
      <c r="F97" s="1740"/>
      <c r="G97" s="1740"/>
      <c r="H97" s="1740"/>
      <c r="I97" s="1740"/>
      <c r="J97" s="1740"/>
      <c r="K97" s="1740"/>
      <c r="L97" s="1741"/>
      <c r="N97" s="1631" t="s">
        <v>30</v>
      </c>
      <c r="O97" s="1631"/>
      <c r="P97" s="602"/>
      <c r="Q97" s="534"/>
      <c r="R97" s="534"/>
      <c r="T97" s="534"/>
      <c r="V97" s="534"/>
      <c r="X97" s="380"/>
      <c r="Y97" s="380"/>
    </row>
    <row r="98" spans="3:31" ht="6" customHeight="1">
      <c r="C98" s="516"/>
      <c r="D98" s="386"/>
      <c r="F98" s="386"/>
      <c r="H98" s="386"/>
      <c r="J98" s="386"/>
      <c r="L98" s="517"/>
      <c r="N98" s="517"/>
      <c r="O98" s="588"/>
      <c r="P98" s="588"/>
      <c r="Q98" s="588"/>
      <c r="R98" s="588"/>
      <c r="T98" s="588"/>
      <c r="V98" s="588"/>
      <c r="X98" s="588"/>
      <c r="Y98" s="588"/>
    </row>
    <row r="99" spans="3:31" ht="20.100000000000001" customHeight="1">
      <c r="C99" s="631" t="s">
        <v>31</v>
      </c>
      <c r="D99" s="1739"/>
      <c r="E99" s="1740"/>
      <c r="F99" s="1740"/>
      <c r="G99" s="1740"/>
      <c r="H99" s="1740"/>
      <c r="I99" s="1740"/>
      <c r="J99" s="1740"/>
      <c r="K99" s="1740"/>
      <c r="L99" s="1741"/>
      <c r="N99" s="1632" t="s">
        <v>32</v>
      </c>
      <c r="O99" s="1633"/>
      <c r="P99" s="602"/>
      <c r="Q99" s="534"/>
      <c r="T99" s="534"/>
      <c r="V99" s="534"/>
      <c r="X99" s="380"/>
      <c r="Y99" s="380"/>
      <c r="AE99" s="2"/>
    </row>
    <row r="100" spans="3:31" ht="6" customHeight="1">
      <c r="C100" s="479"/>
      <c r="D100" s="387"/>
      <c r="F100" s="534"/>
      <c r="H100" s="534"/>
      <c r="J100" s="534"/>
      <c r="L100" s="534"/>
      <c r="N100" s="534"/>
      <c r="O100" s="534"/>
      <c r="P100" s="534"/>
      <c r="Q100" s="534"/>
      <c r="R100" s="534"/>
      <c r="T100" s="534"/>
      <c r="V100" s="534"/>
      <c r="X100" s="380"/>
      <c r="Y100" s="380"/>
      <c r="AE100" s="2"/>
    </row>
    <row r="101" spans="3:31" ht="20.100000000000001" customHeight="1">
      <c r="C101" s="631" t="s">
        <v>33</v>
      </c>
      <c r="D101" s="1739"/>
      <c r="E101" s="1740"/>
      <c r="F101" s="1740"/>
      <c r="G101" s="1740"/>
      <c r="H101" s="1740"/>
      <c r="I101" s="1740"/>
      <c r="J101" s="1740"/>
      <c r="K101" s="1740"/>
      <c r="L101" s="1740"/>
      <c r="M101" s="1740"/>
      <c r="N101" s="1740"/>
      <c r="O101" s="1740"/>
      <c r="P101" s="1740"/>
      <c r="Q101" s="1740"/>
      <c r="R101" s="1740"/>
      <c r="S101" s="1740"/>
      <c r="T101" s="1740"/>
      <c r="U101" s="1740"/>
      <c r="V101" s="1740"/>
      <c r="W101" s="1740"/>
      <c r="X101" s="1740"/>
      <c r="Y101" s="1741"/>
    </row>
    <row r="102" spans="3:31" ht="6" customHeight="1">
      <c r="C102" s="516"/>
      <c r="D102" s="386"/>
      <c r="F102" s="386"/>
      <c r="H102" s="386"/>
      <c r="J102" s="386"/>
      <c r="L102" s="517"/>
      <c r="N102" s="517"/>
      <c r="O102" s="588"/>
      <c r="P102" s="588"/>
      <c r="Q102" s="588"/>
      <c r="R102" s="588"/>
      <c r="T102" s="588"/>
      <c r="V102" s="588"/>
      <c r="X102" s="588"/>
      <c r="Y102" s="588"/>
    </row>
    <row r="103" spans="3:31" ht="20.100000000000001" customHeight="1">
      <c r="C103" s="1742" t="s">
        <v>719</v>
      </c>
      <c r="D103" s="1743"/>
      <c r="E103" s="1743"/>
      <c r="F103" s="1743"/>
      <c r="G103" s="1743"/>
      <c r="H103" s="1743"/>
      <c r="I103" s="1743"/>
      <c r="J103" s="1743"/>
      <c r="K103" s="1743"/>
      <c r="L103" s="1743"/>
      <c r="M103" s="1743"/>
      <c r="N103" s="1743"/>
      <c r="O103" s="1743"/>
      <c r="P103" s="1743"/>
      <c r="Q103" s="1743"/>
      <c r="R103" s="1743"/>
      <c r="S103" s="1743"/>
      <c r="T103" s="1743"/>
      <c r="U103" s="1743"/>
      <c r="V103" s="1743"/>
      <c r="W103" s="1743"/>
      <c r="X103" s="1743"/>
      <c r="Y103" s="1744"/>
    </row>
    <row r="104" spans="3:31" ht="6" customHeight="1">
      <c r="C104" s="535"/>
      <c r="D104" s="535"/>
      <c r="F104" s="535"/>
      <c r="H104" s="535"/>
      <c r="J104" s="535"/>
      <c r="L104" s="535"/>
      <c r="N104" s="535"/>
      <c r="O104" s="535"/>
      <c r="P104" s="535"/>
      <c r="Q104" s="535"/>
      <c r="R104" s="535"/>
      <c r="T104" s="535"/>
      <c r="V104" s="535"/>
      <c r="X104" s="535"/>
      <c r="Y104" s="535"/>
    </row>
    <row r="105" spans="3:31" ht="20.100000000000001" customHeight="1">
      <c r="C105" s="593" t="s">
        <v>757</v>
      </c>
      <c r="D105" s="1694"/>
      <c r="E105" s="1695"/>
      <c r="F105" s="1695"/>
      <c r="G105" s="1695"/>
      <c r="H105" s="1695"/>
      <c r="I105" s="1695"/>
      <c r="J105" s="1695"/>
      <c r="K105" s="1695"/>
      <c r="L105" s="1695"/>
      <c r="M105" s="1695"/>
      <c r="N105" s="1695"/>
      <c r="O105" s="1695"/>
      <c r="P105" s="1695"/>
      <c r="Q105" s="1695"/>
      <c r="R105" s="1695"/>
      <c r="S105" s="1695"/>
      <c r="T105" s="1695"/>
      <c r="U105" s="1695"/>
      <c r="V105" s="1695"/>
      <c r="W105" s="1695"/>
      <c r="X105" s="1695"/>
      <c r="Y105" s="1696"/>
    </row>
    <row r="106" spans="3:31" ht="6" customHeight="1">
      <c r="C106" s="516"/>
      <c r="D106" s="386"/>
      <c r="F106" s="386"/>
      <c r="H106" s="386"/>
      <c r="J106" s="386"/>
      <c r="L106" s="517"/>
      <c r="N106" s="517"/>
      <c r="O106" s="588"/>
      <c r="P106" s="588"/>
      <c r="Q106" s="588"/>
      <c r="R106" s="588"/>
      <c r="T106" s="588"/>
      <c r="V106" s="588"/>
      <c r="X106" s="588"/>
      <c r="Y106" s="588"/>
    </row>
    <row r="107" spans="3:31" ht="20.100000000000001" customHeight="1">
      <c r="C107" s="593" t="s">
        <v>31</v>
      </c>
      <c r="D107" s="1694"/>
      <c r="E107" s="1695"/>
      <c r="F107" s="1695"/>
      <c r="G107" s="1695"/>
      <c r="H107" s="1695"/>
      <c r="I107" s="1695"/>
      <c r="J107" s="1695"/>
      <c r="K107" s="1695"/>
      <c r="L107" s="1695"/>
      <c r="M107" s="1695"/>
      <c r="N107" s="1696"/>
      <c r="O107" s="386"/>
      <c r="P107" s="591" t="s">
        <v>34</v>
      </c>
      <c r="Q107" s="1694"/>
      <c r="R107" s="1695"/>
      <c r="S107" s="1695"/>
      <c r="T107" s="1695"/>
      <c r="U107" s="1695"/>
      <c r="V107" s="1695"/>
      <c r="W107" s="1695"/>
      <c r="X107" s="1695"/>
      <c r="Y107" s="1696"/>
    </row>
    <row r="108" spans="3:31" ht="8.25" customHeight="1">
      <c r="C108" s="516"/>
      <c r="D108" s="386"/>
      <c r="F108" s="386"/>
      <c r="H108" s="386"/>
      <c r="J108" s="386"/>
      <c r="L108" s="517"/>
      <c r="N108" s="517"/>
      <c r="O108" s="588"/>
      <c r="P108" s="588"/>
      <c r="Q108" s="588"/>
      <c r="R108" s="588"/>
      <c r="T108" s="588"/>
      <c r="V108" s="588"/>
      <c r="X108" s="588"/>
      <c r="Y108" s="588"/>
    </row>
    <row r="109" spans="3:31" ht="24.95" customHeight="1">
      <c r="C109" s="1579" t="s">
        <v>2365</v>
      </c>
      <c r="D109" s="1579"/>
      <c r="E109" s="603" t="s">
        <v>176</v>
      </c>
      <c r="F109" s="604"/>
      <c r="G109" s="570"/>
      <c r="H109" s="1579" t="s">
        <v>2448</v>
      </c>
      <c r="I109" s="1579"/>
      <c r="J109" s="1579"/>
      <c r="K109" s="1579"/>
      <c r="L109" s="1579"/>
      <c r="M109" s="1579"/>
      <c r="N109" s="1579"/>
      <c r="O109" s="1579"/>
      <c r="P109" s="1579"/>
      <c r="Q109" s="1579"/>
      <c r="R109" s="1579"/>
      <c r="S109" s="1579"/>
      <c r="T109" s="1579"/>
      <c r="U109" s="1579"/>
      <c r="V109" s="1579"/>
      <c r="W109" s="1579"/>
      <c r="X109" s="1579"/>
      <c r="Y109" s="1579"/>
    </row>
    <row r="110" spans="3:31" ht="8.25" customHeight="1">
      <c r="C110" s="1579"/>
      <c r="D110" s="1579"/>
      <c r="F110" s="386"/>
      <c r="H110" s="386"/>
      <c r="J110" s="386"/>
      <c r="L110" s="517"/>
      <c r="N110" s="517"/>
      <c r="O110" s="588"/>
      <c r="P110" s="588"/>
      <c r="Q110" s="588"/>
      <c r="R110" s="588"/>
      <c r="T110" s="588"/>
      <c r="V110" s="588"/>
      <c r="X110" s="588"/>
      <c r="Y110" s="588"/>
    </row>
    <row r="111" spans="3:31" ht="25.5" customHeight="1">
      <c r="C111" s="1579"/>
      <c r="D111" s="1579"/>
      <c r="E111" s="603" t="s">
        <v>36</v>
      </c>
      <c r="F111" s="604"/>
      <c r="G111" s="570"/>
      <c r="H111" s="1736" t="s">
        <v>2366</v>
      </c>
      <c r="I111" s="1736"/>
      <c r="J111" s="1736"/>
      <c r="K111" s="1736"/>
      <c r="L111" s="1736"/>
      <c r="M111" s="1736"/>
      <c r="N111" s="1736"/>
      <c r="O111" s="1736"/>
      <c r="P111" s="1736"/>
      <c r="Q111" s="1736"/>
      <c r="R111" s="1736"/>
      <c r="S111" s="1736"/>
      <c r="T111" s="1736"/>
      <c r="U111" s="1736"/>
      <c r="V111" s="1736"/>
      <c r="W111" s="1736"/>
      <c r="X111" s="1736"/>
      <c r="Y111" s="1736"/>
    </row>
    <row r="112" spans="3:31" ht="6" customHeight="1"/>
    <row r="113" spans="3:29" ht="35.25" customHeight="1">
      <c r="C113" s="1735" t="s">
        <v>824</v>
      </c>
      <c r="D113" s="1735"/>
      <c r="E113" s="1735"/>
      <c r="F113" s="1735"/>
      <c r="G113" s="1735"/>
      <c r="H113" s="1735"/>
      <c r="I113" s="1735"/>
      <c r="J113" s="1735"/>
      <c r="K113" s="1735"/>
      <c r="L113" s="1735"/>
      <c r="M113" s="1735"/>
      <c r="N113" s="1735"/>
      <c r="O113" s="1735"/>
      <c r="P113" s="1735"/>
      <c r="Q113" s="538"/>
      <c r="R113" s="605" t="s">
        <v>873</v>
      </c>
      <c r="S113" s="1733"/>
      <c r="T113" s="1733"/>
      <c r="U113" s="539"/>
      <c r="V113" s="1737" t="s">
        <v>36</v>
      </c>
      <c r="W113" s="1738"/>
      <c r="X113" s="1550"/>
      <c r="Y113" s="1550"/>
      <c r="AA113" s="141"/>
      <c r="AB113" s="142"/>
      <c r="AC113" s="170"/>
    </row>
    <row r="114" spans="3:29" ht="30.75" customHeight="1">
      <c r="C114" s="1730" t="s">
        <v>874</v>
      </c>
      <c r="D114" s="1731"/>
      <c r="E114" s="1731"/>
      <c r="F114" s="1731"/>
      <c r="G114" s="1731"/>
      <c r="H114" s="1731"/>
      <c r="I114" s="1731"/>
      <c r="J114" s="1731"/>
      <c r="K114" s="1731"/>
      <c r="L114" s="1731"/>
      <c r="M114" s="1731"/>
      <c r="N114" s="1731"/>
      <c r="O114" s="1731"/>
      <c r="P114" s="1732"/>
      <c r="Q114" s="538"/>
      <c r="R114" s="605" t="s">
        <v>873</v>
      </c>
      <c r="S114" s="1733"/>
      <c r="T114" s="1733"/>
      <c r="U114" s="539"/>
      <c r="V114" s="1737" t="s">
        <v>36</v>
      </c>
      <c r="W114" s="1738"/>
      <c r="X114" s="1550"/>
      <c r="Y114" s="1550"/>
      <c r="AA114" s="141"/>
      <c r="AB114" s="142"/>
      <c r="AC114" s="170"/>
    </row>
    <row r="115" spans="3:29" ht="6" customHeight="1"/>
    <row r="116" spans="3:29" ht="39.75" customHeight="1">
      <c r="C116" s="1734" t="s">
        <v>823</v>
      </c>
      <c r="D116" s="1734"/>
      <c r="E116" s="1734"/>
      <c r="F116" s="1734"/>
      <c r="G116" s="1734"/>
      <c r="H116" s="1734"/>
      <c r="I116" s="1734"/>
      <c r="J116" s="1734"/>
      <c r="K116" s="1734"/>
      <c r="L116" s="1734"/>
      <c r="M116" s="1734"/>
      <c r="N116" s="1734"/>
      <c r="O116" s="1734"/>
      <c r="P116" s="1734"/>
      <c r="Q116" s="1734"/>
      <c r="R116" s="1734"/>
      <c r="S116" s="1734"/>
      <c r="T116" s="1734"/>
      <c r="U116" s="1734"/>
      <c r="V116" s="1734"/>
      <c r="W116" s="1734"/>
      <c r="X116" s="1734"/>
      <c r="Y116" s="1734"/>
      <c r="AA116" s="141"/>
      <c r="AB116" s="142"/>
      <c r="AC116" s="170"/>
    </row>
    <row r="117" spans="3:29" ht="27" customHeight="1">
      <c r="C117" s="1412" t="s">
        <v>798</v>
      </c>
      <c r="D117" s="1413"/>
      <c r="E117" s="1413"/>
      <c r="F117" s="1413"/>
      <c r="G117" s="1413"/>
      <c r="H117" s="1413"/>
      <c r="I117" s="1413"/>
      <c r="J117" s="1413"/>
      <c r="K117" s="1413"/>
      <c r="L117" s="1413"/>
      <c r="M117" s="1413"/>
      <c r="N117" s="1413"/>
      <c r="O117" s="1413"/>
      <c r="P117" s="1413"/>
      <c r="Q117" s="1413"/>
      <c r="R117" s="1413"/>
      <c r="S117" s="1413"/>
      <c r="T117" s="1413"/>
      <c r="U117" s="1413"/>
      <c r="V117" s="1413"/>
      <c r="W117" s="1413"/>
      <c r="X117" s="1413"/>
      <c r="Y117" s="1414"/>
      <c r="AA117" s="141"/>
      <c r="AB117" s="142"/>
      <c r="AC117" s="170"/>
    </row>
    <row r="118" spans="3:29" ht="30.75" customHeight="1">
      <c r="C118" s="1415" t="s">
        <v>799</v>
      </c>
      <c r="D118" s="1416"/>
      <c r="E118" s="1416"/>
      <c r="F118" s="1416"/>
      <c r="G118" s="1416"/>
      <c r="H118" s="1416"/>
      <c r="I118" s="1416"/>
      <c r="J118" s="1416"/>
      <c r="K118" s="1416"/>
      <c r="L118" s="1416"/>
      <c r="M118" s="1416"/>
      <c r="N118" s="1416"/>
      <c r="O118" s="1416"/>
      <c r="P118" s="1416"/>
      <c r="Q118" s="1416"/>
      <c r="R118" s="1416"/>
      <c r="S118" s="1416"/>
      <c r="T118" s="1416"/>
      <c r="U118" s="1416"/>
      <c r="V118" s="1416"/>
      <c r="W118" s="1416"/>
      <c r="X118" s="1416"/>
      <c r="Y118" s="1417"/>
      <c r="AA118" s="141"/>
      <c r="AB118" s="142"/>
      <c r="AC118" s="170"/>
    </row>
    <row r="119" spans="3:29" ht="6" customHeight="1">
      <c r="C119" s="475"/>
      <c r="D119" s="401"/>
      <c r="F119" s="401"/>
      <c r="H119" s="401"/>
      <c r="J119" s="401"/>
      <c r="L119" s="401"/>
      <c r="N119" s="401"/>
      <c r="O119" s="401"/>
      <c r="P119" s="401"/>
      <c r="Q119" s="401"/>
      <c r="R119" s="401"/>
      <c r="T119" s="401"/>
      <c r="V119" s="401"/>
      <c r="X119" s="401"/>
      <c r="Y119" s="401"/>
      <c r="AA119" s="141"/>
      <c r="AB119" s="142"/>
      <c r="AC119" s="170"/>
    </row>
    <row r="120" spans="3:29" s="434" customFormat="1" ht="24.95" customHeight="1">
      <c r="C120" s="1727" t="s">
        <v>718</v>
      </c>
      <c r="D120" s="1728"/>
      <c r="E120" s="1728"/>
      <c r="F120" s="1728"/>
      <c r="G120" s="1728"/>
      <c r="H120" s="1728"/>
      <c r="I120" s="1728"/>
      <c r="J120" s="1728"/>
      <c r="K120" s="1728"/>
      <c r="L120" s="1728"/>
      <c r="M120" s="1728"/>
      <c r="N120" s="1728"/>
      <c r="O120" s="1728"/>
      <c r="P120" s="1728"/>
      <c r="Q120" s="1728"/>
      <c r="R120" s="1728"/>
      <c r="S120" s="1728"/>
      <c r="T120" s="1728"/>
      <c r="U120" s="1728"/>
      <c r="V120" s="1728"/>
      <c r="W120" s="1728"/>
      <c r="X120" s="1728"/>
      <c r="Y120" s="1729"/>
      <c r="AA120" s="433"/>
      <c r="AB120" s="437"/>
      <c r="AC120" s="438"/>
    </row>
    <row r="121" spans="3:29" ht="6" customHeight="1"/>
    <row r="122" spans="3:29" ht="20.100000000000001" customHeight="1">
      <c r="C122" s="606"/>
      <c r="D122" s="607"/>
      <c r="E122" s="608"/>
      <c r="F122" s="607"/>
      <c r="G122" s="608"/>
      <c r="H122" s="607"/>
      <c r="I122" s="608"/>
      <c r="J122" s="607"/>
      <c r="K122" s="608"/>
      <c r="L122" s="607"/>
      <c r="M122" s="608"/>
      <c r="N122" s="607"/>
      <c r="O122" s="607"/>
      <c r="P122" s="607"/>
      <c r="Q122" s="607"/>
      <c r="R122" s="607"/>
      <c r="S122" s="608"/>
      <c r="T122" s="607"/>
      <c r="U122" s="608"/>
      <c r="V122" s="607"/>
      <c r="W122" s="608"/>
      <c r="X122" s="607"/>
      <c r="Y122" s="609"/>
      <c r="AA122" s="141"/>
      <c r="AB122" s="142"/>
      <c r="AC122" s="170"/>
    </row>
    <row r="123" spans="3:29" ht="20.100000000000001" customHeight="1">
      <c r="C123" s="169"/>
      <c r="D123" s="170"/>
      <c r="F123" s="170"/>
      <c r="H123" s="170"/>
      <c r="J123" s="170"/>
      <c r="L123" s="170"/>
      <c r="N123" s="170"/>
      <c r="O123" s="170"/>
      <c r="P123" s="170"/>
      <c r="Q123" s="170"/>
      <c r="R123" s="170"/>
      <c r="T123" s="170"/>
      <c r="V123" s="170"/>
      <c r="X123" s="170"/>
      <c r="Y123" s="171"/>
      <c r="AA123" s="141"/>
      <c r="AB123" s="142"/>
      <c r="AC123" s="170"/>
    </row>
    <row r="124" spans="3:29" ht="20.100000000000001" customHeight="1">
      <c r="C124" s="169"/>
      <c r="D124" s="170"/>
      <c r="F124" s="170"/>
      <c r="H124" s="170"/>
      <c r="J124" s="170"/>
      <c r="L124" s="170"/>
      <c r="N124" s="170"/>
      <c r="O124" s="170"/>
      <c r="P124" s="170"/>
      <c r="Q124" s="170"/>
      <c r="R124" s="170"/>
      <c r="T124" s="170"/>
      <c r="V124" s="170"/>
      <c r="X124" s="170"/>
      <c r="Y124" s="171"/>
      <c r="AA124" s="141"/>
      <c r="AB124" s="142"/>
      <c r="AC124" s="170"/>
    </row>
    <row r="125" spans="3:29" ht="37.5" customHeight="1">
      <c r="C125" s="169"/>
      <c r="D125" s="170"/>
      <c r="F125" s="170"/>
      <c r="H125" s="170"/>
      <c r="J125" s="170"/>
      <c r="L125" s="170"/>
      <c r="N125" s="170"/>
      <c r="O125" s="170"/>
      <c r="P125" s="170"/>
      <c r="Q125" s="170"/>
      <c r="R125" s="170"/>
      <c r="T125" s="170"/>
      <c r="V125" s="170"/>
      <c r="X125" s="170"/>
      <c r="Y125" s="171"/>
      <c r="AA125" s="141"/>
      <c r="AB125" s="142"/>
      <c r="AC125" s="170"/>
    </row>
    <row r="126" spans="3:29" ht="20.100000000000001" customHeight="1">
      <c r="C126" s="169"/>
      <c r="D126" s="170"/>
      <c r="F126" s="170"/>
      <c r="H126" s="170"/>
      <c r="J126" s="170"/>
      <c r="L126" s="170"/>
      <c r="N126" s="170"/>
      <c r="O126" s="170"/>
      <c r="P126" s="170"/>
      <c r="Q126" s="170"/>
      <c r="R126" s="170"/>
      <c r="T126" s="170"/>
      <c r="V126" s="170"/>
      <c r="X126" s="170"/>
      <c r="Y126" s="171"/>
      <c r="AA126" s="141"/>
      <c r="AB126" s="142"/>
      <c r="AC126" s="170"/>
    </row>
    <row r="127" spans="3:29" ht="20.100000000000001" customHeight="1">
      <c r="C127" s="169"/>
      <c r="D127" s="170"/>
      <c r="F127" s="170"/>
      <c r="H127" s="170"/>
      <c r="J127" s="170"/>
      <c r="L127" s="170"/>
      <c r="N127" s="170"/>
      <c r="O127" s="170"/>
      <c r="P127" s="170"/>
      <c r="Q127" s="170"/>
      <c r="R127" s="170"/>
      <c r="T127" s="170"/>
      <c r="V127" s="170"/>
      <c r="X127" s="170"/>
      <c r="Y127" s="171"/>
      <c r="AA127" s="141"/>
      <c r="AB127" s="142"/>
      <c r="AC127" s="170"/>
    </row>
    <row r="128" spans="3:29" ht="20.100000000000001" customHeight="1">
      <c r="C128" s="169"/>
      <c r="D128" s="170"/>
      <c r="F128" s="170"/>
      <c r="H128" s="170"/>
      <c r="J128" s="170"/>
      <c r="L128" s="170"/>
      <c r="N128" s="170"/>
      <c r="O128" s="170"/>
      <c r="P128" s="170"/>
      <c r="Q128" s="170"/>
      <c r="R128" s="170"/>
      <c r="T128" s="170"/>
      <c r="V128" s="170"/>
      <c r="W128" s="1340"/>
      <c r="X128" s="1340"/>
      <c r="Y128" s="1341"/>
      <c r="AA128" s="141"/>
      <c r="AB128" s="142"/>
      <c r="AC128" s="170"/>
    </row>
    <row r="129" spans="3:29" ht="20.100000000000001" customHeight="1">
      <c r="C129" s="169"/>
      <c r="D129" s="170"/>
      <c r="F129" s="170"/>
      <c r="H129" s="170"/>
      <c r="J129" s="170"/>
      <c r="L129" s="170"/>
      <c r="N129" s="170"/>
      <c r="O129" s="170"/>
      <c r="P129" s="170"/>
      <c r="Q129" s="170"/>
      <c r="R129" s="170"/>
      <c r="T129" s="170"/>
      <c r="V129" s="170"/>
      <c r="W129" s="1340"/>
      <c r="X129" s="1340"/>
      <c r="Y129" s="1341"/>
      <c r="AA129" s="143"/>
      <c r="AB129" s="142"/>
      <c r="AC129" s="142"/>
    </row>
    <row r="130" spans="3:29" ht="20.100000000000001" customHeight="1">
      <c r="C130" s="169"/>
      <c r="D130" s="170"/>
      <c r="F130" s="170"/>
      <c r="H130" s="170"/>
      <c r="J130" s="170"/>
      <c r="L130" s="170"/>
      <c r="N130" s="170"/>
      <c r="O130" s="170"/>
      <c r="P130" s="170"/>
      <c r="Q130" s="170"/>
      <c r="R130" s="170"/>
      <c r="T130" s="170"/>
      <c r="V130" s="170"/>
      <c r="X130" s="170"/>
      <c r="Y130" s="171"/>
      <c r="AA130" s="143"/>
      <c r="AB130" s="142"/>
      <c r="AC130" s="142"/>
    </row>
    <row r="131" spans="3:29" ht="20.100000000000001" customHeight="1">
      <c r="C131" s="169"/>
      <c r="D131" s="170"/>
      <c r="F131" s="170"/>
      <c r="H131" s="170"/>
      <c r="J131" s="170"/>
      <c r="L131" s="170"/>
      <c r="N131" s="170"/>
      <c r="O131" s="170"/>
      <c r="P131" s="170"/>
      <c r="Q131" s="170"/>
      <c r="R131" s="170"/>
      <c r="T131" s="170"/>
      <c r="V131" s="170"/>
      <c r="X131" s="170"/>
      <c r="Y131" s="171"/>
      <c r="AA131" s="143"/>
      <c r="AB131" s="142"/>
      <c r="AC131" s="142"/>
    </row>
    <row r="132" spans="3:29" ht="21" customHeight="1">
      <c r="C132" s="169"/>
      <c r="D132" s="170"/>
      <c r="F132" s="170"/>
      <c r="H132" s="170"/>
      <c r="J132" s="170"/>
      <c r="L132" s="170"/>
      <c r="N132" s="170"/>
      <c r="O132" s="170"/>
      <c r="P132" s="170"/>
      <c r="Q132" s="170"/>
      <c r="R132" s="170"/>
      <c r="T132" s="170"/>
      <c r="V132" s="170"/>
      <c r="X132" s="170"/>
      <c r="Y132" s="171"/>
      <c r="AA132" s="143"/>
      <c r="AB132" s="142"/>
      <c r="AC132" s="142"/>
    </row>
    <row r="133" spans="3:29" ht="24" customHeight="1">
      <c r="C133" s="169"/>
      <c r="D133" s="170"/>
      <c r="F133" s="170"/>
      <c r="H133" s="170"/>
      <c r="J133" s="416"/>
      <c r="L133" s="170"/>
      <c r="N133" s="170"/>
      <c r="O133" s="170"/>
      <c r="P133" s="170"/>
      <c r="Q133" s="170"/>
      <c r="R133" s="170"/>
      <c r="T133" s="170"/>
      <c r="V133" s="170"/>
      <c r="X133" s="170"/>
      <c r="Y133" s="171"/>
      <c r="AA133" s="143"/>
      <c r="AB133" s="142"/>
      <c r="AC133" s="142"/>
    </row>
    <row r="134" spans="3:29" ht="27" customHeight="1">
      <c r="C134" s="169"/>
      <c r="D134" s="170"/>
      <c r="F134" s="170"/>
      <c r="H134" s="170"/>
      <c r="J134" s="170"/>
      <c r="L134" s="170"/>
      <c r="N134" s="170"/>
      <c r="O134" s="170"/>
      <c r="P134" s="170"/>
      <c r="Q134" s="170"/>
      <c r="R134" s="170"/>
      <c r="T134" s="170"/>
      <c r="V134" s="170"/>
      <c r="X134" s="170"/>
      <c r="Y134" s="171"/>
      <c r="AA134" s="143"/>
      <c r="AB134" s="142"/>
      <c r="AC134" s="142"/>
    </row>
    <row r="135" spans="3:29" ht="27" customHeight="1">
      <c r="C135" s="169"/>
      <c r="D135" s="170"/>
      <c r="F135" s="170"/>
      <c r="H135" s="170"/>
      <c r="J135" s="170"/>
      <c r="L135" s="170"/>
      <c r="N135" s="170"/>
      <c r="O135" s="170"/>
      <c r="P135" s="170"/>
      <c r="Q135" s="170"/>
      <c r="R135" s="170"/>
      <c r="T135" s="170"/>
      <c r="V135" s="170"/>
      <c r="W135" s="1340"/>
      <c r="X135" s="1340"/>
      <c r="Y135" s="1341"/>
      <c r="AA135" s="143"/>
      <c r="AB135" s="142"/>
      <c r="AC135" s="142"/>
    </row>
    <row r="136" spans="3:29" ht="27" customHeight="1">
      <c r="C136" s="417"/>
      <c r="D136" s="170"/>
      <c r="F136" s="170"/>
      <c r="H136" s="170"/>
      <c r="J136" s="170"/>
      <c r="L136" s="170"/>
      <c r="N136" s="170"/>
      <c r="O136" s="170"/>
      <c r="P136" s="170"/>
      <c r="Q136" s="170"/>
      <c r="R136" s="170"/>
      <c r="T136" s="170"/>
      <c r="V136" s="170"/>
      <c r="W136" s="1340"/>
      <c r="X136" s="1340"/>
      <c r="Y136" s="1341"/>
      <c r="AA136" s="143"/>
      <c r="AB136" s="142"/>
      <c r="AC136" s="142"/>
    </row>
    <row r="137" spans="3:29" ht="27" customHeight="1">
      <c r="C137" s="417"/>
      <c r="D137" s="170"/>
      <c r="F137" s="170"/>
      <c r="H137" s="170"/>
      <c r="J137" s="170"/>
      <c r="L137" s="170"/>
      <c r="N137" s="170"/>
      <c r="O137" s="170"/>
      <c r="P137" s="170"/>
      <c r="Q137" s="170"/>
      <c r="R137" s="170"/>
      <c r="T137" s="170"/>
      <c r="V137" s="170"/>
      <c r="W137" s="635"/>
      <c r="X137" s="635"/>
      <c r="Y137" s="636"/>
      <c r="AA137" s="143"/>
      <c r="AB137" s="142"/>
      <c r="AC137" s="142"/>
    </row>
    <row r="138" spans="3:29" ht="27" customHeight="1">
      <c r="C138" s="417"/>
      <c r="D138" s="170"/>
      <c r="F138" s="170"/>
      <c r="H138" s="170"/>
      <c r="J138" s="170"/>
      <c r="L138" s="170"/>
      <c r="N138" s="170"/>
      <c r="O138" s="170"/>
      <c r="P138" s="170"/>
      <c r="Q138" s="170"/>
      <c r="R138" s="170"/>
      <c r="T138" s="170"/>
      <c r="V138" s="170"/>
      <c r="W138" s="635"/>
      <c r="X138" s="635"/>
      <c r="Y138" s="636"/>
      <c r="AA138" s="143"/>
      <c r="AB138" s="142"/>
      <c r="AC138" s="142"/>
    </row>
    <row r="139" spans="3:29" ht="27" customHeight="1">
      <c r="C139" s="417"/>
      <c r="D139" s="170"/>
      <c r="F139" s="170"/>
      <c r="H139" s="170"/>
      <c r="J139" s="170"/>
      <c r="L139" s="170"/>
      <c r="N139" s="170"/>
      <c r="O139" s="170"/>
      <c r="P139" s="170"/>
      <c r="Q139" s="170"/>
      <c r="R139" s="170"/>
      <c r="T139" s="170"/>
      <c r="V139" s="170"/>
      <c r="W139" s="635"/>
      <c r="X139" s="635"/>
      <c r="Y139" s="636"/>
      <c r="AA139" s="143"/>
      <c r="AB139" s="142"/>
      <c r="AC139" s="142"/>
    </row>
    <row r="140" spans="3:29" ht="27" customHeight="1">
      <c r="C140" s="417"/>
      <c r="D140" s="170"/>
      <c r="F140" s="170"/>
      <c r="H140" s="170"/>
      <c r="J140" s="170"/>
      <c r="L140" s="170"/>
      <c r="N140" s="170"/>
      <c r="O140" s="170"/>
      <c r="P140" s="170"/>
      <c r="Q140" s="170"/>
      <c r="R140" s="170"/>
      <c r="T140" s="170"/>
      <c r="V140" s="170"/>
      <c r="W140" s="635"/>
      <c r="X140" s="635"/>
      <c r="Y140" s="636"/>
      <c r="AA140" s="143"/>
      <c r="AB140" s="142"/>
      <c r="AC140" s="142"/>
    </row>
    <row r="141" spans="3:29" ht="27" customHeight="1">
      <c r="C141" s="417"/>
      <c r="D141" s="170"/>
      <c r="F141" s="170"/>
      <c r="H141" s="170"/>
      <c r="J141" s="170"/>
      <c r="L141" s="170"/>
      <c r="N141" s="170"/>
      <c r="O141" s="170"/>
      <c r="P141" s="170"/>
      <c r="Q141" s="170"/>
      <c r="R141" s="170"/>
      <c r="T141" s="170"/>
      <c r="V141" s="170"/>
      <c r="W141" s="635"/>
      <c r="X141" s="635"/>
      <c r="Y141" s="636"/>
      <c r="AA141" s="143"/>
      <c r="AB141" s="142"/>
      <c r="AC141" s="142"/>
    </row>
    <row r="142" spans="3:29" ht="27" customHeight="1">
      <c r="C142" s="417"/>
      <c r="D142" s="170"/>
      <c r="F142" s="170"/>
      <c r="H142" s="170"/>
      <c r="J142" s="170"/>
      <c r="L142" s="170"/>
      <c r="N142" s="170"/>
      <c r="O142" s="170"/>
      <c r="P142" s="170"/>
      <c r="Q142" s="170"/>
      <c r="R142" s="170"/>
      <c r="T142" s="170"/>
      <c r="V142" s="170"/>
      <c r="W142" s="635"/>
      <c r="X142" s="635"/>
      <c r="Y142" s="636"/>
      <c r="AA142" s="143"/>
      <c r="AB142" s="142"/>
      <c r="AC142" s="142"/>
    </row>
    <row r="143" spans="3:29" ht="27" customHeight="1">
      <c r="C143" s="417"/>
      <c r="D143" s="170"/>
      <c r="F143" s="170"/>
      <c r="H143" s="170"/>
      <c r="J143" s="170"/>
      <c r="L143" s="170"/>
      <c r="N143" s="170"/>
      <c r="O143" s="170"/>
      <c r="P143" s="170"/>
      <c r="Q143" s="170"/>
      <c r="R143" s="170"/>
      <c r="T143" s="170"/>
      <c r="V143" s="170"/>
      <c r="W143" s="635"/>
      <c r="X143" s="635"/>
      <c r="Y143" s="636"/>
      <c r="AA143" s="143"/>
      <c r="AB143" s="142"/>
      <c r="AC143" s="142"/>
    </row>
    <row r="144" spans="3:29" ht="27" customHeight="1">
      <c r="C144" s="169"/>
      <c r="D144" s="170"/>
      <c r="F144" s="170"/>
      <c r="H144" s="170"/>
      <c r="J144" s="170"/>
      <c r="L144" s="170"/>
      <c r="N144" s="170"/>
      <c r="O144" s="170"/>
      <c r="P144" s="170"/>
      <c r="Q144" s="170"/>
      <c r="R144" s="170"/>
      <c r="T144" s="170"/>
      <c r="V144" s="170"/>
      <c r="X144" s="170"/>
      <c r="Y144" s="171"/>
      <c r="AA144" s="143"/>
      <c r="AB144" s="142"/>
      <c r="AC144" s="142"/>
    </row>
    <row r="145" spans="3:29" ht="27" customHeight="1">
      <c r="C145" s="169"/>
      <c r="D145" s="170"/>
      <c r="F145" s="170"/>
      <c r="H145" s="170"/>
      <c r="J145" s="170"/>
      <c r="L145" s="170"/>
      <c r="N145" s="170"/>
      <c r="O145" s="170"/>
      <c r="P145" s="170"/>
      <c r="Q145" s="170"/>
      <c r="R145" s="170"/>
      <c r="T145" s="170"/>
      <c r="V145" s="170"/>
      <c r="X145" s="170"/>
      <c r="Y145" s="171"/>
      <c r="AA145" s="143"/>
      <c r="AB145" s="142"/>
      <c r="AC145" s="142"/>
    </row>
    <row r="146" spans="3:29" ht="27" customHeight="1">
      <c r="C146" s="169"/>
      <c r="D146" s="170"/>
      <c r="F146" s="170"/>
      <c r="H146" s="170"/>
      <c r="J146" s="170"/>
      <c r="L146" s="170"/>
      <c r="N146" s="170"/>
      <c r="O146" s="170"/>
      <c r="P146" s="170"/>
      <c r="Q146" s="170"/>
      <c r="R146" s="170"/>
      <c r="T146" s="170"/>
      <c r="V146" s="170"/>
      <c r="X146" s="170"/>
      <c r="Y146" s="171"/>
      <c r="AA146" s="143"/>
      <c r="AB146" s="142"/>
      <c r="AC146" s="142"/>
    </row>
    <row r="147" spans="3:29" ht="5.0999999999999996" customHeight="1">
      <c r="C147" s="169"/>
      <c r="D147" s="170"/>
      <c r="F147" s="170"/>
      <c r="H147" s="170"/>
      <c r="J147" s="170"/>
      <c r="L147" s="170"/>
      <c r="N147" s="170"/>
      <c r="O147" s="170"/>
      <c r="P147" s="170"/>
      <c r="Q147" s="170"/>
      <c r="R147" s="170"/>
      <c r="T147" s="170"/>
      <c r="V147" s="170"/>
      <c r="X147" s="170"/>
      <c r="Y147" s="171"/>
      <c r="AA147" s="143"/>
      <c r="AB147" s="142"/>
      <c r="AC147" s="142"/>
    </row>
    <row r="148" spans="3:29" ht="5.0999999999999996" customHeight="1">
      <c r="C148" s="169"/>
      <c r="D148" s="170"/>
      <c r="F148" s="170"/>
      <c r="H148" s="170"/>
      <c r="J148" s="170"/>
      <c r="L148" s="170"/>
      <c r="N148" s="170"/>
      <c r="O148" s="170"/>
      <c r="P148" s="170"/>
      <c r="Q148" s="170"/>
      <c r="R148" s="170"/>
      <c r="T148" s="170"/>
      <c r="V148" s="170"/>
      <c r="X148" s="170"/>
      <c r="Y148" s="171"/>
      <c r="AA148" s="143"/>
      <c r="AB148" s="142"/>
      <c r="AC148" s="142"/>
    </row>
    <row r="149" spans="3:29" ht="5.0999999999999996" customHeight="1">
      <c r="C149" s="169"/>
      <c r="D149" s="170"/>
      <c r="F149" s="170"/>
      <c r="H149" s="170"/>
      <c r="J149" s="170"/>
      <c r="L149" s="170"/>
      <c r="N149" s="170"/>
      <c r="O149" s="170"/>
      <c r="P149" s="170"/>
      <c r="Q149" s="170"/>
      <c r="R149" s="170"/>
      <c r="T149" s="170"/>
      <c r="V149" s="170"/>
      <c r="X149" s="170"/>
      <c r="Y149" s="171"/>
      <c r="AA149" s="143"/>
      <c r="AB149" s="142"/>
      <c r="AC149" s="142"/>
    </row>
    <row r="150" spans="3:29" ht="34.5" customHeight="1">
      <c r="C150" s="169"/>
      <c r="D150" s="170"/>
      <c r="F150" s="170"/>
      <c r="H150" s="170"/>
      <c r="J150" s="170"/>
      <c r="L150" s="170"/>
      <c r="N150" s="170"/>
      <c r="O150" s="170"/>
      <c r="P150" s="170"/>
      <c r="Q150" s="170"/>
      <c r="R150" s="170"/>
      <c r="T150" s="170"/>
      <c r="V150" s="170"/>
      <c r="W150" s="1340"/>
      <c r="X150" s="1340"/>
      <c r="Y150" s="1341"/>
      <c r="AA150" s="143"/>
      <c r="AB150" s="142"/>
      <c r="AC150" s="142"/>
    </row>
    <row r="151" spans="3:29" ht="27" customHeight="1">
      <c r="C151" s="169"/>
      <c r="F151" s="170"/>
      <c r="H151" s="170"/>
      <c r="J151" s="170"/>
      <c r="N151" s="170"/>
      <c r="O151" s="170"/>
      <c r="P151" s="170"/>
      <c r="Q151" s="383"/>
      <c r="R151" s="170"/>
      <c r="T151" s="170"/>
      <c r="V151" s="170"/>
      <c r="W151" s="1340"/>
      <c r="X151" s="1340"/>
      <c r="Y151" s="1341"/>
      <c r="AA151" s="170"/>
      <c r="AB151" s="170"/>
      <c r="AC151" s="170"/>
    </row>
    <row r="152" spans="3:29" ht="27" customHeight="1">
      <c r="C152" s="169"/>
      <c r="D152" s="170"/>
      <c r="F152" s="170"/>
      <c r="H152" s="170"/>
      <c r="J152" s="170"/>
      <c r="L152" s="170"/>
      <c r="N152" s="170"/>
      <c r="O152" s="170"/>
      <c r="P152" s="170"/>
      <c r="Q152" s="170"/>
      <c r="R152" s="170"/>
      <c r="T152" s="170"/>
      <c r="V152" s="170"/>
      <c r="X152" s="170"/>
      <c r="Y152" s="171"/>
    </row>
    <row r="153" spans="3:29" ht="27" customHeight="1">
      <c r="C153" s="169"/>
      <c r="D153" s="170"/>
      <c r="F153" s="170"/>
      <c r="H153" s="170"/>
      <c r="J153" s="170"/>
      <c r="L153" s="170"/>
      <c r="N153" s="170"/>
      <c r="O153" s="170"/>
      <c r="P153" s="170"/>
      <c r="Q153" s="170"/>
      <c r="R153" s="170"/>
      <c r="T153" s="170"/>
      <c r="V153" s="170"/>
      <c r="X153" s="170"/>
      <c r="Y153" s="171"/>
    </row>
    <row r="154" spans="3:29" ht="27" customHeight="1">
      <c r="C154" s="169"/>
      <c r="D154" s="170"/>
      <c r="F154" s="170"/>
      <c r="H154" s="170"/>
      <c r="J154" s="170"/>
      <c r="L154" s="170"/>
      <c r="N154" s="170"/>
      <c r="O154" s="170"/>
      <c r="P154" s="170"/>
      <c r="Q154" s="170"/>
      <c r="R154" s="170"/>
      <c r="T154" s="170"/>
      <c r="V154" s="170"/>
      <c r="X154" s="170"/>
      <c r="Y154" s="171"/>
    </row>
    <row r="155" spans="3:29" ht="27" customHeight="1">
      <c r="C155" s="169"/>
      <c r="D155" s="170"/>
      <c r="F155" s="170"/>
      <c r="H155" s="170"/>
      <c r="J155" s="170"/>
      <c r="L155" s="170"/>
      <c r="N155" s="170"/>
      <c r="O155" s="170"/>
      <c r="P155" s="170"/>
      <c r="Q155" s="170"/>
      <c r="R155" s="170"/>
      <c r="T155" s="170"/>
      <c r="V155" s="400"/>
      <c r="X155" s="400"/>
      <c r="Y155" s="171"/>
    </row>
    <row r="156" spans="3:29" ht="27" customHeight="1">
      <c r="C156" s="169"/>
      <c r="D156" s="170"/>
      <c r="F156" s="170"/>
      <c r="H156" s="170"/>
      <c r="J156" s="170"/>
      <c r="L156" s="170"/>
      <c r="N156" s="170"/>
      <c r="O156" s="170"/>
      <c r="P156" s="170"/>
      <c r="Q156" s="170"/>
      <c r="R156" s="170"/>
      <c r="T156" s="170"/>
      <c r="V156" s="400"/>
      <c r="X156" s="400"/>
      <c r="Y156" s="171"/>
    </row>
    <row r="157" spans="3:29" ht="27" customHeight="1">
      <c r="C157" s="169"/>
      <c r="D157" s="170"/>
      <c r="F157" s="170"/>
      <c r="H157" s="170"/>
      <c r="J157" s="170"/>
      <c r="L157" s="170"/>
      <c r="N157" s="170"/>
      <c r="O157" s="170"/>
      <c r="P157" s="170"/>
      <c r="Q157" s="170"/>
      <c r="R157" s="170"/>
      <c r="T157" s="170"/>
      <c r="V157" s="170"/>
      <c r="X157" s="170"/>
      <c r="Y157" s="171"/>
    </row>
    <row r="158" spans="3:29" ht="5.25" customHeight="1">
      <c r="C158" s="172"/>
      <c r="D158" s="173"/>
      <c r="E158" s="239"/>
      <c r="F158" s="173"/>
      <c r="G158" s="239"/>
      <c r="H158" s="173"/>
      <c r="I158" s="239"/>
      <c r="J158" s="173"/>
      <c r="K158" s="239"/>
      <c r="L158" s="173"/>
      <c r="M158" s="239"/>
      <c r="N158" s="173"/>
      <c r="O158" s="173"/>
      <c r="P158" s="173"/>
      <c r="Q158" s="173"/>
      <c r="R158" s="173"/>
      <c r="S158" s="239"/>
      <c r="T158" s="173"/>
      <c r="U158" s="239"/>
      <c r="V158" s="173"/>
      <c r="W158" s="239"/>
      <c r="X158" s="173"/>
      <c r="Y158" s="174"/>
    </row>
    <row r="159" spans="3:29" ht="6" customHeight="1"/>
    <row r="160" spans="3:29" ht="21" customHeight="1">
      <c r="C160" s="1725" t="s">
        <v>35</v>
      </c>
      <c r="D160" s="1725"/>
      <c r="E160" s="1725"/>
      <c r="F160" s="1725"/>
      <c r="G160" s="1725"/>
      <c r="H160" s="1725"/>
      <c r="I160" s="1725"/>
      <c r="J160" s="1725"/>
      <c r="K160" s="1725"/>
      <c r="L160" s="1725"/>
      <c r="M160" s="1725"/>
      <c r="N160" s="1725"/>
      <c r="O160" s="1725"/>
      <c r="P160" s="1725"/>
      <c r="Q160" s="428"/>
      <c r="R160" s="610" t="s">
        <v>873</v>
      </c>
      <c r="S160" s="611"/>
      <c r="T160" s="538"/>
      <c r="U160" s="539"/>
      <c r="V160" s="610" t="s">
        <v>36</v>
      </c>
      <c r="W160" s="611"/>
      <c r="X160" s="538"/>
      <c r="Y160" s="428"/>
    </row>
    <row r="161" spans="3:29" ht="6" customHeight="1">
      <c r="C161" s="543"/>
      <c r="D161" s="544"/>
      <c r="E161" s="545"/>
      <c r="F161" s="544"/>
      <c r="G161" s="545"/>
      <c r="H161" s="544"/>
      <c r="I161" s="545"/>
      <c r="J161" s="544"/>
      <c r="K161" s="545"/>
      <c r="L161" s="544"/>
      <c r="M161" s="545"/>
      <c r="N161" s="544"/>
      <c r="O161" s="544"/>
      <c r="P161" s="544"/>
      <c r="Q161" s="401"/>
      <c r="R161" s="401"/>
      <c r="T161" s="401"/>
      <c r="V161" s="475"/>
      <c r="X161" s="475"/>
      <c r="Y161" s="475"/>
      <c r="AA161" s="141"/>
      <c r="AB161" s="142"/>
      <c r="AC161" s="170"/>
    </row>
    <row r="162" spans="3:29" ht="20.100000000000001" customHeight="1">
      <c r="C162" s="1725" t="s">
        <v>711</v>
      </c>
      <c r="D162" s="1725"/>
      <c r="E162" s="1725"/>
      <c r="F162" s="1725"/>
      <c r="G162" s="1725"/>
      <c r="H162" s="1725"/>
      <c r="I162" s="1725"/>
      <c r="J162" s="1725"/>
      <c r="K162" s="1725"/>
      <c r="L162" s="1725"/>
      <c r="M162" s="1725"/>
      <c r="N162" s="1725"/>
      <c r="O162" s="1725"/>
      <c r="P162" s="1725"/>
      <c r="Q162" s="428"/>
      <c r="R162" s="1664"/>
      <c r="S162" s="1664"/>
      <c r="T162" s="1664"/>
      <c r="U162" s="1664"/>
      <c r="V162" s="1664"/>
      <c r="W162" s="1664"/>
      <c r="X162" s="1664"/>
    </row>
    <row r="163" spans="3:29" ht="6" customHeight="1">
      <c r="C163" s="543"/>
      <c r="D163" s="544"/>
      <c r="E163" s="545"/>
      <c r="F163" s="544"/>
      <c r="G163" s="545"/>
      <c r="H163" s="544"/>
      <c r="I163" s="545"/>
      <c r="J163" s="544"/>
      <c r="K163" s="545"/>
      <c r="L163" s="544"/>
      <c r="M163" s="545"/>
      <c r="N163" s="544"/>
      <c r="O163" s="544"/>
      <c r="P163" s="544"/>
      <c r="Q163" s="401"/>
      <c r="R163" s="401"/>
      <c r="T163" s="401"/>
      <c r="V163" s="475"/>
      <c r="X163" s="475"/>
      <c r="Y163" s="475"/>
      <c r="AA163" s="141"/>
      <c r="AB163" s="142"/>
      <c r="AC163" s="170"/>
    </row>
    <row r="164" spans="3:29" ht="20.100000000000001" customHeight="1">
      <c r="C164" s="1725" t="s">
        <v>848</v>
      </c>
      <c r="D164" s="1725"/>
      <c r="E164" s="1725"/>
      <c r="F164" s="1725"/>
      <c r="G164" s="1725"/>
      <c r="H164" s="1725"/>
      <c r="I164" s="1725"/>
      <c r="J164" s="1725"/>
      <c r="K164" s="1725"/>
      <c r="L164" s="1725"/>
      <c r="M164" s="1725"/>
      <c r="N164" s="1725"/>
      <c r="O164" s="1725"/>
      <c r="P164" s="1725"/>
      <c r="Q164" s="428"/>
      <c r="R164" s="1726"/>
      <c r="S164" s="1726"/>
      <c r="T164" s="1726"/>
      <c r="U164" s="1726"/>
      <c r="V164" s="1726"/>
      <c r="W164" s="1726"/>
      <c r="X164" s="1726"/>
    </row>
    <row r="165" spans="3:29" ht="3.75" customHeight="1">
      <c r="C165" s="1"/>
      <c r="D165" s="1"/>
      <c r="F165" s="1"/>
      <c r="H165" s="1"/>
      <c r="J165" s="1"/>
      <c r="L165" s="1"/>
      <c r="N165" s="1"/>
      <c r="O165" s="1"/>
      <c r="P165" s="1"/>
      <c r="Q165" s="1"/>
      <c r="R165" s="1"/>
      <c r="T165" s="1"/>
      <c r="V165" s="1"/>
      <c r="X165" s="1"/>
      <c r="Y165" s="1"/>
    </row>
    <row r="166" spans="3:29" ht="3.75" customHeight="1">
      <c r="C166" s="1"/>
      <c r="D166" s="1"/>
      <c r="F166" s="1"/>
      <c r="H166" s="1"/>
      <c r="J166" s="1"/>
      <c r="L166" s="1"/>
      <c r="N166" s="1"/>
      <c r="O166" s="1"/>
      <c r="P166" s="1"/>
      <c r="Q166" s="1"/>
      <c r="R166" s="1"/>
      <c r="T166" s="1"/>
      <c r="V166" s="1"/>
      <c r="X166" s="1"/>
      <c r="Y166" s="1"/>
    </row>
    <row r="167" spans="3:29" s="434" customFormat="1" ht="32.25" customHeight="1">
      <c r="C167" s="1641" t="s">
        <v>863</v>
      </c>
      <c r="D167" s="1642"/>
      <c r="E167" s="1642"/>
      <c r="F167" s="1642"/>
      <c r="G167" s="1642"/>
      <c r="H167" s="1642"/>
      <c r="I167" s="1642"/>
      <c r="J167" s="1642"/>
      <c r="K167" s="1642"/>
      <c r="L167" s="1642"/>
      <c r="M167" s="1642"/>
      <c r="N167" s="1642"/>
      <c r="O167" s="1642"/>
      <c r="P167" s="1642"/>
      <c r="Q167" s="1642"/>
      <c r="R167" s="1642"/>
      <c r="S167" s="1642"/>
      <c r="T167" s="1642"/>
      <c r="U167" s="1642"/>
      <c r="V167" s="1642"/>
      <c r="W167" s="1642"/>
      <c r="X167" s="1642"/>
      <c r="Y167" s="1643"/>
    </row>
    <row r="168" spans="3:29" ht="6.95" customHeight="1">
      <c r="C168" s="233"/>
      <c r="D168" s="233"/>
      <c r="F168" s="233"/>
      <c r="H168" s="233"/>
      <c r="J168" s="233"/>
      <c r="L168" s="233"/>
      <c r="N168" s="233"/>
      <c r="O168" s="233"/>
      <c r="P168" s="233"/>
      <c r="Q168" s="233"/>
      <c r="R168" s="233"/>
      <c r="T168" s="233"/>
      <c r="V168" s="233"/>
      <c r="X168" s="233"/>
      <c r="Y168" s="233"/>
    </row>
    <row r="169" spans="3:29" s="434" customFormat="1" ht="20.100000000000001" customHeight="1">
      <c r="C169" s="1711" t="s">
        <v>37</v>
      </c>
      <c r="D169" s="1712"/>
      <c r="E169" s="1712"/>
      <c r="F169" s="1712"/>
      <c r="G169" s="1712"/>
      <c r="H169" s="1712"/>
      <c r="I169" s="1712"/>
      <c r="J169" s="1712"/>
      <c r="K169" s="1712"/>
      <c r="L169" s="1712"/>
      <c r="M169" s="1712"/>
      <c r="N169" s="1712"/>
      <c r="O169" s="1712"/>
      <c r="P169" s="1712"/>
      <c r="Q169" s="1712"/>
      <c r="R169" s="1712"/>
      <c r="S169" s="1712"/>
      <c r="T169" s="1712"/>
      <c r="U169" s="1712"/>
      <c r="V169" s="1712"/>
      <c r="W169" s="1712"/>
      <c r="X169" s="1712"/>
      <c r="Y169" s="1713"/>
    </row>
    <row r="170" spans="3:29" ht="9.75" customHeight="1">
      <c r="C170" s="143"/>
      <c r="D170" s="143"/>
      <c r="F170" s="143"/>
      <c r="H170" s="143"/>
      <c r="J170" s="143"/>
      <c r="L170" s="143"/>
      <c r="N170" s="143"/>
      <c r="O170" s="143"/>
      <c r="P170" s="143"/>
      <c r="Q170" s="143"/>
      <c r="R170" s="143"/>
      <c r="T170" s="143"/>
      <c r="V170" s="143"/>
      <c r="X170" s="143"/>
      <c r="Y170" s="143"/>
    </row>
    <row r="171" spans="3:29" s="59" customFormat="1" ht="15" customHeight="1">
      <c r="C171" s="1714" t="s">
        <v>564</v>
      </c>
      <c r="D171" s="1715"/>
      <c r="E171" s="1716"/>
      <c r="F171" s="1717" t="s">
        <v>849</v>
      </c>
      <c r="G171" s="1718"/>
      <c r="H171" s="640" t="s">
        <v>566</v>
      </c>
      <c r="I171" s="1719" t="s">
        <v>840</v>
      </c>
      <c r="J171" s="1720"/>
      <c r="K171" s="1720"/>
      <c r="L171" s="1721"/>
      <c r="M171"/>
      <c r="N171" s="1722" t="s">
        <v>841</v>
      </c>
      <c r="O171" s="1722"/>
      <c r="P171" s="1722"/>
      <c r="Q171" s="1723" t="s">
        <v>849</v>
      </c>
      <c r="R171" s="1723"/>
      <c r="S171" s="1724" t="s">
        <v>566</v>
      </c>
      <c r="T171" s="1724"/>
      <c r="U171" s="1723" t="s">
        <v>840</v>
      </c>
      <c r="V171" s="1723"/>
      <c r="W171" s="1723"/>
      <c r="X171" s="1723"/>
      <c r="Y171" s="1723"/>
    </row>
    <row r="172" spans="3:29">
      <c r="C172" s="1706" t="s">
        <v>38</v>
      </c>
      <c r="D172" s="1707"/>
      <c r="E172" s="1707"/>
      <c r="F172" s="653" t="s">
        <v>2396</v>
      </c>
      <c r="G172" s="654"/>
      <c r="H172" s="652"/>
      <c r="I172" s="1700"/>
      <c r="J172" s="1701"/>
      <c r="K172" s="1701"/>
      <c r="L172" s="1573"/>
      <c r="N172" s="1709" t="s">
        <v>75</v>
      </c>
      <c r="O172" s="1709"/>
      <c r="P172" s="1709"/>
      <c r="Q172" s="1703" t="s">
        <v>2409</v>
      </c>
      <c r="R172" s="1704"/>
      <c r="S172" s="1710"/>
      <c r="T172" s="1710"/>
      <c r="U172" s="1372"/>
      <c r="V172" s="1372"/>
      <c r="W172" s="1372"/>
      <c r="X172" s="1372"/>
      <c r="Y172" s="1372"/>
    </row>
    <row r="173" spans="3:29">
      <c r="C173" s="1706" t="s">
        <v>39</v>
      </c>
      <c r="D173" s="1707"/>
      <c r="E173" s="1708"/>
      <c r="F173" s="653" t="s">
        <v>2397</v>
      </c>
      <c r="G173" s="654"/>
      <c r="H173" s="652"/>
      <c r="I173" s="1700"/>
      <c r="J173" s="1701"/>
      <c r="K173" s="1701"/>
      <c r="L173" s="1573"/>
      <c r="N173" s="1702" t="s">
        <v>76</v>
      </c>
      <c r="O173" s="1702"/>
      <c r="P173" s="1702"/>
      <c r="Q173" s="1703" t="s">
        <v>2419</v>
      </c>
      <c r="R173" s="1704"/>
      <c r="S173" s="1705"/>
      <c r="T173" s="1705"/>
      <c r="U173" s="1629"/>
      <c r="V173" s="1629"/>
      <c r="W173" s="1629"/>
      <c r="X173" s="1629"/>
      <c r="Y173" s="1629"/>
    </row>
    <row r="174" spans="3:29">
      <c r="C174" s="1706" t="s">
        <v>40</v>
      </c>
      <c r="D174" s="1707"/>
      <c r="E174" s="1708"/>
      <c r="F174" s="653" t="s">
        <v>2398</v>
      </c>
      <c r="G174" s="654"/>
      <c r="H174" s="652"/>
      <c r="I174" s="1700"/>
      <c r="J174" s="1701"/>
      <c r="K174" s="1701"/>
      <c r="L174" s="1573"/>
      <c r="N174" s="1702" t="s">
        <v>76</v>
      </c>
      <c r="O174" s="1702"/>
      <c r="P174" s="1702"/>
      <c r="Q174" s="1703" t="s">
        <v>2420</v>
      </c>
      <c r="R174" s="1704"/>
      <c r="S174" s="1705"/>
      <c r="T174" s="1705"/>
      <c r="U174" s="1629"/>
      <c r="V174" s="1629"/>
      <c r="W174" s="1629"/>
      <c r="X174" s="1629"/>
      <c r="Y174" s="1629"/>
    </row>
    <row r="175" spans="3:29">
      <c r="C175" s="1706" t="s">
        <v>41</v>
      </c>
      <c r="D175" s="1707"/>
      <c r="E175" s="1708"/>
      <c r="F175" s="653" t="s">
        <v>2399</v>
      </c>
      <c r="G175" s="654"/>
      <c r="H175" s="652"/>
      <c r="I175" s="1700"/>
      <c r="J175" s="1701"/>
      <c r="K175" s="1701"/>
      <c r="L175" s="1573"/>
      <c r="N175" s="1702" t="s">
        <v>77</v>
      </c>
      <c r="O175" s="1702"/>
      <c r="P175" s="1702"/>
      <c r="Q175" s="1703" t="s">
        <v>2396</v>
      </c>
      <c r="R175" s="1704"/>
      <c r="S175" s="1705"/>
      <c r="T175" s="1705"/>
      <c r="U175" s="1629"/>
      <c r="V175" s="1629"/>
      <c r="W175" s="1629"/>
      <c r="X175" s="1629"/>
      <c r="Y175" s="1629"/>
    </row>
    <row r="176" spans="3:29">
      <c r="C176" s="1706" t="s">
        <v>42</v>
      </c>
      <c r="D176" s="1707"/>
      <c r="E176" s="1708"/>
      <c r="F176" s="653" t="s">
        <v>2400</v>
      </c>
      <c r="G176" s="654"/>
      <c r="H176" s="652"/>
      <c r="I176" s="1700"/>
      <c r="J176" s="1701"/>
      <c r="K176" s="1701"/>
      <c r="L176" s="1573"/>
      <c r="N176" s="1702" t="s">
        <v>78</v>
      </c>
      <c r="O176" s="1702"/>
      <c r="P176" s="1702"/>
      <c r="Q176" s="1703" t="s">
        <v>2400</v>
      </c>
      <c r="R176" s="1704"/>
      <c r="S176" s="1705"/>
      <c r="T176" s="1705"/>
      <c r="U176" s="1629"/>
      <c r="V176" s="1629"/>
      <c r="W176" s="1629"/>
      <c r="X176" s="1629"/>
      <c r="Y176" s="1629"/>
    </row>
    <row r="177" spans="3:25">
      <c r="C177" s="1706" t="s">
        <v>43</v>
      </c>
      <c r="D177" s="1707"/>
      <c r="E177" s="1708"/>
      <c r="F177" s="653" t="s">
        <v>2401</v>
      </c>
      <c r="G177" s="654"/>
      <c r="H177" s="652"/>
      <c r="I177" s="1700"/>
      <c r="J177" s="1701"/>
      <c r="K177" s="1701"/>
      <c r="L177" s="1573"/>
      <c r="N177" s="1702" t="s">
        <v>79</v>
      </c>
      <c r="O177" s="1702"/>
      <c r="P177" s="1702"/>
      <c r="Q177" s="1703" t="s">
        <v>2421</v>
      </c>
      <c r="R177" s="1704"/>
      <c r="S177" s="1705"/>
      <c r="T177" s="1705"/>
      <c r="U177" s="1629"/>
      <c r="V177" s="1629"/>
      <c r="W177" s="1629"/>
      <c r="X177" s="1629"/>
      <c r="Y177" s="1629"/>
    </row>
    <row r="178" spans="3:25">
      <c r="C178" s="1706" t="s">
        <v>44</v>
      </c>
      <c r="D178" s="1707"/>
      <c r="E178" s="1708"/>
      <c r="F178" s="653" t="s">
        <v>2400</v>
      </c>
      <c r="G178" s="654"/>
      <c r="H178" s="652"/>
      <c r="I178" s="1700"/>
      <c r="J178" s="1701"/>
      <c r="K178" s="1701"/>
      <c r="L178" s="1573"/>
      <c r="N178" s="1702" t="s">
        <v>80</v>
      </c>
      <c r="O178" s="1702"/>
      <c r="P178" s="1702"/>
      <c r="Q178" s="1703" t="s">
        <v>2404</v>
      </c>
      <c r="R178" s="1704"/>
      <c r="S178" s="1705"/>
      <c r="T178" s="1705"/>
      <c r="U178" s="1629"/>
      <c r="V178" s="1629"/>
      <c r="W178" s="1629"/>
      <c r="X178" s="1629"/>
      <c r="Y178" s="1629"/>
    </row>
    <row r="179" spans="3:25">
      <c r="C179" s="1706" t="s">
        <v>46</v>
      </c>
      <c r="D179" s="1707"/>
      <c r="E179" s="1708"/>
      <c r="F179" s="653" t="s">
        <v>2402</v>
      </c>
      <c r="G179" s="654"/>
      <c r="H179" s="652"/>
      <c r="I179" s="1700"/>
      <c r="J179" s="1701"/>
      <c r="K179" s="1701"/>
      <c r="L179" s="1573"/>
      <c r="N179" s="1702" t="s">
        <v>81</v>
      </c>
      <c r="O179" s="1702"/>
      <c r="P179" s="1702"/>
      <c r="Q179" s="1703" t="s">
        <v>2405</v>
      </c>
      <c r="R179" s="1704"/>
      <c r="S179" s="1705"/>
      <c r="T179" s="1705"/>
      <c r="U179" s="1629"/>
      <c r="V179" s="1629"/>
      <c r="W179" s="1629"/>
      <c r="X179" s="1629"/>
      <c r="Y179" s="1629"/>
    </row>
    <row r="180" spans="3:25">
      <c r="C180" s="1706" t="s">
        <v>47</v>
      </c>
      <c r="D180" s="1707"/>
      <c r="E180" s="1708"/>
      <c r="F180" s="653" t="s">
        <v>2403</v>
      </c>
      <c r="G180" s="654"/>
      <c r="H180" s="652"/>
      <c r="I180" s="1700"/>
      <c r="J180" s="1701"/>
      <c r="K180" s="1701"/>
      <c r="L180" s="1573"/>
      <c r="N180" s="1702" t="s">
        <v>82</v>
      </c>
      <c r="O180" s="1702"/>
      <c r="P180" s="1702"/>
      <c r="Q180" s="1703" t="s">
        <v>2396</v>
      </c>
      <c r="R180" s="1704"/>
      <c r="S180" s="1705"/>
      <c r="T180" s="1705"/>
      <c r="U180" s="1629"/>
      <c r="V180" s="1629"/>
      <c r="W180" s="1629"/>
      <c r="X180" s="1629"/>
      <c r="Y180" s="1629"/>
    </row>
    <row r="181" spans="3:25" s="59" customFormat="1">
      <c r="C181" s="1706" t="s">
        <v>48</v>
      </c>
      <c r="D181" s="1707"/>
      <c r="E181" s="1708"/>
      <c r="F181" s="653" t="s">
        <v>2404</v>
      </c>
      <c r="G181" s="654"/>
      <c r="H181" s="652"/>
      <c r="I181" s="1700"/>
      <c r="J181" s="1701"/>
      <c r="K181" s="1701"/>
      <c r="L181" s="1573"/>
      <c r="M181"/>
      <c r="N181" s="1702" t="s">
        <v>83</v>
      </c>
      <c r="O181" s="1702"/>
      <c r="P181" s="1702"/>
      <c r="Q181" s="1703" t="s">
        <v>2422</v>
      </c>
      <c r="R181" s="1704"/>
      <c r="S181" s="1705"/>
      <c r="T181" s="1705"/>
      <c r="U181" s="1629"/>
      <c r="V181" s="1629"/>
      <c r="W181" s="1629"/>
      <c r="X181" s="1629"/>
      <c r="Y181" s="1629"/>
    </row>
    <row r="182" spans="3:25">
      <c r="C182" s="1706" t="s">
        <v>49</v>
      </c>
      <c r="D182" s="1707"/>
      <c r="E182" s="1708"/>
      <c r="F182" s="653" t="s">
        <v>2401</v>
      </c>
      <c r="G182" s="654"/>
      <c r="H182" s="652"/>
      <c r="I182" s="1700"/>
      <c r="J182" s="1701"/>
      <c r="K182" s="1701"/>
      <c r="L182" s="1573"/>
      <c r="N182" s="1702" t="s">
        <v>84</v>
      </c>
      <c r="O182" s="1702"/>
      <c r="P182" s="1702"/>
      <c r="Q182" s="1703" t="s">
        <v>2396</v>
      </c>
      <c r="R182" s="1704"/>
      <c r="S182" s="1705"/>
      <c r="T182" s="1705"/>
      <c r="U182" s="1629"/>
      <c r="V182" s="1629"/>
      <c r="W182" s="1629"/>
      <c r="X182" s="1629"/>
      <c r="Y182" s="1629"/>
    </row>
    <row r="183" spans="3:25">
      <c r="C183" s="1706" t="s">
        <v>50</v>
      </c>
      <c r="D183" s="1707"/>
      <c r="E183" s="1708"/>
      <c r="F183" s="653" t="s">
        <v>2405</v>
      </c>
      <c r="G183" s="654"/>
      <c r="H183" s="652"/>
      <c r="I183" s="1700"/>
      <c r="J183" s="1701"/>
      <c r="K183" s="1701"/>
      <c r="L183" s="1573"/>
      <c r="N183" s="1702" t="s">
        <v>85</v>
      </c>
      <c r="O183" s="1702"/>
      <c r="P183" s="1702"/>
      <c r="Q183" s="1703" t="s">
        <v>2417</v>
      </c>
      <c r="R183" s="1704"/>
      <c r="S183" s="1705"/>
      <c r="T183" s="1705"/>
      <c r="U183" s="1629"/>
      <c r="V183" s="1629"/>
      <c r="W183" s="1629"/>
      <c r="X183" s="1629"/>
      <c r="Y183" s="1629"/>
    </row>
    <row r="184" spans="3:25">
      <c r="C184" s="1706" t="s">
        <v>51</v>
      </c>
      <c r="D184" s="1707"/>
      <c r="E184" s="1708"/>
      <c r="F184" s="653" t="s">
        <v>2406</v>
      </c>
      <c r="G184" s="654"/>
      <c r="H184" s="652"/>
      <c r="I184" s="1700"/>
      <c r="J184" s="1701"/>
      <c r="K184" s="1701"/>
      <c r="L184" s="1573"/>
      <c r="N184" s="1702" t="s">
        <v>86</v>
      </c>
      <c r="O184" s="1702"/>
      <c r="P184" s="1702"/>
      <c r="Q184" s="1703" t="s">
        <v>2400</v>
      </c>
      <c r="R184" s="1704"/>
      <c r="S184" s="1705"/>
      <c r="T184" s="1705"/>
      <c r="U184" s="1629"/>
      <c r="V184" s="1629"/>
      <c r="W184" s="1629"/>
      <c r="X184" s="1629"/>
      <c r="Y184" s="1629"/>
    </row>
    <row r="185" spans="3:25">
      <c r="C185" s="1706" t="s">
        <v>52</v>
      </c>
      <c r="D185" s="1707"/>
      <c r="E185" s="1708"/>
      <c r="F185" s="653" t="s">
        <v>2399</v>
      </c>
      <c r="G185" s="654"/>
      <c r="H185" s="652"/>
      <c r="I185" s="1700"/>
      <c r="J185" s="1701"/>
      <c r="K185" s="1701"/>
      <c r="L185" s="1573"/>
      <c r="N185" s="1702" t="s">
        <v>87</v>
      </c>
      <c r="O185" s="1702"/>
      <c r="P185" s="1702"/>
      <c r="Q185" s="1703" t="s">
        <v>2405</v>
      </c>
      <c r="R185" s="1704"/>
      <c r="S185" s="1705"/>
      <c r="T185" s="1705"/>
      <c r="U185" s="1629"/>
      <c r="V185" s="1629"/>
      <c r="W185" s="1629"/>
      <c r="X185" s="1629"/>
      <c r="Y185" s="1629"/>
    </row>
    <row r="186" spans="3:25">
      <c r="C186" s="1706" t="s">
        <v>53</v>
      </c>
      <c r="D186" s="1707"/>
      <c r="E186" s="1708"/>
      <c r="F186" s="653" t="s">
        <v>2407</v>
      </c>
      <c r="G186" s="654"/>
      <c r="H186" s="652"/>
      <c r="I186" s="1700"/>
      <c r="J186" s="1701"/>
      <c r="K186" s="1701"/>
      <c r="L186" s="1573"/>
      <c r="N186" s="1702" t="s">
        <v>88</v>
      </c>
      <c r="O186" s="1702"/>
      <c r="P186" s="1702"/>
      <c r="Q186" s="1703" t="s">
        <v>2405</v>
      </c>
      <c r="R186" s="1704"/>
      <c r="S186" s="1705"/>
      <c r="T186" s="1705"/>
      <c r="U186" s="1629"/>
      <c r="V186" s="1629"/>
      <c r="W186" s="1629"/>
      <c r="X186" s="1629"/>
      <c r="Y186" s="1629"/>
    </row>
    <row r="187" spans="3:25">
      <c r="C187" s="1706" t="s">
        <v>54</v>
      </c>
      <c r="D187" s="1707"/>
      <c r="E187" s="1708"/>
      <c r="F187" s="653" t="s">
        <v>2404</v>
      </c>
      <c r="G187" s="654"/>
      <c r="H187" s="652"/>
      <c r="I187" s="1700"/>
      <c r="J187" s="1701"/>
      <c r="K187" s="1701"/>
      <c r="L187" s="1573"/>
      <c r="N187" s="1702" t="s">
        <v>89</v>
      </c>
      <c r="O187" s="1702"/>
      <c r="P187" s="1702"/>
      <c r="Q187" s="1703" t="s">
        <v>2423</v>
      </c>
      <c r="R187" s="1704"/>
      <c r="S187" s="1705"/>
      <c r="T187" s="1705"/>
      <c r="U187" s="1629"/>
      <c r="V187" s="1629"/>
      <c r="W187" s="1629"/>
      <c r="X187" s="1629"/>
      <c r="Y187" s="1629"/>
    </row>
    <row r="188" spans="3:25">
      <c r="C188" s="1706" t="s">
        <v>55</v>
      </c>
      <c r="D188" s="1707"/>
      <c r="E188" s="1708"/>
      <c r="F188" s="653" t="s">
        <v>2400</v>
      </c>
      <c r="G188" s="654"/>
      <c r="H188" s="652"/>
      <c r="I188" s="1700"/>
      <c r="J188" s="1701"/>
      <c r="K188" s="1701"/>
      <c r="L188" s="1573"/>
      <c r="N188" s="1702" t="s">
        <v>90</v>
      </c>
      <c r="O188" s="1702"/>
      <c r="P188" s="1702"/>
      <c r="Q188" s="1703" t="s">
        <v>2410</v>
      </c>
      <c r="R188" s="1704"/>
      <c r="S188" s="1705"/>
      <c r="T188" s="1705"/>
      <c r="U188" s="1629"/>
      <c r="V188" s="1629"/>
      <c r="W188" s="1629"/>
      <c r="X188" s="1629"/>
      <c r="Y188" s="1629"/>
    </row>
    <row r="189" spans="3:25">
      <c r="C189" s="1706" t="s">
        <v>56</v>
      </c>
      <c r="D189" s="1707"/>
      <c r="E189" s="1708"/>
      <c r="F189" s="653" t="s">
        <v>2408</v>
      </c>
      <c r="G189" s="654"/>
      <c r="H189" s="652"/>
      <c r="I189" s="1700"/>
      <c r="J189" s="1701"/>
      <c r="K189" s="1701"/>
      <c r="L189" s="1573"/>
      <c r="N189" s="1702" t="s">
        <v>91</v>
      </c>
      <c r="O189" s="1702"/>
      <c r="P189" s="1702"/>
      <c r="Q189" s="1703" t="s">
        <v>2424</v>
      </c>
      <c r="R189" s="1704"/>
      <c r="S189" s="1705"/>
      <c r="T189" s="1705"/>
      <c r="U189" s="1629"/>
      <c r="V189" s="1629"/>
      <c r="W189" s="1629"/>
      <c r="X189" s="1629"/>
      <c r="Y189" s="1629"/>
    </row>
    <row r="190" spans="3:25">
      <c r="C190" s="1706" t="s">
        <v>57</v>
      </c>
      <c r="D190" s="1707"/>
      <c r="E190" s="1708"/>
      <c r="F190" s="653" t="s">
        <v>2409</v>
      </c>
      <c r="G190" s="654"/>
      <c r="H190" s="652"/>
      <c r="I190" s="1700"/>
      <c r="J190" s="1701"/>
      <c r="K190" s="1701"/>
      <c r="L190" s="1573"/>
      <c r="N190" s="1702" t="s">
        <v>92</v>
      </c>
      <c r="O190" s="1702"/>
      <c r="P190" s="1702"/>
      <c r="Q190" s="1703" t="s">
        <v>2425</v>
      </c>
      <c r="R190" s="1704"/>
      <c r="S190" s="1705"/>
      <c r="T190" s="1705"/>
      <c r="U190" s="1629"/>
      <c r="V190" s="1629"/>
      <c r="W190" s="1629"/>
      <c r="X190" s="1629"/>
      <c r="Y190" s="1629"/>
    </row>
    <row r="191" spans="3:25" s="59" customFormat="1">
      <c r="C191" s="1706" t="s">
        <v>58</v>
      </c>
      <c r="D191" s="1707"/>
      <c r="E191" s="1708"/>
      <c r="F191" s="653" t="s">
        <v>2410</v>
      </c>
      <c r="G191" s="654"/>
      <c r="H191" s="652"/>
      <c r="I191" s="1700"/>
      <c r="J191" s="1701"/>
      <c r="K191" s="1701"/>
      <c r="L191" s="1573"/>
      <c r="M191"/>
      <c r="N191" s="1702" t="s">
        <v>93</v>
      </c>
      <c r="O191" s="1702"/>
      <c r="P191" s="1702"/>
      <c r="Q191" s="1703" t="s">
        <v>2415</v>
      </c>
      <c r="R191" s="1704"/>
      <c r="S191" s="1705"/>
      <c r="T191" s="1705"/>
      <c r="U191" s="1629"/>
      <c r="V191" s="1629"/>
      <c r="W191" s="1629"/>
      <c r="X191" s="1629"/>
      <c r="Y191" s="1629"/>
    </row>
    <row r="192" spans="3:25">
      <c r="C192" s="1706" t="s">
        <v>59</v>
      </c>
      <c r="D192" s="1707"/>
      <c r="E192" s="1708"/>
      <c r="F192" s="653" t="s">
        <v>2400</v>
      </c>
      <c r="G192" s="654"/>
      <c r="H192" s="652"/>
      <c r="I192" s="1700"/>
      <c r="J192" s="1701"/>
      <c r="K192" s="1701"/>
      <c r="L192" s="1573"/>
      <c r="N192" s="1702" t="s">
        <v>94</v>
      </c>
      <c r="O192" s="1702"/>
      <c r="P192" s="1702"/>
      <c r="Q192" s="1703" t="s">
        <v>2426</v>
      </c>
      <c r="R192" s="1704"/>
      <c r="S192" s="1705"/>
      <c r="T192" s="1705"/>
      <c r="U192" s="1629"/>
      <c r="V192" s="1629"/>
      <c r="W192" s="1629"/>
      <c r="X192" s="1629"/>
      <c r="Y192" s="1629"/>
    </row>
    <row r="193" spans="3:26">
      <c r="C193" s="1706" t="s">
        <v>60</v>
      </c>
      <c r="D193" s="1707"/>
      <c r="E193" s="1708"/>
      <c r="F193" s="653" t="s">
        <v>2402</v>
      </c>
      <c r="G193" s="654"/>
      <c r="H193" s="652"/>
      <c r="I193" s="1700"/>
      <c r="J193" s="1701"/>
      <c r="K193" s="1701"/>
      <c r="L193" s="1573"/>
      <c r="N193" s="1702" t="s">
        <v>95</v>
      </c>
      <c r="O193" s="1702"/>
      <c r="P193" s="1702"/>
      <c r="Q193" s="1703" t="s">
        <v>2427</v>
      </c>
      <c r="R193" s="1704"/>
      <c r="S193" s="1705"/>
      <c r="T193" s="1705"/>
      <c r="U193" s="1629"/>
      <c r="V193" s="1629"/>
      <c r="W193" s="1629"/>
      <c r="X193" s="1629"/>
      <c r="Y193" s="1629"/>
    </row>
    <row r="194" spans="3:26">
      <c r="C194" s="1706" t="s">
        <v>61</v>
      </c>
      <c r="D194" s="1707"/>
      <c r="E194" s="1708"/>
      <c r="F194" s="653" t="s">
        <v>2411</v>
      </c>
      <c r="G194" s="654"/>
      <c r="H194" s="652"/>
      <c r="I194" s="1700"/>
      <c r="J194" s="1701"/>
      <c r="K194" s="1701"/>
      <c r="L194" s="1573"/>
      <c r="N194" s="1702" t="s">
        <v>96</v>
      </c>
      <c r="O194" s="1702"/>
      <c r="P194" s="1702"/>
      <c r="Q194" s="1703" t="s">
        <v>2428</v>
      </c>
      <c r="R194" s="1704"/>
      <c r="S194" s="1705"/>
      <c r="T194" s="1705"/>
      <c r="U194" s="1629"/>
      <c r="V194" s="1629"/>
      <c r="W194" s="1629"/>
      <c r="X194" s="1629"/>
      <c r="Y194" s="1629"/>
    </row>
    <row r="195" spans="3:26">
      <c r="C195" s="1706" t="s">
        <v>62</v>
      </c>
      <c r="D195" s="1707"/>
      <c r="E195" s="1708"/>
      <c r="F195" s="653" t="s">
        <v>2396</v>
      </c>
      <c r="G195" s="654"/>
      <c r="H195" s="652"/>
      <c r="I195" s="1700"/>
      <c r="J195" s="1701"/>
      <c r="K195" s="1701"/>
      <c r="L195" s="1573"/>
      <c r="N195" s="1702" t="s">
        <v>97</v>
      </c>
      <c r="O195" s="1702"/>
      <c r="P195" s="1702"/>
      <c r="Q195" s="1703" t="s">
        <v>2429</v>
      </c>
      <c r="R195" s="1704"/>
      <c r="S195" s="1705"/>
      <c r="T195" s="1705"/>
      <c r="U195" s="1629"/>
      <c r="V195" s="1629"/>
      <c r="W195" s="1629"/>
      <c r="X195" s="1629"/>
      <c r="Y195" s="1629"/>
    </row>
    <row r="196" spans="3:26">
      <c r="C196" s="1706" t="s">
        <v>63</v>
      </c>
      <c r="D196" s="1707"/>
      <c r="E196" s="1708"/>
      <c r="F196" s="653" t="s">
        <v>2412</v>
      </c>
      <c r="G196" s="654"/>
      <c r="H196" s="652"/>
      <c r="I196" s="1700"/>
      <c r="J196" s="1701"/>
      <c r="K196" s="1701"/>
      <c r="L196" s="1573"/>
      <c r="N196" s="1702" t="s">
        <v>98</v>
      </c>
      <c r="O196" s="1702"/>
      <c r="P196" s="1702"/>
      <c r="Q196" s="1703" t="s">
        <v>2430</v>
      </c>
      <c r="R196" s="1704"/>
      <c r="S196" s="1705"/>
      <c r="T196" s="1705"/>
      <c r="U196" s="1629"/>
      <c r="V196" s="1629"/>
      <c r="W196" s="1629"/>
      <c r="X196" s="1629"/>
      <c r="Y196" s="1629"/>
    </row>
    <row r="197" spans="3:26">
      <c r="C197" s="1706" t="s">
        <v>64</v>
      </c>
      <c r="D197" s="1707"/>
      <c r="E197" s="1708"/>
      <c r="F197" s="653" t="s">
        <v>2413</v>
      </c>
      <c r="G197" s="654"/>
      <c r="H197" s="652"/>
      <c r="I197" s="1700"/>
      <c r="J197" s="1701"/>
      <c r="K197" s="1701"/>
      <c r="L197" s="1573"/>
      <c r="N197" s="1702" t="s">
        <v>99</v>
      </c>
      <c r="O197" s="1702"/>
      <c r="P197" s="1702"/>
      <c r="Q197" s="1703" t="s">
        <v>2409</v>
      </c>
      <c r="R197" s="1704"/>
      <c r="S197" s="1705"/>
      <c r="T197" s="1705"/>
      <c r="U197" s="1629"/>
      <c r="V197" s="1629"/>
      <c r="W197" s="1629"/>
      <c r="X197" s="1629"/>
      <c r="Y197" s="1629"/>
    </row>
    <row r="198" spans="3:26">
      <c r="C198" s="1706" t="s">
        <v>65</v>
      </c>
      <c r="D198" s="1707"/>
      <c r="E198" s="1708"/>
      <c r="F198" s="653" t="s">
        <v>2414</v>
      </c>
      <c r="G198" s="654"/>
      <c r="H198" s="652"/>
      <c r="I198" s="1700"/>
      <c r="J198" s="1701"/>
      <c r="K198" s="1701"/>
      <c r="L198" s="1573"/>
      <c r="N198" s="1702" t="s">
        <v>100</v>
      </c>
      <c r="O198" s="1702"/>
      <c r="P198" s="1702"/>
      <c r="Q198" s="1703" t="s">
        <v>2411</v>
      </c>
      <c r="R198" s="1704"/>
      <c r="S198" s="1705"/>
      <c r="T198" s="1705"/>
      <c r="U198" s="1629"/>
      <c r="V198" s="1629"/>
      <c r="W198" s="1629"/>
      <c r="X198" s="1629"/>
      <c r="Y198" s="1629"/>
    </row>
    <row r="199" spans="3:26">
      <c r="C199" s="1697" t="s">
        <v>66</v>
      </c>
      <c r="D199" s="1698"/>
      <c r="E199" s="1699"/>
      <c r="F199" s="653" t="s">
        <v>2415</v>
      </c>
      <c r="G199" s="654"/>
      <c r="H199" s="652"/>
      <c r="I199" s="1700"/>
      <c r="J199" s="1701"/>
      <c r="K199" s="1701"/>
      <c r="L199" s="1573"/>
      <c r="N199" s="1702" t="s">
        <v>101</v>
      </c>
      <c r="O199" s="1702"/>
      <c r="P199" s="1702"/>
      <c r="Q199" s="1703" t="s">
        <v>2422</v>
      </c>
      <c r="R199" s="1704"/>
      <c r="S199" s="1705"/>
      <c r="T199" s="1705"/>
      <c r="U199" s="1629"/>
      <c r="V199" s="1629"/>
      <c r="W199" s="1629"/>
      <c r="X199" s="1629"/>
      <c r="Y199" s="1629"/>
    </row>
    <row r="200" spans="3:26">
      <c r="C200" s="1697" t="s">
        <v>67</v>
      </c>
      <c r="D200" s="1698"/>
      <c r="E200" s="1699"/>
      <c r="F200" s="653" t="s">
        <v>2408</v>
      </c>
      <c r="G200" s="654"/>
      <c r="H200" s="652"/>
      <c r="I200" s="1700"/>
      <c r="J200" s="1701"/>
      <c r="K200" s="1701"/>
      <c r="L200" s="1573"/>
      <c r="N200" s="1702" t="s">
        <v>102</v>
      </c>
      <c r="O200" s="1702"/>
      <c r="P200" s="1702"/>
      <c r="Q200" s="1703" t="s">
        <v>2408</v>
      </c>
      <c r="R200" s="1704"/>
      <c r="S200" s="1705"/>
      <c r="T200" s="1705"/>
      <c r="U200" s="1629"/>
      <c r="V200" s="1629"/>
      <c r="W200" s="1629"/>
      <c r="X200" s="1629"/>
      <c r="Y200" s="1629"/>
    </row>
    <row r="201" spans="3:26" s="59" customFormat="1">
      <c r="C201" s="1697" t="s">
        <v>68</v>
      </c>
      <c r="D201" s="1698"/>
      <c r="E201" s="1699"/>
      <c r="F201" s="653" t="s">
        <v>2416</v>
      </c>
      <c r="G201" s="654"/>
      <c r="H201" s="652"/>
      <c r="I201" s="1700"/>
      <c r="J201" s="1701"/>
      <c r="K201" s="1701"/>
      <c r="L201" s="1573"/>
      <c r="M201"/>
      <c r="N201" s="1702" t="s">
        <v>103</v>
      </c>
      <c r="O201" s="1702"/>
      <c r="P201" s="1702"/>
      <c r="Q201" s="1703" t="s">
        <v>2417</v>
      </c>
      <c r="R201" s="1704"/>
      <c r="S201" s="1705"/>
      <c r="T201" s="1705"/>
      <c r="U201" s="1629"/>
      <c r="V201" s="1629"/>
      <c r="W201" s="1629"/>
      <c r="X201" s="1629"/>
      <c r="Y201" s="1629"/>
    </row>
    <row r="202" spans="3:26">
      <c r="C202" s="1697" t="s">
        <v>69</v>
      </c>
      <c r="D202" s="1698"/>
      <c r="E202" s="1699"/>
      <c r="F202" s="653" t="s">
        <v>2402</v>
      </c>
      <c r="G202" s="654"/>
      <c r="H202" s="652"/>
      <c r="I202" s="1700"/>
      <c r="J202" s="1701"/>
      <c r="K202" s="1701"/>
      <c r="L202" s="1573"/>
      <c r="N202" s="1702" t="s">
        <v>104</v>
      </c>
      <c r="O202" s="1702"/>
      <c r="P202" s="1702"/>
      <c r="Q202" s="1703" t="s">
        <v>2409</v>
      </c>
      <c r="R202" s="1704"/>
      <c r="S202" s="1705"/>
      <c r="T202" s="1705"/>
      <c r="U202" s="1629"/>
      <c r="V202" s="1629"/>
      <c r="W202" s="1629"/>
      <c r="X202" s="1629"/>
      <c r="Y202" s="1629"/>
    </row>
    <row r="203" spans="3:26">
      <c r="C203" s="1697" t="s">
        <v>70</v>
      </c>
      <c r="D203" s="1698"/>
      <c r="E203" s="1699"/>
      <c r="F203" s="653" t="s">
        <v>2417</v>
      </c>
      <c r="G203" s="654"/>
      <c r="H203" s="652"/>
      <c r="I203" s="1700"/>
      <c r="J203" s="1701"/>
      <c r="K203" s="1701"/>
      <c r="L203" s="1573"/>
      <c r="N203" s="1702" t="s">
        <v>105</v>
      </c>
      <c r="O203" s="1702"/>
      <c r="P203" s="1702"/>
      <c r="Q203" s="1703" t="s">
        <v>2431</v>
      </c>
      <c r="R203" s="1704"/>
      <c r="S203" s="1705"/>
      <c r="T203" s="1705"/>
      <c r="U203" s="1629"/>
      <c r="V203" s="1629"/>
      <c r="W203" s="1629"/>
      <c r="X203" s="1629"/>
      <c r="Y203" s="1629"/>
    </row>
    <row r="204" spans="3:26">
      <c r="C204" s="1697" t="s">
        <v>71</v>
      </c>
      <c r="D204" s="1698"/>
      <c r="E204" s="1699"/>
      <c r="F204" s="653" t="s">
        <v>2408</v>
      </c>
      <c r="G204" s="654"/>
      <c r="H204" s="652"/>
      <c r="I204" s="1700"/>
      <c r="J204" s="1701"/>
      <c r="K204" s="1701"/>
      <c r="L204" s="1573"/>
      <c r="N204" s="1702" t="s">
        <v>106</v>
      </c>
      <c r="O204" s="1702"/>
      <c r="P204" s="1702"/>
      <c r="Q204" s="1703" t="s">
        <v>2432</v>
      </c>
      <c r="R204" s="1704"/>
      <c r="S204" s="1705"/>
      <c r="T204" s="1705"/>
      <c r="U204" s="1629"/>
      <c r="V204" s="1629"/>
      <c r="W204" s="1629"/>
      <c r="X204" s="1629"/>
      <c r="Y204" s="1629"/>
    </row>
    <row r="205" spans="3:26">
      <c r="C205" s="1697" t="s">
        <v>72</v>
      </c>
      <c r="D205" s="1698"/>
      <c r="E205" s="1699"/>
      <c r="F205" s="653" t="s">
        <v>2405</v>
      </c>
      <c r="G205" s="654"/>
      <c r="H205" s="652"/>
      <c r="I205" s="1700"/>
      <c r="J205" s="1701"/>
      <c r="K205" s="1701"/>
      <c r="L205" s="1573"/>
      <c r="N205" s="1365"/>
      <c r="O205" s="1365"/>
      <c r="P205" s="1365"/>
      <c r="Q205" s="1365"/>
      <c r="R205" s="1365"/>
      <c r="S205" s="1366"/>
      <c r="T205" s="1366"/>
      <c r="U205" s="1365"/>
      <c r="V205" s="1365"/>
      <c r="W205" s="1365"/>
      <c r="X205" s="1365"/>
      <c r="Y205" s="357"/>
      <c r="Z205" s="180"/>
    </row>
    <row r="206" spans="3:26">
      <c r="C206" s="1697" t="s">
        <v>73</v>
      </c>
      <c r="D206" s="1698"/>
      <c r="E206" s="1699"/>
      <c r="F206" s="653" t="s">
        <v>2411</v>
      </c>
      <c r="G206" s="654"/>
      <c r="H206" s="652"/>
      <c r="I206" s="1700"/>
      <c r="J206" s="1701"/>
      <c r="K206" s="1701"/>
      <c r="L206" s="1573"/>
      <c r="N206" s="1365"/>
      <c r="O206" s="1365"/>
      <c r="P206" s="1365"/>
      <c r="Q206" s="1365"/>
      <c r="R206" s="1365"/>
      <c r="S206" s="1366"/>
      <c r="T206" s="1366"/>
      <c r="U206" s="1365"/>
      <c r="V206" s="1365"/>
      <c r="W206" s="1365"/>
      <c r="X206" s="1365"/>
      <c r="Y206" s="357"/>
    </row>
    <row r="207" spans="3:26">
      <c r="C207" s="1697" t="s">
        <v>74</v>
      </c>
      <c r="D207" s="1698"/>
      <c r="E207" s="1699"/>
      <c r="F207" s="653" t="s">
        <v>2418</v>
      </c>
      <c r="G207" s="654"/>
      <c r="H207" s="652"/>
      <c r="I207" s="1700"/>
      <c r="J207" s="1701"/>
      <c r="K207" s="1701"/>
      <c r="L207" s="1573"/>
      <c r="N207" s="1365"/>
      <c r="O207" s="1365"/>
      <c r="P207" s="1365"/>
      <c r="Q207" s="1365"/>
      <c r="R207" s="1365"/>
      <c r="S207" s="1366"/>
      <c r="T207" s="1366"/>
      <c r="U207" s="1365"/>
      <c r="V207" s="1365"/>
      <c r="W207" s="1365"/>
      <c r="X207" s="1365"/>
      <c r="Y207" s="357"/>
    </row>
    <row r="208" spans="3:26" ht="3.75" customHeight="1">
      <c r="C208" s="1344"/>
      <c r="D208" s="1344"/>
      <c r="E208" s="1344"/>
      <c r="F208" s="357"/>
      <c r="H208" s="357"/>
      <c r="J208" s="357"/>
      <c r="L208" s="357"/>
      <c r="N208" s="1365"/>
      <c r="O208" s="1365"/>
      <c r="P208" s="1365"/>
      <c r="Q208" s="1365"/>
      <c r="R208" s="1365"/>
      <c r="S208" s="1366"/>
      <c r="T208" s="1366"/>
      <c r="U208" s="1365"/>
      <c r="V208" s="1365"/>
      <c r="W208" s="1365"/>
      <c r="X208" s="1365"/>
      <c r="Y208" s="357"/>
    </row>
    <row r="209" spans="3:25" ht="19.5" customHeight="1">
      <c r="C209" s="1691" t="s">
        <v>2443</v>
      </c>
      <c r="D209" s="1692"/>
      <c r="E209" s="1693"/>
      <c r="F209" s="1694"/>
      <c r="G209" s="1695"/>
      <c r="H209" s="1696"/>
      <c r="J209" s="357"/>
      <c r="L209" s="357"/>
      <c r="N209" s="1365"/>
      <c r="O209" s="1365"/>
      <c r="P209" s="1365"/>
      <c r="Q209" s="1365"/>
      <c r="R209" s="1365"/>
      <c r="S209" s="1366"/>
      <c r="T209" s="1366"/>
      <c r="U209" s="1365"/>
      <c r="V209" s="1365"/>
      <c r="W209" s="1365"/>
      <c r="X209" s="1365"/>
      <c r="Y209" s="357"/>
    </row>
    <row r="210" spans="3:25" ht="6.75" customHeight="1">
      <c r="C210" s="281"/>
      <c r="D210" s="281"/>
      <c r="F210" s="281"/>
      <c r="H210" s="281"/>
      <c r="J210" s="281"/>
      <c r="L210" s="281"/>
      <c r="N210" s="281"/>
      <c r="O210" s="281"/>
      <c r="P210" s="281"/>
      <c r="Q210" s="281"/>
      <c r="R210" s="281"/>
      <c r="T210" s="281"/>
      <c r="V210" s="281"/>
      <c r="X210" s="281"/>
      <c r="Y210" s="281"/>
    </row>
    <row r="211" spans="3:25" ht="13.5" customHeight="1">
      <c r="C211" s="1406" t="s">
        <v>654</v>
      </c>
      <c r="D211" s="1406"/>
      <c r="E211" s="1406"/>
      <c r="F211" s="1406"/>
      <c r="G211" s="1406"/>
      <c r="H211" s="1406"/>
      <c r="I211" s="1406"/>
      <c r="J211" s="1406"/>
      <c r="K211" s="1406"/>
      <c r="L211" s="1406"/>
      <c r="N211" s="281"/>
      <c r="O211" s="281"/>
      <c r="P211" s="1410" t="s">
        <v>2388</v>
      </c>
      <c r="Q211" s="1410"/>
      <c r="R211" s="1410"/>
      <c r="S211" s="1410"/>
      <c r="T211" s="1410"/>
      <c r="U211" s="1410"/>
      <c r="V211" s="1410"/>
      <c r="W211" s="1410"/>
      <c r="X211" s="1410"/>
      <c r="Y211" s="281"/>
    </row>
    <row r="212" spans="3:25" ht="20.100000000000001" customHeight="1">
      <c r="C212" s="634" t="s">
        <v>107</v>
      </c>
      <c r="D212" s="639" t="s">
        <v>652</v>
      </c>
      <c r="E212" s="1690" t="s">
        <v>108</v>
      </c>
      <c r="F212" s="1690"/>
      <c r="G212" s="1690"/>
      <c r="H212" s="634" t="s">
        <v>109</v>
      </c>
      <c r="I212" s="1690" t="s">
        <v>110</v>
      </c>
      <c r="J212" s="1690"/>
      <c r="K212" s="1690"/>
      <c r="L212" s="1690"/>
      <c r="N212" s="281"/>
      <c r="O212" s="281"/>
      <c r="P212" s="1690" t="s">
        <v>111</v>
      </c>
      <c r="Q212" s="1690"/>
      <c r="R212" s="1690"/>
      <c r="S212" s="1690"/>
      <c r="T212" s="1690"/>
      <c r="U212" s="1690"/>
      <c r="V212" s="1690"/>
      <c r="W212" s="1690"/>
      <c r="X212" s="281"/>
      <c r="Y212" s="281"/>
    </row>
    <row r="213" spans="3:25" ht="20.100000000000001" customHeight="1">
      <c r="C213" s="614"/>
      <c r="D213" s="615"/>
      <c r="E213" s="1686"/>
      <c r="F213" s="1686">
        <v>760</v>
      </c>
      <c r="G213" s="1686"/>
      <c r="H213" s="614"/>
      <c r="I213" s="1686"/>
      <c r="J213" s="1686"/>
      <c r="K213" s="1686"/>
      <c r="L213" s="1686"/>
      <c r="N213" s="281"/>
      <c r="O213" s="281"/>
      <c r="P213" s="638" t="s">
        <v>871</v>
      </c>
      <c r="Q213" s="1688" t="s">
        <v>653</v>
      </c>
      <c r="R213" s="1688"/>
      <c r="S213" s="1689" t="s">
        <v>806</v>
      </c>
      <c r="T213" s="1689"/>
      <c r="U213" s="1689" t="s">
        <v>113</v>
      </c>
      <c r="V213" s="1689"/>
      <c r="W213" s="1689"/>
      <c r="X213" s="281"/>
      <c r="Y213" s="281"/>
    </row>
    <row r="214" spans="3:25" ht="20.100000000000001" customHeight="1">
      <c r="C214" s="614"/>
      <c r="D214" s="615"/>
      <c r="E214" s="1686"/>
      <c r="F214" s="1686"/>
      <c r="G214" s="1686"/>
      <c r="H214" s="614"/>
      <c r="I214" s="1686"/>
      <c r="J214" s="1686"/>
      <c r="K214" s="1686"/>
      <c r="L214" s="1686"/>
      <c r="N214" s="281"/>
      <c r="O214" s="281"/>
      <c r="P214" s="616">
        <v>1300</v>
      </c>
      <c r="Q214" s="1687"/>
      <c r="R214" s="1687"/>
      <c r="S214" s="1656"/>
      <c r="T214" s="1656">
        <v>1</v>
      </c>
      <c r="U214" s="1656"/>
      <c r="V214" s="1656"/>
      <c r="W214" s="1656"/>
      <c r="X214" s="281"/>
      <c r="Y214" s="281"/>
    </row>
    <row r="215" spans="3:25" ht="20.100000000000001" customHeight="1">
      <c r="C215" s="614"/>
      <c r="D215" s="615"/>
      <c r="E215" s="1686"/>
      <c r="F215" s="1686"/>
      <c r="G215" s="1686"/>
      <c r="H215" s="614"/>
      <c r="I215" s="1686"/>
      <c r="J215" s="1686"/>
      <c r="K215" s="1686"/>
      <c r="L215" s="1686"/>
      <c r="N215" s="281"/>
      <c r="O215" s="281"/>
      <c r="P215" s="616">
        <v>1400</v>
      </c>
      <c r="Q215" s="1687"/>
      <c r="R215" s="1687"/>
      <c r="S215" s="1656"/>
      <c r="T215" s="1656"/>
      <c r="U215" s="1656"/>
      <c r="V215" s="1656"/>
      <c r="W215" s="1656"/>
      <c r="X215" s="281"/>
      <c r="Y215" s="281"/>
    </row>
    <row r="216" spans="3:25" ht="20.100000000000001" customHeight="1">
      <c r="C216" s="614"/>
      <c r="D216" s="615"/>
      <c r="E216" s="1686"/>
      <c r="F216" s="1686"/>
      <c r="G216" s="1686"/>
      <c r="H216" s="614"/>
      <c r="I216" s="1686"/>
      <c r="J216" s="1686"/>
      <c r="K216" s="1686"/>
      <c r="L216" s="1686"/>
      <c r="N216" s="281"/>
      <c r="O216" s="281"/>
      <c r="P216" s="616">
        <v>1600</v>
      </c>
      <c r="Q216" s="1687"/>
      <c r="R216" s="1687"/>
      <c r="S216" s="1656"/>
      <c r="T216" s="1656"/>
      <c r="U216" s="1656"/>
      <c r="V216" s="1656"/>
      <c r="W216" s="1656"/>
      <c r="X216" s="281"/>
      <c r="Y216" s="281"/>
    </row>
    <row r="217" spans="3:25" ht="20.100000000000001" customHeight="1">
      <c r="C217" s="614"/>
      <c r="D217" s="615"/>
      <c r="E217" s="1686"/>
      <c r="F217" s="1686"/>
      <c r="G217" s="1686"/>
      <c r="H217" s="614"/>
      <c r="I217" s="1686"/>
      <c r="J217" s="1686"/>
      <c r="K217" s="1686"/>
      <c r="L217" s="1686"/>
      <c r="N217" s="281"/>
      <c r="O217" s="281"/>
      <c r="P217" s="616">
        <v>1900</v>
      </c>
      <c r="Q217" s="1687"/>
      <c r="R217" s="1687"/>
      <c r="S217" s="1656"/>
      <c r="T217" s="1656"/>
      <c r="U217" s="1656"/>
      <c r="V217" s="1656"/>
      <c r="W217" s="1656"/>
      <c r="X217" s="281"/>
      <c r="Y217" s="281"/>
    </row>
    <row r="218" spans="3:25" ht="20.100000000000001" customHeight="1">
      <c r="C218" s="614"/>
      <c r="D218" s="615"/>
      <c r="E218" s="1686"/>
      <c r="F218" s="1686"/>
      <c r="G218" s="1686"/>
      <c r="H218" s="614"/>
      <c r="I218" s="1686"/>
      <c r="J218" s="1686"/>
      <c r="K218" s="1686"/>
      <c r="L218" s="1686"/>
      <c r="N218" s="281"/>
      <c r="O218" s="281"/>
      <c r="P218" s="616">
        <v>2600</v>
      </c>
      <c r="Q218" s="1687"/>
      <c r="R218" s="1687"/>
      <c r="S218" s="1656"/>
      <c r="T218" s="1656"/>
      <c r="U218" s="1656"/>
      <c r="V218" s="1656"/>
      <c r="W218" s="1656"/>
      <c r="X218" s="281"/>
      <c r="Y218" s="281"/>
    </row>
    <row r="219" spans="3:25" ht="20.100000000000001" customHeight="1">
      <c r="C219" s="614"/>
      <c r="D219" s="615"/>
      <c r="E219" s="1686"/>
      <c r="F219" s="1686"/>
      <c r="G219" s="1686"/>
      <c r="H219" s="614"/>
      <c r="I219" s="1686"/>
      <c r="J219" s="1686"/>
      <c r="K219" s="1686"/>
      <c r="L219" s="1686"/>
      <c r="N219" s="281"/>
      <c r="O219" s="281"/>
      <c r="P219" s="616">
        <v>2800</v>
      </c>
      <c r="Q219" s="1687"/>
      <c r="R219" s="1687"/>
      <c r="S219" s="1656"/>
      <c r="T219" s="1656"/>
      <c r="U219" s="1656"/>
      <c r="V219" s="1656"/>
      <c r="W219" s="1656"/>
      <c r="X219" s="281"/>
      <c r="Y219" s="281"/>
    </row>
    <row r="220" spans="3:25" ht="20.100000000000001" customHeight="1">
      <c r="C220" s="614"/>
      <c r="D220" s="615"/>
      <c r="E220" s="1686"/>
      <c r="F220" s="1686"/>
      <c r="G220" s="1686"/>
      <c r="H220" s="614"/>
      <c r="I220" s="1686"/>
      <c r="J220" s="1686"/>
      <c r="K220" s="1686"/>
      <c r="L220" s="1686"/>
      <c r="N220" s="281"/>
      <c r="O220" s="281"/>
      <c r="P220" s="616">
        <v>3600</v>
      </c>
      <c r="Q220" s="1687"/>
      <c r="R220" s="1687"/>
      <c r="S220" s="1656"/>
      <c r="T220" s="1656"/>
      <c r="U220" s="1656"/>
      <c r="V220" s="1656"/>
      <c r="W220" s="1656"/>
      <c r="X220" s="281"/>
      <c r="Y220" s="281"/>
    </row>
    <row r="221" spans="3:25" ht="20.100000000000001" customHeight="1">
      <c r="C221" s="1670" t="s">
        <v>869</v>
      </c>
      <c r="D221" s="1671"/>
      <c r="E221" s="1671"/>
      <c r="F221" s="1671"/>
      <c r="G221" s="1672"/>
      <c r="H221" s="1673"/>
      <c r="I221" s="1674"/>
      <c r="J221" s="1674"/>
      <c r="K221" s="1674"/>
      <c r="L221" s="1675"/>
      <c r="N221" s="281"/>
      <c r="O221" s="281"/>
      <c r="P221" s="1676" t="s">
        <v>870</v>
      </c>
      <c r="Q221" s="1677"/>
      <c r="R221" s="1678"/>
      <c r="S221" s="1679"/>
      <c r="T221" s="1679"/>
      <c r="U221" s="1679"/>
      <c r="V221" s="1679"/>
      <c r="W221" s="1679"/>
      <c r="X221" s="281"/>
      <c r="Y221" s="281"/>
    </row>
    <row r="222" spans="3:25" ht="6.95" customHeight="1">
      <c r="C222" s="281"/>
      <c r="D222" s="281"/>
      <c r="F222" s="281"/>
      <c r="H222" s="281"/>
      <c r="J222" s="281"/>
      <c r="L222" s="281"/>
      <c r="N222" s="281"/>
      <c r="O222" s="281"/>
      <c r="P222" s="281"/>
      <c r="Q222" s="281"/>
      <c r="R222" s="281"/>
      <c r="T222" s="281"/>
      <c r="V222" s="281"/>
      <c r="X222" s="281"/>
      <c r="Y222" s="281"/>
    </row>
    <row r="223" spans="3:25" ht="20.100000000000001" customHeight="1">
      <c r="C223" s="1680" t="s">
        <v>796</v>
      </c>
      <c r="D223" s="1680"/>
      <c r="E223" s="1680"/>
      <c r="F223" s="1680"/>
      <c r="G223" s="1680"/>
      <c r="H223" s="1680"/>
      <c r="I223" s="1680"/>
      <c r="J223" s="1680"/>
      <c r="K223" s="1680"/>
      <c r="L223" s="1680"/>
      <c r="M223" s="1680"/>
      <c r="N223" s="1680"/>
      <c r="O223" s="1680"/>
      <c r="P223" s="1680"/>
      <c r="Q223" s="1680"/>
      <c r="R223" s="1680"/>
      <c r="S223" s="1680"/>
      <c r="T223" s="1680"/>
      <c r="U223" s="1680"/>
      <c r="V223" s="1680"/>
      <c r="W223" s="1680"/>
      <c r="X223" s="1680"/>
      <c r="Y223" s="1680"/>
    </row>
    <row r="224" spans="3:25" ht="9" customHeight="1"/>
    <row r="225" spans="3:25" ht="20.100000000000001" customHeight="1">
      <c r="C225" s="1681" t="s">
        <v>107</v>
      </c>
      <c r="D225" s="1682"/>
      <c r="E225" s="1682"/>
      <c r="F225" s="1682"/>
      <c r="G225" s="1683"/>
      <c r="H225" s="1681" t="s">
        <v>805</v>
      </c>
      <c r="I225" s="1682"/>
      <c r="J225" s="1683"/>
      <c r="K225" s="1684" t="s">
        <v>118</v>
      </c>
      <c r="L225" s="1684"/>
      <c r="M225" s="1684"/>
      <c r="N225" s="1684"/>
      <c r="O225" s="1684"/>
      <c r="P225" s="1684"/>
      <c r="Q225" s="1684"/>
      <c r="R225" s="1684"/>
      <c r="S225" s="1684" t="s">
        <v>806</v>
      </c>
      <c r="T225" s="1684"/>
      <c r="U225" s="1684" t="s">
        <v>120</v>
      </c>
      <c r="V225" s="1684"/>
      <c r="W225" s="1684"/>
      <c r="X225" s="1684"/>
      <c r="Y225" s="1684"/>
    </row>
    <row r="226" spans="3:25" ht="20.100000000000001" customHeight="1">
      <c r="C226" s="806"/>
      <c r="D226" s="1359"/>
      <c r="E226" s="1359"/>
      <c r="F226" s="1359"/>
      <c r="G226" s="1360"/>
      <c r="H226" s="806"/>
      <c r="I226" s="1359"/>
      <c r="J226" s="1360"/>
      <c r="K226" s="1685" t="s">
        <v>121</v>
      </c>
      <c r="L226" s="1685"/>
      <c r="M226" s="1685"/>
      <c r="N226" s="1685"/>
      <c r="O226" s="1685"/>
      <c r="P226" s="1685" t="s">
        <v>122</v>
      </c>
      <c r="Q226" s="1685"/>
      <c r="R226" s="1685"/>
      <c r="S226" s="1685"/>
      <c r="T226" s="1685"/>
      <c r="U226" s="1685"/>
      <c r="V226" s="1685"/>
      <c r="W226" s="1685"/>
      <c r="X226" s="1685"/>
      <c r="Y226" s="1685"/>
    </row>
    <row r="227" spans="3:25" ht="20.100000000000001" customHeight="1">
      <c r="C227" s="1669"/>
      <c r="D227" s="1669"/>
      <c r="E227" s="1669"/>
      <c r="F227" s="1669"/>
      <c r="G227" s="1669"/>
      <c r="H227" s="1661"/>
      <c r="I227" s="1661"/>
      <c r="J227" s="1661"/>
      <c r="K227" s="1629"/>
      <c r="L227" s="1629"/>
      <c r="M227" s="1629"/>
      <c r="N227" s="1629"/>
      <c r="O227" s="1629"/>
      <c r="P227" s="1661"/>
      <c r="Q227" s="1661"/>
      <c r="R227" s="1661"/>
      <c r="S227" s="1629"/>
      <c r="T227" s="1629"/>
      <c r="U227" s="1629"/>
      <c r="V227" s="1629"/>
      <c r="W227" s="1629"/>
      <c r="X227" s="1629"/>
      <c r="Y227" s="1629"/>
    </row>
    <row r="228" spans="3:25" ht="20.100000000000001" customHeight="1">
      <c r="C228" s="1669"/>
      <c r="D228" s="1669"/>
      <c r="E228" s="1669"/>
      <c r="F228" s="1669"/>
      <c r="G228" s="1669"/>
      <c r="H228" s="1661"/>
      <c r="I228" s="1661"/>
      <c r="J228" s="1661"/>
      <c r="K228" s="1629"/>
      <c r="L228" s="1629"/>
      <c r="M228" s="1629"/>
      <c r="N228" s="1629"/>
      <c r="O228" s="1629"/>
      <c r="P228" s="1661"/>
      <c r="Q228" s="1661"/>
      <c r="R228" s="1661"/>
      <c r="S228" s="1629"/>
      <c r="T228" s="1629"/>
      <c r="U228" s="1629"/>
      <c r="V228" s="1629"/>
      <c r="W228" s="1629"/>
      <c r="X228" s="1629"/>
      <c r="Y228" s="1629"/>
    </row>
    <row r="229" spans="3:25" ht="20.100000000000001" customHeight="1">
      <c r="C229" s="1669"/>
      <c r="D229" s="1669"/>
      <c r="E229" s="1669"/>
      <c r="F229" s="1669"/>
      <c r="G229" s="1669"/>
      <c r="H229" s="1661"/>
      <c r="I229" s="1661"/>
      <c r="J229" s="1661"/>
      <c r="K229" s="1629"/>
      <c r="L229" s="1629"/>
      <c r="M229" s="1629"/>
      <c r="N229" s="1629"/>
      <c r="O229" s="1629"/>
      <c r="P229" s="1661"/>
      <c r="Q229" s="1661"/>
      <c r="R229" s="1661"/>
      <c r="S229" s="1629"/>
      <c r="T229" s="1629"/>
      <c r="U229" s="1629"/>
      <c r="V229" s="1629"/>
      <c r="W229" s="1629"/>
      <c r="X229" s="1629"/>
      <c r="Y229" s="1629"/>
    </row>
    <row r="230" spans="3:25" ht="20.100000000000001" customHeight="1">
      <c r="C230" s="1669"/>
      <c r="D230" s="1669"/>
      <c r="E230" s="1669"/>
      <c r="F230" s="1669"/>
      <c r="G230" s="1669"/>
      <c r="H230" s="1661"/>
      <c r="I230" s="1661"/>
      <c r="J230" s="1661"/>
      <c r="K230" s="1629"/>
      <c r="L230" s="1629"/>
      <c r="M230" s="1629"/>
      <c r="N230" s="1629"/>
      <c r="O230" s="1629"/>
      <c r="P230" s="1661"/>
      <c r="Q230" s="1661"/>
      <c r="R230" s="1661"/>
      <c r="S230" s="1629"/>
      <c r="T230" s="1629"/>
      <c r="U230" s="1629"/>
      <c r="V230" s="1629"/>
      <c r="W230" s="1629"/>
      <c r="X230" s="1629"/>
      <c r="Y230" s="1629"/>
    </row>
    <row r="231" spans="3:25" ht="20.100000000000001" customHeight="1">
      <c r="C231" s="1669"/>
      <c r="D231" s="1669"/>
      <c r="E231" s="1669"/>
      <c r="F231" s="1669"/>
      <c r="G231" s="1669"/>
      <c r="H231" s="1661"/>
      <c r="I231" s="1661"/>
      <c r="J231" s="1661"/>
      <c r="K231" s="1629"/>
      <c r="L231" s="1629"/>
      <c r="M231" s="1629"/>
      <c r="N231" s="1629"/>
      <c r="O231" s="1629"/>
      <c r="P231" s="1661"/>
      <c r="Q231" s="1661"/>
      <c r="R231" s="1661"/>
      <c r="S231" s="1629"/>
      <c r="T231" s="1629"/>
      <c r="U231" s="1629"/>
      <c r="V231" s="1629"/>
      <c r="W231" s="1629"/>
      <c r="X231" s="1629"/>
      <c r="Y231" s="1629"/>
    </row>
    <row r="232" spans="3:25" ht="20.100000000000001" customHeight="1">
      <c r="C232" s="1669"/>
      <c r="D232" s="1669"/>
      <c r="E232" s="1669"/>
      <c r="F232" s="1669"/>
      <c r="G232" s="1669"/>
      <c r="H232" s="1661"/>
      <c r="I232" s="1661"/>
      <c r="J232" s="1661"/>
      <c r="K232" s="1629"/>
      <c r="L232" s="1629"/>
      <c r="M232" s="1629"/>
      <c r="N232" s="1629"/>
      <c r="O232" s="1629"/>
      <c r="P232" s="1661"/>
      <c r="Q232" s="1661"/>
      <c r="R232" s="1661"/>
      <c r="S232" s="1629"/>
      <c r="T232" s="1629"/>
      <c r="U232" s="1629"/>
      <c r="V232" s="1629"/>
      <c r="W232" s="1629"/>
      <c r="X232" s="1629"/>
      <c r="Y232" s="1629"/>
    </row>
    <row r="233" spans="3:25" ht="20.100000000000001" customHeight="1">
      <c r="C233" s="1669"/>
      <c r="D233" s="1669"/>
      <c r="E233" s="1669"/>
      <c r="F233" s="1669"/>
      <c r="G233" s="1669"/>
      <c r="H233" s="1661"/>
      <c r="I233" s="1661"/>
      <c r="J233" s="1661"/>
      <c r="K233" s="1629"/>
      <c r="L233" s="1629"/>
      <c r="M233" s="1629"/>
      <c r="N233" s="1629"/>
      <c r="O233" s="1629"/>
      <c r="P233" s="1661"/>
      <c r="Q233" s="1661"/>
      <c r="R233" s="1661"/>
      <c r="S233" s="1629"/>
      <c r="T233" s="1629"/>
      <c r="U233" s="1629"/>
      <c r="V233" s="1629"/>
      <c r="W233" s="1629"/>
      <c r="X233" s="1629"/>
      <c r="Y233" s="1629"/>
    </row>
    <row r="234" spans="3:25" ht="20.100000000000001" customHeight="1">
      <c r="C234" s="1669"/>
      <c r="D234" s="1669"/>
      <c r="E234" s="1669"/>
      <c r="F234" s="1669"/>
      <c r="G234" s="1669"/>
      <c r="H234" s="1661"/>
      <c r="I234" s="1661"/>
      <c r="J234" s="1661"/>
      <c r="K234" s="1629"/>
      <c r="L234" s="1629"/>
      <c r="M234" s="1629"/>
      <c r="N234" s="1629"/>
      <c r="O234" s="1629"/>
      <c r="P234" s="1661"/>
      <c r="Q234" s="1661"/>
      <c r="R234" s="1661"/>
      <c r="S234" s="1629"/>
      <c r="T234" s="1629"/>
      <c r="U234" s="1629"/>
      <c r="V234" s="1629"/>
      <c r="W234" s="1629"/>
      <c r="X234" s="1629"/>
      <c r="Y234" s="1629"/>
    </row>
    <row r="235" spans="3:25" ht="20.100000000000001" customHeight="1">
      <c r="C235" s="1669"/>
      <c r="D235" s="1669"/>
      <c r="E235" s="1669"/>
      <c r="F235" s="1669"/>
      <c r="G235" s="1669"/>
      <c r="H235" s="1661"/>
      <c r="I235" s="1661"/>
      <c r="J235" s="1661"/>
      <c r="K235" s="1629"/>
      <c r="L235" s="1629"/>
      <c r="M235" s="1629"/>
      <c r="N235" s="1629"/>
      <c r="O235" s="1629"/>
      <c r="P235" s="1661"/>
      <c r="Q235" s="1661"/>
      <c r="R235" s="1661"/>
      <c r="S235" s="1629"/>
      <c r="T235" s="1629"/>
      <c r="U235" s="1629"/>
      <c r="V235" s="1629"/>
      <c r="W235" s="1629"/>
      <c r="X235" s="1629"/>
      <c r="Y235" s="1629"/>
    </row>
    <row r="236" spans="3:25" ht="8.25" customHeight="1"/>
    <row r="237" spans="3:25" ht="20.100000000000001" customHeight="1">
      <c r="C237" s="891" t="s">
        <v>123</v>
      </c>
      <c r="D237" s="892"/>
      <c r="E237" s="892"/>
      <c r="F237" s="892"/>
      <c r="G237" s="1660"/>
      <c r="H237" s="598" t="s">
        <v>176</v>
      </c>
      <c r="I237" s="1661"/>
      <c r="J237" s="1661"/>
      <c r="K237" s="1662" t="s">
        <v>124</v>
      </c>
      <c r="L237" s="1663"/>
      <c r="M237" s="1663"/>
      <c r="N237" s="1663"/>
      <c r="O237" s="1663"/>
      <c r="P237" s="1664"/>
      <c r="Q237" s="1664"/>
      <c r="R237" s="1664"/>
      <c r="S237" s="1664"/>
      <c r="T237" s="1664"/>
      <c r="U237" s="1664"/>
      <c r="V237" s="1664"/>
      <c r="W237" s="1664"/>
      <c r="X237" s="1664"/>
      <c r="Y237" s="1664"/>
    </row>
    <row r="238" spans="3:25" ht="20.100000000000001" customHeight="1">
      <c r="C238" s="988"/>
      <c r="D238" s="989"/>
      <c r="E238" s="989"/>
      <c r="F238" s="989"/>
      <c r="G238" s="1023"/>
      <c r="H238" s="598" t="s">
        <v>36</v>
      </c>
      <c r="I238" s="1661"/>
      <c r="J238" s="1661"/>
      <c r="K238" s="815"/>
      <c r="L238" s="816"/>
      <c r="M238" s="816"/>
      <c r="N238" s="816"/>
      <c r="O238" s="816"/>
      <c r="P238" s="1664"/>
      <c r="Q238" s="1664"/>
      <c r="R238" s="1664"/>
      <c r="S238" s="1664"/>
      <c r="T238" s="1664"/>
      <c r="U238" s="1664"/>
      <c r="V238" s="1664"/>
      <c r="W238" s="1664"/>
      <c r="X238" s="1664"/>
      <c r="Y238" s="1664"/>
    </row>
    <row r="239" spans="3:25" ht="7.5" customHeight="1"/>
    <row r="240" spans="3:25" ht="21" customHeight="1">
      <c r="C240" s="1665" t="s">
        <v>125</v>
      </c>
      <c r="D240" s="1665"/>
      <c r="E240" s="1665"/>
      <c r="F240" s="1665"/>
      <c r="G240" s="1665"/>
      <c r="H240" s="1665"/>
      <c r="I240" s="1665"/>
      <c r="J240" s="1665"/>
      <c r="K240" s="1665"/>
      <c r="L240" s="1665"/>
      <c r="M240" s="1665"/>
      <c r="N240" s="1665"/>
      <c r="O240" s="1665"/>
      <c r="P240" s="1665"/>
      <c r="Q240" s="1665"/>
      <c r="R240" s="1665"/>
      <c r="S240" s="1665"/>
      <c r="T240" s="1665"/>
      <c r="U240" s="1666"/>
      <c r="V240" s="1667"/>
      <c r="W240" s="1667"/>
      <c r="X240" s="1667"/>
      <c r="Y240" s="1668"/>
    </row>
    <row r="241" spans="3:29" ht="5.25" customHeight="1">
      <c r="C241" s="309"/>
      <c r="D241" s="309"/>
      <c r="F241" s="309"/>
      <c r="H241" s="309"/>
      <c r="J241" s="308"/>
      <c r="L241" s="308"/>
      <c r="N241" s="308"/>
      <c r="O241" s="308"/>
      <c r="P241" s="308"/>
      <c r="Q241" s="308"/>
      <c r="R241" s="308"/>
      <c r="T241" s="308"/>
      <c r="V241" s="308"/>
      <c r="X241" s="308"/>
      <c r="Y241" s="308"/>
    </row>
    <row r="242" spans="3:29" ht="26.25" customHeight="1">
      <c r="C242" s="1651" t="s">
        <v>2447</v>
      </c>
      <c r="D242" s="1652"/>
      <c r="E242" s="1652"/>
      <c r="F242" s="1652"/>
      <c r="G242" s="1652"/>
      <c r="H242" s="1652"/>
      <c r="I242" s="1652"/>
      <c r="J242" s="1652"/>
      <c r="K242" s="1652"/>
      <c r="L242" s="1652"/>
      <c r="M242" s="1652"/>
      <c r="N242" s="1652"/>
      <c r="O242" s="1652"/>
      <c r="P242" s="1652"/>
      <c r="Q242" s="1652"/>
      <c r="R242" s="1652"/>
      <c r="S242" s="1652"/>
      <c r="T242" s="1653"/>
      <c r="U242" s="1571"/>
      <c r="V242" s="1572"/>
      <c r="W242" s="1572"/>
      <c r="X242" s="1572"/>
      <c r="Y242" s="1573"/>
    </row>
    <row r="243" spans="3:29" ht="6.95" customHeight="1">
      <c r="C243" s="309"/>
      <c r="D243" s="309"/>
      <c r="F243" s="309"/>
      <c r="H243" s="309"/>
      <c r="J243" s="305"/>
      <c r="L243" s="305"/>
      <c r="N243" s="305"/>
      <c r="O243" s="305"/>
      <c r="P243" s="305"/>
      <c r="Q243" s="305"/>
      <c r="R243" s="305"/>
      <c r="T243" s="305"/>
      <c r="V243" s="305"/>
      <c r="X243" s="305"/>
      <c r="Y243" s="305"/>
    </row>
    <row r="244" spans="3:29" ht="23.25" customHeight="1">
      <c r="C244" s="1654" t="s">
        <v>851</v>
      </c>
      <c r="D244" s="1654"/>
      <c r="E244" s="613" t="s">
        <v>873</v>
      </c>
      <c r="F244" s="589"/>
      <c r="H244" s="1655" t="s">
        <v>867</v>
      </c>
      <c r="I244" s="1655"/>
      <c r="J244" s="1655"/>
      <c r="K244" s="1655"/>
      <c r="L244" s="1655"/>
      <c r="M244" s="1655"/>
      <c r="N244" s="1655"/>
      <c r="O244" s="1655"/>
      <c r="P244" s="1655"/>
      <c r="Q244" s="1655"/>
      <c r="R244" s="1655"/>
      <c r="T244" s="1656"/>
      <c r="U244" s="1656"/>
      <c r="V244" s="1656"/>
      <c r="W244" s="1656"/>
      <c r="X244" s="1656"/>
      <c r="Y244" s="1656"/>
    </row>
    <row r="245" spans="3:29" ht="22.5" customHeight="1">
      <c r="C245" s="1654"/>
      <c r="D245" s="1654"/>
      <c r="E245" s="613" t="s">
        <v>875</v>
      </c>
      <c r="F245" s="617"/>
      <c r="H245" s="1655"/>
      <c r="I245" s="1655"/>
      <c r="J245" s="1655"/>
      <c r="K245" s="1655"/>
      <c r="L245" s="1655"/>
      <c r="M245" s="1655"/>
      <c r="N245" s="1655"/>
      <c r="O245" s="1655"/>
      <c r="P245" s="1655"/>
      <c r="Q245" s="1655"/>
      <c r="R245" s="1655"/>
      <c r="T245" s="1656"/>
      <c r="U245" s="1656"/>
      <c r="V245" s="1656"/>
      <c r="W245" s="1656"/>
      <c r="X245" s="1656"/>
      <c r="Y245" s="1656"/>
    </row>
    <row r="246" spans="3:29" ht="4.5" customHeight="1">
      <c r="C246" s="392"/>
      <c r="D246" s="392"/>
      <c r="F246" s="392"/>
      <c r="H246" s="392"/>
      <c r="J246" s="392"/>
      <c r="L246" s="392"/>
      <c r="N246" s="392"/>
      <c r="O246" s="392"/>
      <c r="P246" s="392"/>
      <c r="Q246" s="392"/>
      <c r="R246" s="392"/>
      <c r="T246" s="392"/>
      <c r="V246" s="392"/>
      <c r="X246" s="392"/>
      <c r="Y246" s="392"/>
      <c r="Z246" s="149"/>
    </row>
    <row r="247" spans="3:29" ht="18.75" customHeight="1">
      <c r="C247" s="1657" t="s">
        <v>131</v>
      </c>
      <c r="D247" s="1658"/>
      <c r="E247" s="1658"/>
      <c r="F247" s="1658"/>
      <c r="G247" s="1658"/>
      <c r="H247" s="1658"/>
      <c r="I247" s="1658"/>
      <c r="J247" s="1658"/>
      <c r="K247" s="1658"/>
      <c r="L247" s="1658"/>
      <c r="M247" s="1658"/>
      <c r="N247" s="1658"/>
      <c r="O247" s="1658"/>
      <c r="P247" s="1658"/>
      <c r="Q247" s="1658"/>
      <c r="R247" s="1658"/>
      <c r="S247" s="1658"/>
      <c r="T247" s="1658"/>
      <c r="U247" s="1658"/>
      <c r="V247" s="1658"/>
      <c r="W247" s="1658"/>
      <c r="X247" s="1658"/>
      <c r="Y247" s="1659"/>
      <c r="AA247" s="287"/>
      <c r="AB247" s="287"/>
      <c r="AC247" s="287"/>
    </row>
    <row r="248" spans="3:29" ht="6" customHeight="1"/>
    <row r="249" spans="3:29" ht="20.100000000000001" customHeight="1">
      <c r="C249" s="1580" t="s">
        <v>852</v>
      </c>
      <c r="D249" s="1581"/>
      <c r="E249" s="1581"/>
      <c r="F249" s="1581"/>
      <c r="G249" s="1581"/>
      <c r="H249" s="1581"/>
      <c r="I249" s="1581"/>
      <c r="J249" s="1581"/>
      <c r="K249" s="1581"/>
      <c r="L249" s="1581"/>
      <c r="M249" s="1581"/>
      <c r="N249" s="1581"/>
      <c r="O249" s="1581"/>
      <c r="P249" s="1581"/>
      <c r="Q249" s="1581"/>
      <c r="R249" s="1581"/>
      <c r="S249" s="1581"/>
      <c r="T249" s="1581"/>
      <c r="U249" s="1581"/>
      <c r="V249" s="1581"/>
      <c r="W249" s="1581"/>
      <c r="X249" s="1581"/>
      <c r="Y249" s="1582"/>
    </row>
    <row r="250" spans="3:29" ht="5.25" customHeight="1"/>
    <row r="251" spans="3:29" ht="24" customHeight="1">
      <c r="C251" s="1560" t="s">
        <v>876</v>
      </c>
      <c r="D251" s="1561"/>
      <c r="F251" s="1565" t="s">
        <v>381</v>
      </c>
      <c r="G251" s="1566"/>
      <c r="H251" s="1567"/>
      <c r="J251" s="589"/>
      <c r="L251" s="1562" t="s">
        <v>134</v>
      </c>
      <c r="M251" s="1563"/>
      <c r="N251" s="1563"/>
      <c r="O251" s="1563"/>
      <c r="P251" s="1564"/>
      <c r="Q251" s="1647"/>
      <c r="R251" s="1648"/>
      <c r="S251" s="1648"/>
      <c r="T251" s="1648"/>
      <c r="U251" s="1648"/>
      <c r="V251" s="1648"/>
      <c r="W251" s="1648"/>
      <c r="X251" s="1648"/>
      <c r="Y251" s="1649"/>
    </row>
    <row r="252" spans="3:29" ht="24" customHeight="1">
      <c r="C252" s="985"/>
      <c r="D252" s="987"/>
      <c r="F252" s="1565" t="s">
        <v>403</v>
      </c>
      <c r="G252" s="1566"/>
      <c r="H252" s="1567"/>
      <c r="J252" s="589"/>
      <c r="L252" s="1562" t="s">
        <v>135</v>
      </c>
      <c r="M252" s="1563"/>
      <c r="N252" s="1563"/>
      <c r="O252" s="1563"/>
      <c r="P252" s="1564"/>
      <c r="Q252" s="1647"/>
      <c r="R252" s="1648"/>
      <c r="S252" s="1649"/>
      <c r="T252" s="1650" t="s">
        <v>877</v>
      </c>
      <c r="U252" s="1650"/>
      <c r="V252" s="1650"/>
      <c r="W252" s="618"/>
      <c r="X252" s="618"/>
      <c r="Y252" s="619"/>
    </row>
    <row r="253" spans="3:29" ht="24" customHeight="1">
      <c r="C253" s="985"/>
      <c r="D253" s="987"/>
      <c r="F253" s="1565" t="s">
        <v>175</v>
      </c>
      <c r="G253" s="1566"/>
      <c r="H253" s="1567"/>
      <c r="J253" s="589"/>
      <c r="L253" s="1426"/>
      <c r="M253" s="1426"/>
      <c r="N253" s="1426"/>
      <c r="O253" s="1426"/>
      <c r="P253" s="1426"/>
      <c r="Q253" s="1426"/>
      <c r="R253" s="428"/>
      <c r="S253" s="428"/>
      <c r="T253" s="428"/>
      <c r="U253" s="170"/>
      <c r="V253" s="553"/>
      <c r="W253" s="170"/>
      <c r="X253" s="553"/>
      <c r="Y253" s="553"/>
    </row>
    <row r="254" spans="3:29" ht="24" customHeight="1">
      <c r="C254" s="1442"/>
      <c r="D254" s="1443"/>
      <c r="F254" s="1565" t="s">
        <v>390</v>
      </c>
      <c r="G254" s="1566"/>
      <c r="H254" s="1567"/>
      <c r="J254" s="589"/>
      <c r="L254" s="554"/>
      <c r="M254" s="170"/>
      <c r="N254" s="234"/>
      <c r="O254" s="234"/>
      <c r="P254" s="234"/>
      <c r="Q254" s="234"/>
      <c r="R254" s="553"/>
      <c r="S254" s="170"/>
      <c r="T254" s="553"/>
      <c r="U254" s="170"/>
      <c r="V254" s="553"/>
      <c r="W254" s="170"/>
      <c r="X254" s="553"/>
      <c r="Y254" s="553"/>
    </row>
    <row r="255" spans="3:29" ht="6.75" customHeight="1"/>
    <row r="256" spans="3:29" ht="44.25" customHeight="1">
      <c r="C256" s="1568" t="s">
        <v>879</v>
      </c>
      <c r="D256" s="1569"/>
      <c r="E256" s="1569"/>
      <c r="F256" s="1569"/>
      <c r="G256" s="1570"/>
      <c r="H256" s="1571"/>
      <c r="I256" s="1572"/>
      <c r="J256" s="1572"/>
      <c r="K256" s="1572"/>
      <c r="L256" s="1572"/>
      <c r="M256" s="1572"/>
      <c r="N256" s="1573"/>
      <c r="P256" s="620" t="s">
        <v>878</v>
      </c>
      <c r="Q256" s="1571"/>
      <c r="R256" s="1572"/>
      <c r="S256" s="1572"/>
      <c r="T256" s="1572"/>
      <c r="U256" s="1572"/>
      <c r="V256" s="1572"/>
      <c r="W256" s="1572"/>
      <c r="X256" s="1572"/>
      <c r="Y256" s="1573"/>
    </row>
    <row r="257" spans="2:25" ht="5.25" customHeight="1">
      <c r="C257" s="386"/>
      <c r="D257" s="386"/>
      <c r="F257" s="386"/>
      <c r="H257" s="386"/>
      <c r="J257" s="621"/>
      <c r="L257" s="621"/>
      <c r="N257" s="622"/>
      <c r="O257" s="622"/>
      <c r="P257" s="621"/>
      <c r="Q257" s="621"/>
      <c r="R257" s="621"/>
      <c r="T257" s="621"/>
      <c r="V257" s="621"/>
      <c r="X257" s="621"/>
      <c r="Y257" s="621"/>
    </row>
    <row r="258" spans="2:25" ht="20.100000000000001" customHeight="1">
      <c r="B258" s="170"/>
      <c r="C258" s="1580" t="s">
        <v>853</v>
      </c>
      <c r="D258" s="1581"/>
      <c r="E258" s="1581"/>
      <c r="F258" s="1581"/>
      <c r="G258" s="1581"/>
      <c r="H258" s="1581"/>
      <c r="I258" s="1581"/>
      <c r="J258" s="1581"/>
      <c r="K258" s="1581"/>
      <c r="L258" s="1581"/>
      <c r="M258" s="1581"/>
      <c r="N258" s="1581"/>
      <c r="O258" s="1581"/>
      <c r="P258" s="1581"/>
      <c r="Q258" s="1581"/>
      <c r="R258" s="1581"/>
      <c r="S258" s="1581"/>
      <c r="T258" s="1581"/>
      <c r="U258" s="1581"/>
      <c r="V258" s="1581"/>
      <c r="W258" s="1581"/>
      <c r="X258" s="1581"/>
      <c r="Y258" s="1582"/>
    </row>
    <row r="259" spans="2:25" ht="4.5" customHeight="1">
      <c r="C259" s="558"/>
      <c r="D259" s="558"/>
      <c r="F259" s="558"/>
      <c r="H259" s="558"/>
      <c r="J259" s="558"/>
      <c r="L259" s="558"/>
      <c r="N259" s="558"/>
      <c r="O259" s="558"/>
      <c r="P259" s="558"/>
      <c r="Q259" s="558"/>
      <c r="R259" s="558"/>
      <c r="T259" s="558"/>
      <c r="V259" s="558"/>
      <c r="X259" s="558"/>
      <c r="Y259" s="558"/>
    </row>
    <row r="260" spans="2:25" ht="20.100000000000001" customHeight="1">
      <c r="C260" s="1560" t="s">
        <v>856</v>
      </c>
      <c r="D260" s="1561"/>
      <c r="F260" s="1562" t="s">
        <v>141</v>
      </c>
      <c r="G260" s="1563"/>
      <c r="H260" s="1564"/>
      <c r="J260" s="1574"/>
      <c r="K260" s="1574"/>
      <c r="L260" s="1574"/>
      <c r="M260" s="1574"/>
      <c r="N260" s="1574"/>
      <c r="O260" s="623"/>
      <c r="P260" s="624" t="s">
        <v>142</v>
      </c>
      <c r="Q260" s="623"/>
      <c r="R260" s="625" t="s">
        <v>143</v>
      </c>
      <c r="S260" s="1575"/>
      <c r="T260" s="1576"/>
      <c r="U260" s="623"/>
      <c r="V260" s="1577" t="s">
        <v>144</v>
      </c>
      <c r="W260" s="1578"/>
      <c r="X260" s="1575"/>
      <c r="Y260" s="1576"/>
    </row>
    <row r="261" spans="2:25" ht="20.100000000000001" customHeight="1">
      <c r="C261" s="985"/>
      <c r="D261" s="987"/>
      <c r="F261" s="1562" t="s">
        <v>854</v>
      </c>
      <c r="G261" s="1563"/>
      <c r="H261" s="1564"/>
      <c r="J261" s="1574"/>
      <c r="K261" s="1574"/>
      <c r="L261" s="1574"/>
      <c r="M261" s="1574"/>
      <c r="N261" s="1574"/>
      <c r="O261" s="623"/>
      <c r="P261" s="424"/>
      <c r="Q261" s="623"/>
      <c r="R261" s="623"/>
      <c r="S261" s="623"/>
      <c r="T261" s="623"/>
      <c r="U261" s="623"/>
      <c r="V261" s="623"/>
      <c r="W261" s="623"/>
      <c r="X261" s="623"/>
      <c r="Y261" s="623"/>
    </row>
    <row r="262" spans="2:25" ht="20.100000000000001" customHeight="1">
      <c r="C262" s="1442"/>
      <c r="D262" s="1443"/>
      <c r="F262" s="1562" t="s">
        <v>2384</v>
      </c>
      <c r="G262" s="1563"/>
      <c r="H262" s="1564"/>
      <c r="J262" s="1574"/>
      <c r="K262" s="1574"/>
      <c r="L262" s="1574"/>
      <c r="M262" s="1574"/>
      <c r="N262" s="1574"/>
      <c r="O262" s="623"/>
      <c r="P262" s="624" t="s">
        <v>145</v>
      </c>
      <c r="Q262" s="623"/>
      <c r="R262" s="625" t="s">
        <v>143</v>
      </c>
      <c r="S262" s="1575"/>
      <c r="T262" s="1576"/>
      <c r="U262" s="623"/>
      <c r="V262" s="1577" t="s">
        <v>144</v>
      </c>
      <c r="W262" s="1578"/>
      <c r="X262" s="1575"/>
      <c r="Y262" s="1576"/>
    </row>
    <row r="263" spans="2:25" ht="4.5" customHeight="1"/>
    <row r="264" spans="2:25" ht="17.25" customHeight="1">
      <c r="C264" s="1192" t="s">
        <v>147</v>
      </c>
      <c r="D264" s="1192"/>
      <c r="E264" s="1192"/>
      <c r="F264" s="1192"/>
      <c r="G264" s="1192"/>
      <c r="H264" s="1192"/>
      <c r="J264" s="610" t="s">
        <v>873</v>
      </c>
      <c r="K264" s="1550"/>
      <c r="L264" s="1550"/>
      <c r="N264" s="610" t="s">
        <v>36</v>
      </c>
      <c r="O264" s="658"/>
      <c r="P264" s="539"/>
      <c r="Q264" s="538"/>
      <c r="R264" s="538"/>
      <c r="S264" s="539"/>
      <c r="T264" s="539"/>
      <c r="U264" s="538"/>
      <c r="V264" s="657"/>
      <c r="W264" s="657"/>
      <c r="X264" s="657"/>
      <c r="Y264" s="657"/>
    </row>
    <row r="265" spans="2:25" ht="7.5" customHeight="1">
      <c r="C265" s="516"/>
      <c r="D265" s="516"/>
      <c r="F265" s="516"/>
      <c r="H265" s="626"/>
      <c r="J265" s="626"/>
      <c r="L265" s="626"/>
      <c r="N265" s="560"/>
      <c r="O265" s="560"/>
      <c r="P265" s="424"/>
      <c r="Q265" s="626"/>
      <c r="R265" s="626"/>
      <c r="T265" s="516"/>
      <c r="V265" s="627"/>
      <c r="X265" s="627"/>
      <c r="Y265" s="479"/>
    </row>
    <row r="266" spans="2:25" s="434" customFormat="1" ht="20.100000000000001" customHeight="1">
      <c r="C266" s="1641" t="s">
        <v>864</v>
      </c>
      <c r="D266" s="1642"/>
      <c r="E266" s="1642"/>
      <c r="F266" s="1642"/>
      <c r="G266" s="1642"/>
      <c r="H266" s="1642"/>
      <c r="I266" s="1642"/>
      <c r="J266" s="1642"/>
      <c r="K266" s="1642"/>
      <c r="L266" s="1642"/>
      <c r="M266" s="1642"/>
      <c r="N266" s="1642"/>
      <c r="O266" s="1642"/>
      <c r="P266" s="1642"/>
      <c r="Q266" s="1642"/>
      <c r="R266" s="1642"/>
      <c r="S266" s="1642"/>
      <c r="T266" s="1642"/>
      <c r="U266" s="1642"/>
      <c r="V266" s="1642"/>
      <c r="W266" s="1642"/>
      <c r="X266" s="1642"/>
      <c r="Y266" s="1643"/>
    </row>
    <row r="267" spans="2:25" s="434" customFormat="1" ht="4.5" customHeight="1">
      <c r="C267" s="440"/>
      <c r="D267" s="440"/>
      <c r="E267"/>
      <c r="F267" s="440"/>
      <c r="G267"/>
      <c r="H267" s="440"/>
      <c r="I267"/>
      <c r="J267" s="440"/>
      <c r="K267"/>
      <c r="L267" s="440"/>
      <c r="M267"/>
      <c r="N267" s="440"/>
      <c r="O267" s="440"/>
      <c r="P267" s="440"/>
      <c r="Q267" s="440"/>
      <c r="R267" s="440"/>
      <c r="S267"/>
      <c r="T267" s="440"/>
      <c r="U267"/>
      <c r="V267" s="440"/>
      <c r="W267"/>
      <c r="X267" s="440"/>
      <c r="Y267" s="440"/>
    </row>
    <row r="268" spans="2:25" ht="125.25" customHeight="1">
      <c r="C268" s="1644" t="s">
        <v>814</v>
      </c>
      <c r="D268" s="1645"/>
      <c r="E268" s="1645"/>
      <c r="F268" s="1645"/>
      <c r="G268" s="1645"/>
      <c r="H268" s="1645"/>
      <c r="I268" s="1645"/>
      <c r="J268" s="1645"/>
      <c r="K268" s="1645"/>
      <c r="L268" s="1645"/>
      <c r="M268" s="1645"/>
      <c r="N268" s="1645"/>
      <c r="O268" s="1645"/>
      <c r="P268" s="1645"/>
      <c r="Q268" s="1645"/>
      <c r="R268" s="1645"/>
      <c r="S268" s="1645"/>
      <c r="T268" s="1645"/>
      <c r="U268" s="1645"/>
      <c r="V268" s="1645"/>
      <c r="W268" s="1645"/>
      <c r="X268" s="1645"/>
      <c r="Y268" s="1646"/>
    </row>
    <row r="269" spans="2:25" ht="20.100000000000001" customHeight="1">
      <c r="C269" s="1638" t="s">
        <v>815</v>
      </c>
      <c r="D269" s="1639"/>
      <c r="E269" s="1639"/>
      <c r="F269" s="1639"/>
      <c r="G269" s="1639"/>
      <c r="H269" s="1639"/>
      <c r="I269" s="1639"/>
      <c r="J269" s="1639"/>
      <c r="K269" s="1639"/>
      <c r="L269" s="1639"/>
      <c r="M269" s="1639"/>
      <c r="N269" s="1639"/>
      <c r="O269" s="1639"/>
      <c r="P269" s="1639"/>
      <c r="Q269" s="1639"/>
      <c r="R269" s="1639"/>
      <c r="S269" s="1639"/>
      <c r="T269" s="1639"/>
      <c r="U269" s="1639"/>
      <c r="V269" s="1639"/>
      <c r="W269" s="1639"/>
      <c r="X269" s="1639"/>
      <c r="Y269" s="1640"/>
    </row>
    <row r="270" spans="2:25" ht="8.25" customHeight="1"/>
    <row r="271" spans="2:25" ht="20.100000000000001" customHeight="1">
      <c r="C271" s="1638" t="s">
        <v>150</v>
      </c>
      <c r="D271" s="1639"/>
      <c r="E271" s="1639"/>
      <c r="F271" s="1639"/>
      <c r="G271" s="1639"/>
      <c r="H271" s="1640"/>
      <c r="J271" s="590" t="s">
        <v>176</v>
      </c>
      <c r="K271" s="1629"/>
      <c r="L271" s="1629"/>
      <c r="M271" s="590" t="s">
        <v>36</v>
      </c>
      <c r="N271" s="628"/>
      <c r="O271" s="551"/>
      <c r="P271" s="551"/>
      <c r="Q271" s="551"/>
      <c r="R271" s="551"/>
      <c r="S271" s="170"/>
      <c r="T271" s="551"/>
      <c r="U271" s="170"/>
      <c r="V271" s="551"/>
      <c r="W271" s="170"/>
      <c r="X271" s="551"/>
      <c r="Y271" s="551"/>
    </row>
    <row r="272" spans="2:25" ht="6" customHeight="1"/>
    <row r="273" spans="3:25" ht="20.100000000000001" customHeight="1">
      <c r="C273" s="1638" t="s">
        <v>151</v>
      </c>
      <c r="D273" s="1639"/>
      <c r="E273" s="1639"/>
      <c r="F273" s="1639"/>
      <c r="G273" s="1639"/>
      <c r="H273" s="1640"/>
      <c r="J273" s="590" t="s">
        <v>176</v>
      </c>
      <c r="K273" s="1629"/>
      <c r="L273" s="1629"/>
      <c r="M273" s="590" t="s">
        <v>36</v>
      </c>
      <c r="N273" s="628"/>
      <c r="O273" s="551"/>
      <c r="P273" s="551"/>
      <c r="Q273" s="551"/>
      <c r="R273" s="551"/>
      <c r="S273" s="170"/>
      <c r="T273" s="551"/>
      <c r="U273" s="170"/>
      <c r="V273" s="551"/>
      <c r="W273" s="170"/>
      <c r="X273" s="551"/>
      <c r="Y273" s="551"/>
    </row>
    <row r="274" spans="3:25" ht="6" customHeight="1"/>
    <row r="275" spans="3:25" ht="20.100000000000001" customHeight="1">
      <c r="C275" s="1638" t="s">
        <v>152</v>
      </c>
      <c r="D275" s="1639"/>
      <c r="E275" s="1639"/>
      <c r="F275" s="1639"/>
      <c r="G275" s="1639"/>
      <c r="H275" s="1640"/>
      <c r="J275" s="590" t="s">
        <v>176</v>
      </c>
      <c r="K275" s="1629"/>
      <c r="L275" s="1629"/>
      <c r="M275" s="590" t="s">
        <v>36</v>
      </c>
      <c r="N275" s="628"/>
      <c r="O275" s="551"/>
      <c r="P275" s="551"/>
      <c r="Q275" s="551"/>
      <c r="R275" s="551"/>
      <c r="S275" s="170"/>
      <c r="T275" s="551"/>
      <c r="U275" s="170"/>
      <c r="V275" s="551"/>
      <c r="W275" s="170"/>
      <c r="X275" s="551"/>
      <c r="Y275" s="551"/>
    </row>
    <row r="276" spans="3:25" ht="5.25" customHeight="1"/>
    <row r="277" spans="3:25" ht="26.25" customHeight="1">
      <c r="C277" s="1568" t="s">
        <v>154</v>
      </c>
      <c r="D277" s="1569"/>
      <c r="E277" s="1569"/>
      <c r="F277" s="1569"/>
      <c r="G277" s="1569"/>
      <c r="H277" s="1569"/>
      <c r="I277" s="1569"/>
      <c r="J277" s="1569"/>
      <c r="K277" s="1569"/>
      <c r="L277" s="1569"/>
      <c r="M277" s="1569"/>
      <c r="N277" s="1569"/>
      <c r="O277" s="1569"/>
      <c r="P277" s="1569"/>
      <c r="Q277" s="1569"/>
      <c r="R277" s="1569"/>
      <c r="S277" s="1569"/>
      <c r="T277" s="1569"/>
      <c r="U277" s="1569"/>
      <c r="V277" s="1569"/>
      <c r="W277" s="1569"/>
      <c r="X277" s="1569"/>
      <c r="Y277" s="1570"/>
    </row>
    <row r="278" spans="3:25" ht="6.95" customHeight="1"/>
    <row r="279" spans="3:25" s="434" customFormat="1" ht="20.100000000000001" customHeight="1">
      <c r="C279" s="1634" t="s">
        <v>865</v>
      </c>
      <c r="D279" s="1634"/>
      <c r="E279" s="1634"/>
      <c r="F279" s="1634"/>
      <c r="G279" s="1634"/>
      <c r="H279" s="1634"/>
      <c r="I279" s="1634"/>
      <c r="J279" s="1634"/>
      <c r="K279" s="1634"/>
      <c r="L279" s="1634"/>
      <c r="M279" s="1634"/>
      <c r="N279" s="1634"/>
      <c r="O279" s="1634"/>
      <c r="P279" s="1634"/>
      <c r="Q279" s="1634"/>
      <c r="R279" s="1634"/>
      <c r="S279" s="1634"/>
      <c r="T279" s="1634"/>
      <c r="U279" s="1634"/>
      <c r="V279" s="1634"/>
      <c r="W279" s="1634"/>
      <c r="X279" s="1634"/>
      <c r="Y279" s="1634"/>
    </row>
    <row r="280" spans="3:25" ht="6" customHeight="1"/>
    <row r="281" spans="3:25" ht="16.5" customHeight="1">
      <c r="C281" s="1635" t="s">
        <v>155</v>
      </c>
      <c r="D281" s="1635"/>
      <c r="E281" s="1635"/>
      <c r="F281" s="1635"/>
      <c r="G281" s="1635"/>
      <c r="H281" s="1635"/>
      <c r="I281" s="565"/>
      <c r="J281" s="590" t="s">
        <v>176</v>
      </c>
      <c r="K281" s="1629"/>
      <c r="L281" s="1629"/>
      <c r="M281" s="590" t="s">
        <v>36</v>
      </c>
      <c r="N281" s="628"/>
      <c r="O281" s="565"/>
      <c r="P281" s="565"/>
      <c r="Q281" s="566"/>
      <c r="R281" s="566"/>
      <c r="S281" s="170"/>
      <c r="T281" s="566"/>
      <c r="U281" s="170"/>
      <c r="V281" s="567"/>
      <c r="W281" s="170"/>
      <c r="X281" s="567"/>
      <c r="Y281" s="567"/>
    </row>
    <row r="282" spans="3:25" ht="6.95" customHeight="1">
      <c r="C282" s="380"/>
      <c r="D282" s="380"/>
      <c r="F282" s="380"/>
      <c r="H282" s="380"/>
      <c r="J282" s="380"/>
      <c r="L282" s="380"/>
      <c r="N282" s="380"/>
      <c r="O282" s="380"/>
      <c r="P282" s="380"/>
      <c r="Q282" s="380"/>
      <c r="R282" s="380"/>
      <c r="T282" s="380"/>
      <c r="V282" s="380"/>
      <c r="X282" s="380"/>
      <c r="Y282" s="380"/>
    </row>
    <row r="283" spans="3:25" ht="20.100000000000001" customHeight="1">
      <c r="C283" s="1636" t="s">
        <v>881</v>
      </c>
      <c r="D283" s="1636"/>
      <c r="E283" s="1636"/>
      <c r="F283" s="1636"/>
      <c r="G283" s="1636"/>
      <c r="H283" s="1636"/>
      <c r="I283" s="1636"/>
      <c r="J283" s="1636"/>
      <c r="K283" s="1636"/>
      <c r="L283" s="1636"/>
      <c r="M283" s="1636"/>
      <c r="N283" s="1636"/>
      <c r="O283" s="1636"/>
      <c r="P283" s="1636"/>
      <c r="Q283" s="1636"/>
      <c r="R283" s="1636"/>
      <c r="S283" s="1636"/>
      <c r="T283" s="1636"/>
      <c r="U283" s="1636"/>
      <c r="V283" s="1636"/>
      <c r="W283" s="1636"/>
      <c r="X283" s="1636"/>
      <c r="Y283" s="1636"/>
    </row>
    <row r="284" spans="3:25" ht="6.95" customHeight="1">
      <c r="C284" s="397"/>
      <c r="D284" s="397"/>
      <c r="F284" s="397"/>
      <c r="H284" s="397"/>
      <c r="J284" s="397"/>
      <c r="L284" s="397"/>
      <c r="N284" s="397"/>
      <c r="O284" s="397"/>
      <c r="P284" s="397"/>
      <c r="Q284" s="397"/>
      <c r="R284" s="397"/>
      <c r="T284" s="397"/>
      <c r="V284" s="397"/>
      <c r="X284" s="397"/>
      <c r="Y284" s="397"/>
    </row>
    <row r="285" spans="3:25" ht="33.75" customHeight="1">
      <c r="C285" s="1637" t="s">
        <v>800</v>
      </c>
      <c r="D285" s="1637"/>
      <c r="E285" s="1637"/>
      <c r="F285" s="1637"/>
      <c r="H285" s="1637" t="s">
        <v>801</v>
      </c>
      <c r="I285" s="1637"/>
      <c r="J285" s="1637"/>
      <c r="K285" s="1637"/>
      <c r="L285" s="1637"/>
      <c r="M285" s="1637"/>
      <c r="N285" s="1637"/>
      <c r="O285" s="554"/>
      <c r="P285" s="1637" t="s">
        <v>802</v>
      </c>
      <c r="Q285" s="1637"/>
      <c r="R285" s="1637"/>
      <c r="S285" s="1637"/>
      <c r="T285" s="1637"/>
      <c r="U285" s="568"/>
      <c r="V285" s="568"/>
      <c r="W285" s="568"/>
    </row>
    <row r="286" spans="3:25" ht="6.75" customHeight="1">
      <c r="C286" s="479"/>
      <c r="D286" s="479"/>
      <c r="F286" s="479"/>
      <c r="H286" s="479"/>
      <c r="J286" s="479"/>
      <c r="K286" s="479"/>
      <c r="L286" s="479"/>
      <c r="Q286" s="479"/>
      <c r="R286" s="479"/>
      <c r="T286" s="479"/>
      <c r="V286" s="479"/>
      <c r="X286" s="479"/>
      <c r="Y286" s="479"/>
    </row>
    <row r="287" spans="3:25" ht="20.100000000000001" customHeight="1">
      <c r="C287" s="1632" t="s">
        <v>157</v>
      </c>
      <c r="D287" s="1633"/>
      <c r="E287" s="1629"/>
      <c r="F287" s="1629"/>
      <c r="H287" s="1630" t="s">
        <v>157</v>
      </c>
      <c r="I287" s="1630"/>
      <c r="J287" s="1630"/>
      <c r="K287" s="1630"/>
      <c r="L287" s="1630"/>
      <c r="M287" s="1629"/>
      <c r="N287" s="1629"/>
      <c r="P287" s="1631" t="s">
        <v>157</v>
      </c>
      <c r="Q287" s="1631"/>
      <c r="R287" s="1629"/>
      <c r="S287" s="1629"/>
      <c r="T287" s="1629"/>
      <c r="U287" s="170"/>
      <c r="V287" s="560"/>
      <c r="W287" s="170"/>
      <c r="X287" s="560"/>
      <c r="Y287" s="560"/>
    </row>
    <row r="288" spans="3:25" ht="20.100000000000001" customHeight="1">
      <c r="C288" s="1628" t="s">
        <v>158</v>
      </c>
      <c r="D288" s="1045"/>
      <c r="E288" s="1629"/>
      <c r="F288" s="1629"/>
      <c r="H288" s="1630" t="s">
        <v>158</v>
      </c>
      <c r="I288" s="1630"/>
      <c r="J288" s="1630"/>
      <c r="K288" s="1630"/>
      <c r="L288" s="1630"/>
      <c r="M288" s="1629"/>
      <c r="N288" s="1629"/>
      <c r="P288" s="1631" t="s">
        <v>158</v>
      </c>
      <c r="Q288" s="1631"/>
      <c r="R288" s="1629"/>
      <c r="S288" s="1629"/>
      <c r="T288" s="1629"/>
      <c r="U288" s="170"/>
      <c r="V288" s="560"/>
      <c r="W288" s="170"/>
      <c r="X288" s="560"/>
      <c r="Y288" s="560"/>
    </row>
    <row r="289" spans="3:25" ht="20.100000000000001" customHeight="1">
      <c r="C289" s="1628" t="s">
        <v>159</v>
      </c>
      <c r="D289" s="1045"/>
      <c r="E289" s="1629"/>
      <c r="F289" s="1629"/>
      <c r="H289" s="1630" t="s">
        <v>159</v>
      </c>
      <c r="I289" s="1630"/>
      <c r="J289" s="1630"/>
      <c r="K289" s="1630"/>
      <c r="L289" s="1630"/>
      <c r="M289" s="1629"/>
      <c r="N289" s="1629"/>
      <c r="P289" s="1631" t="s">
        <v>159</v>
      </c>
      <c r="Q289" s="1631"/>
      <c r="R289" s="1629"/>
      <c r="S289" s="1629"/>
      <c r="T289" s="1629"/>
      <c r="U289" s="170"/>
      <c r="V289" s="560"/>
      <c r="W289" s="170"/>
      <c r="X289" s="560"/>
      <c r="Y289" s="560"/>
    </row>
    <row r="290" spans="3:25" ht="20.100000000000001" customHeight="1">
      <c r="C290" s="1628" t="s">
        <v>160</v>
      </c>
      <c r="D290" s="1045"/>
      <c r="E290" s="1629"/>
      <c r="F290" s="1629"/>
      <c r="H290" s="1630" t="s">
        <v>160</v>
      </c>
      <c r="I290" s="1630"/>
      <c r="J290" s="1630"/>
      <c r="K290" s="1630"/>
      <c r="L290" s="1630"/>
      <c r="M290" s="1629"/>
      <c r="N290" s="1629"/>
      <c r="P290" s="1631" t="s">
        <v>160</v>
      </c>
      <c r="Q290" s="1631"/>
      <c r="R290" s="1629"/>
      <c r="S290" s="1629"/>
      <c r="T290" s="1629"/>
      <c r="U290" s="170"/>
      <c r="V290" s="560"/>
      <c r="W290" s="170"/>
      <c r="X290" s="560"/>
      <c r="Y290" s="560"/>
    </row>
    <row r="291" spans="3:25" ht="20.100000000000001" customHeight="1">
      <c r="C291" s="1628" t="s">
        <v>161</v>
      </c>
      <c r="D291" s="1045"/>
      <c r="E291" s="1629"/>
      <c r="F291" s="1629"/>
      <c r="H291" s="1630" t="s">
        <v>161</v>
      </c>
      <c r="I291" s="1630"/>
      <c r="J291" s="1630"/>
      <c r="K291" s="1630"/>
      <c r="L291" s="1630"/>
      <c r="M291" s="1629"/>
      <c r="N291" s="1629"/>
      <c r="P291" s="1631" t="s">
        <v>161</v>
      </c>
      <c r="Q291" s="1631"/>
      <c r="R291" s="1629"/>
      <c r="S291" s="1629"/>
      <c r="T291" s="1629"/>
      <c r="U291" s="170"/>
      <c r="V291" s="560"/>
      <c r="W291" s="170"/>
      <c r="X291" s="560"/>
      <c r="Y291" s="560"/>
    </row>
    <row r="292" spans="3:25" ht="20.100000000000001" customHeight="1">
      <c r="C292" s="1628" t="s">
        <v>162</v>
      </c>
      <c r="D292" s="1045"/>
      <c r="E292" s="1629"/>
      <c r="F292" s="1629"/>
      <c r="H292" s="1630" t="s">
        <v>162</v>
      </c>
      <c r="I292" s="1630"/>
      <c r="J292" s="1630"/>
      <c r="K292" s="1630"/>
      <c r="L292" s="1630"/>
      <c r="M292" s="1629"/>
      <c r="N292" s="1629"/>
      <c r="P292" s="1631" t="s">
        <v>162</v>
      </c>
      <c r="Q292" s="1631"/>
      <c r="R292" s="1629"/>
      <c r="S292" s="1629"/>
      <c r="T292" s="1629"/>
      <c r="U292" s="170"/>
      <c r="V292" s="560"/>
      <c r="W292" s="170"/>
      <c r="X292" s="560"/>
      <c r="Y292" s="560"/>
    </row>
    <row r="293" spans="3:25" ht="20.100000000000001" customHeight="1">
      <c r="C293" s="1628" t="s">
        <v>163</v>
      </c>
      <c r="D293" s="1045"/>
      <c r="E293" s="1629"/>
      <c r="F293" s="1629"/>
      <c r="H293" s="1630" t="s">
        <v>163</v>
      </c>
      <c r="I293" s="1630"/>
      <c r="J293" s="1630"/>
      <c r="K293" s="1630"/>
      <c r="L293" s="1630"/>
      <c r="M293" s="1629"/>
      <c r="N293" s="1629"/>
      <c r="P293" s="1631" t="s">
        <v>163</v>
      </c>
      <c r="Q293" s="1631"/>
      <c r="R293" s="1629"/>
      <c r="S293" s="1629"/>
      <c r="T293" s="1629"/>
      <c r="U293" s="170"/>
      <c r="V293" s="560"/>
      <c r="W293" s="170"/>
      <c r="X293" s="560"/>
      <c r="Y293" s="560"/>
    </row>
    <row r="294" spans="3:25" ht="20.100000000000001" customHeight="1">
      <c r="C294" s="1628" t="s">
        <v>164</v>
      </c>
      <c r="D294" s="1045"/>
      <c r="E294" s="1629"/>
      <c r="F294" s="1629"/>
      <c r="H294" s="1630" t="s">
        <v>164</v>
      </c>
      <c r="I294" s="1630"/>
      <c r="J294" s="1630"/>
      <c r="K294" s="1630"/>
      <c r="L294" s="1630"/>
      <c r="M294" s="1629"/>
      <c r="N294" s="1629"/>
      <c r="P294" s="1631" t="s">
        <v>164</v>
      </c>
      <c r="Q294" s="1631"/>
      <c r="R294" s="1629"/>
      <c r="S294" s="1629"/>
      <c r="T294" s="1629"/>
      <c r="U294" s="170"/>
      <c r="V294" s="560"/>
      <c r="W294" s="170"/>
      <c r="X294" s="560"/>
      <c r="Y294" s="560"/>
    </row>
    <row r="295" spans="3:25" ht="20.100000000000001" customHeight="1">
      <c r="C295" s="1628" t="s">
        <v>165</v>
      </c>
      <c r="D295" s="1045"/>
      <c r="E295" s="1629"/>
      <c r="F295" s="1629"/>
      <c r="H295" s="1630" t="s">
        <v>165</v>
      </c>
      <c r="I295" s="1630"/>
      <c r="J295" s="1630"/>
      <c r="K295" s="1630"/>
      <c r="L295" s="1630"/>
      <c r="M295" s="1629"/>
      <c r="N295" s="1629"/>
      <c r="P295" s="1631" t="s">
        <v>165</v>
      </c>
      <c r="Q295" s="1631"/>
      <c r="R295" s="1629"/>
      <c r="S295" s="1629"/>
      <c r="T295" s="1629"/>
      <c r="U295" s="170"/>
      <c r="V295" s="560"/>
      <c r="W295" s="170"/>
      <c r="X295" s="560"/>
      <c r="Y295" s="560"/>
    </row>
    <row r="296" spans="3:25" ht="6.95" customHeight="1">
      <c r="C296" s="1"/>
      <c r="D296" s="1"/>
      <c r="F296" s="1"/>
      <c r="H296" s="1"/>
      <c r="J296" s="1"/>
      <c r="L296" s="1"/>
      <c r="N296" s="1"/>
      <c r="O296" s="1"/>
      <c r="P296" s="1"/>
      <c r="Q296" s="1"/>
      <c r="R296" s="1"/>
      <c r="T296" s="1"/>
      <c r="V296" s="1"/>
      <c r="X296" s="1"/>
      <c r="Y296" s="1"/>
    </row>
    <row r="297" spans="3:25" s="434" customFormat="1" ht="20.100000000000001" customHeight="1">
      <c r="C297" s="1332" t="s">
        <v>866</v>
      </c>
      <c r="D297" s="1073"/>
      <c r="E297" s="1073"/>
      <c r="F297" s="1073"/>
      <c r="G297" s="1073"/>
      <c r="H297" s="1073"/>
      <c r="I297" s="1073"/>
      <c r="J297" s="1073"/>
      <c r="K297" s="1073"/>
      <c r="L297" s="1073"/>
      <c r="M297" s="1073"/>
      <c r="N297" s="1073"/>
      <c r="O297" s="1073"/>
      <c r="P297" s="1073"/>
      <c r="Q297" s="1073"/>
      <c r="R297" s="1073"/>
      <c r="S297" s="1073"/>
      <c r="T297" s="1073"/>
      <c r="U297" s="1073"/>
      <c r="V297" s="1073"/>
      <c r="W297" s="1073"/>
      <c r="X297" s="1073"/>
      <c r="Y297" s="1333"/>
    </row>
    <row r="298" spans="3:25" ht="15.75" customHeight="1">
      <c r="C298" s="1617"/>
      <c r="D298" s="1618"/>
      <c r="E298" s="1618"/>
      <c r="F298" s="1618"/>
      <c r="G298" s="1618"/>
      <c r="H298" s="1618"/>
      <c r="I298" s="1618"/>
      <c r="J298" s="1618"/>
      <c r="K298" s="1618"/>
      <c r="L298" s="1618"/>
      <c r="M298" s="1618"/>
      <c r="N298" s="1618"/>
      <c r="O298" s="1618"/>
      <c r="P298" s="1618"/>
      <c r="Q298" s="1618"/>
      <c r="R298" s="1618"/>
      <c r="S298" s="1618"/>
      <c r="T298" s="1618"/>
      <c r="U298" s="1618"/>
      <c r="V298" s="1618"/>
      <c r="W298" s="1618"/>
      <c r="X298" s="1618"/>
      <c r="Y298" s="1619"/>
    </row>
    <row r="299" spans="3:25" ht="15.75" customHeight="1">
      <c r="C299" s="1620"/>
      <c r="D299" s="1621"/>
      <c r="E299" s="1621"/>
      <c r="F299" s="1621"/>
      <c r="G299" s="1621"/>
      <c r="H299" s="1621"/>
      <c r="I299" s="1621"/>
      <c r="J299" s="1621"/>
      <c r="K299" s="1621"/>
      <c r="L299" s="1621"/>
      <c r="M299" s="1621"/>
      <c r="N299" s="1621"/>
      <c r="O299" s="1621"/>
      <c r="P299" s="1621"/>
      <c r="Q299" s="1621"/>
      <c r="R299" s="1621"/>
      <c r="S299" s="1621"/>
      <c r="T299" s="1621"/>
      <c r="U299" s="1621"/>
      <c r="V299" s="1621"/>
      <c r="W299" s="1621"/>
      <c r="X299" s="1621"/>
      <c r="Y299" s="1622"/>
    </row>
    <row r="300" spans="3:25" ht="15.75" customHeight="1">
      <c r="C300" s="1623"/>
      <c r="D300" s="1624"/>
      <c r="E300" s="1624"/>
      <c r="F300" s="1624"/>
      <c r="G300" s="1624"/>
      <c r="H300" s="1624"/>
      <c r="I300" s="1624"/>
      <c r="J300" s="1624"/>
      <c r="K300" s="1624"/>
      <c r="L300" s="1624"/>
      <c r="M300" s="1624"/>
      <c r="N300" s="1624"/>
      <c r="O300" s="1624"/>
      <c r="P300" s="1624"/>
      <c r="Q300" s="1624"/>
      <c r="R300" s="1624"/>
      <c r="S300" s="1624"/>
      <c r="T300" s="1624"/>
      <c r="U300" s="1624"/>
      <c r="V300" s="1624"/>
      <c r="W300" s="1624"/>
      <c r="X300" s="1624"/>
      <c r="Y300" s="1625"/>
    </row>
    <row r="301" spans="3:25" ht="14.25" customHeight="1"/>
    <row r="302" spans="3:25" ht="15.75">
      <c r="C302" s="1052" t="s">
        <v>166</v>
      </c>
      <c r="D302" s="1052"/>
      <c r="E302" s="1052"/>
      <c r="F302" s="1052"/>
      <c r="G302" s="1052"/>
      <c r="H302" s="1052"/>
      <c r="I302" s="1052"/>
      <c r="J302" s="1052"/>
      <c r="K302" s="1052"/>
      <c r="L302" s="1052"/>
      <c r="M302" s="1052"/>
      <c r="N302" s="1052"/>
      <c r="O302" s="1052"/>
      <c r="P302" s="1052"/>
      <c r="Q302" s="1052"/>
      <c r="R302" s="1052"/>
      <c r="S302" s="1052"/>
      <c r="T302" s="1052"/>
      <c r="U302" s="1052"/>
      <c r="V302" s="1052"/>
      <c r="W302" s="1052"/>
      <c r="X302" s="1052"/>
      <c r="Y302" s="1052"/>
    </row>
    <row r="303" spans="3:25">
      <c r="C303" s="39"/>
      <c r="D303" s="39"/>
      <c r="F303" s="39"/>
      <c r="H303" s="39"/>
      <c r="J303" s="39"/>
      <c r="L303" s="39"/>
      <c r="N303" s="39"/>
      <c r="O303" s="39"/>
    </row>
    <row r="304" spans="3:25" ht="27.75" customHeight="1">
      <c r="C304" s="1626" t="s">
        <v>167</v>
      </c>
      <c r="D304" s="1626"/>
      <c r="E304" s="1626"/>
      <c r="F304" s="1626"/>
      <c r="G304" s="1626"/>
      <c r="H304" s="1626"/>
      <c r="I304" s="1626"/>
      <c r="J304" s="1626"/>
      <c r="K304" s="1626"/>
      <c r="L304" s="1626"/>
      <c r="M304" s="1626"/>
      <c r="N304" s="1626"/>
      <c r="O304" s="1626"/>
      <c r="P304" s="1626"/>
      <c r="Q304" s="1626"/>
      <c r="R304" s="1626"/>
      <c r="S304" s="1626"/>
      <c r="T304" s="1626"/>
      <c r="U304" s="1626"/>
      <c r="V304" s="1626"/>
      <c r="W304" s="1626"/>
      <c r="X304" s="1626"/>
      <c r="Y304" s="1626"/>
    </row>
    <row r="305" spans="3:25" ht="15.75">
      <c r="C305" s="1052" t="s">
        <v>168</v>
      </c>
      <c r="D305" s="1052"/>
      <c r="E305" s="1052"/>
      <c r="F305" s="1052"/>
      <c r="G305" s="1052"/>
      <c r="H305" s="1052"/>
      <c r="I305" s="1052"/>
      <c r="J305" s="1052"/>
      <c r="K305" s="1052"/>
      <c r="L305" s="1052"/>
      <c r="M305" s="1052"/>
      <c r="N305" s="1052"/>
      <c r="O305" s="1052"/>
      <c r="P305" s="1052"/>
      <c r="Q305" s="1052"/>
      <c r="R305" s="1052"/>
      <c r="S305" s="1052"/>
      <c r="T305" s="1052"/>
      <c r="U305" s="1052"/>
      <c r="V305" s="1052"/>
      <c r="W305" s="1052"/>
      <c r="X305" s="1052"/>
      <c r="Y305" s="1052"/>
    </row>
    <row r="306" spans="3:25" ht="5.25" customHeight="1">
      <c r="C306" s="39"/>
      <c r="D306" s="39"/>
      <c r="F306" s="39"/>
      <c r="H306" s="39"/>
      <c r="J306" s="39"/>
      <c r="L306" s="39"/>
      <c r="N306" s="39"/>
      <c r="O306" s="39"/>
    </row>
    <row r="307" spans="3:25" ht="30" customHeight="1">
      <c r="C307" s="1627" t="s">
        <v>169</v>
      </c>
      <c r="D307" s="1627"/>
      <c r="E307" s="1627"/>
      <c r="F307" s="1627"/>
      <c r="G307" s="1627"/>
      <c r="H307" s="1627"/>
      <c r="I307" s="1627"/>
      <c r="J307" s="1627"/>
      <c r="K307" s="1627"/>
      <c r="L307" s="1627"/>
      <c r="M307" s="1627"/>
      <c r="N307" s="1627"/>
      <c r="O307" s="1627"/>
      <c r="P307" s="1627"/>
      <c r="Q307" s="1627"/>
      <c r="R307" s="1627"/>
      <c r="S307" s="1627"/>
      <c r="T307" s="1627"/>
      <c r="U307" s="1627"/>
      <c r="V307" s="1627"/>
      <c r="W307" s="1627"/>
      <c r="X307" s="1627"/>
      <c r="Y307" s="1627"/>
    </row>
    <row r="308" spans="3:25" ht="15.75">
      <c r="C308" s="1052" t="s">
        <v>170</v>
      </c>
      <c r="D308" s="1052"/>
      <c r="E308" s="1052"/>
      <c r="F308" s="1052"/>
      <c r="G308" s="1052"/>
      <c r="H308" s="1052"/>
      <c r="I308" s="1052"/>
      <c r="J308" s="1052"/>
      <c r="K308" s="1052"/>
      <c r="L308" s="1052"/>
      <c r="M308" s="1052"/>
      <c r="N308" s="1052"/>
      <c r="O308" s="1052"/>
      <c r="P308" s="1052"/>
      <c r="Q308" s="1052"/>
      <c r="R308" s="1052"/>
      <c r="S308" s="1052"/>
      <c r="T308" s="1052"/>
      <c r="U308" s="1052"/>
      <c r="V308" s="1052"/>
      <c r="W308" s="1052"/>
      <c r="X308" s="1052"/>
      <c r="Y308" s="1052"/>
    </row>
    <row r="309" spans="3:25" ht="15.75">
      <c r="C309" s="1052" t="s">
        <v>171</v>
      </c>
      <c r="D309" s="1052"/>
      <c r="E309" s="1052"/>
      <c r="F309" s="1052"/>
      <c r="G309" s="1052"/>
      <c r="H309" s="1052"/>
      <c r="I309" s="1052"/>
      <c r="J309" s="1052"/>
      <c r="K309" s="1052"/>
      <c r="L309" s="1052"/>
      <c r="M309" s="1052"/>
      <c r="N309" s="1052"/>
      <c r="O309" s="1052"/>
      <c r="P309" s="1052"/>
      <c r="Q309" s="1052"/>
      <c r="R309" s="1052"/>
      <c r="S309" s="1052"/>
      <c r="T309" s="1052"/>
      <c r="U309" s="1052"/>
      <c r="V309" s="1052"/>
      <c r="W309" s="1052"/>
      <c r="X309" s="1052"/>
      <c r="Y309" s="506"/>
    </row>
    <row r="310" spans="3:25" ht="15.75">
      <c r="C310" s="506"/>
      <c r="D310" s="506"/>
      <c r="F310" s="506"/>
      <c r="H310" s="506"/>
      <c r="J310" s="506"/>
      <c r="L310" s="506"/>
      <c r="N310" s="506"/>
      <c r="O310" s="506"/>
      <c r="P310" s="506"/>
      <c r="Q310" s="506"/>
      <c r="R310" s="506"/>
      <c r="T310" s="506"/>
      <c r="V310" s="506"/>
      <c r="X310" s="506"/>
      <c r="Y310" s="506"/>
    </row>
    <row r="311" spans="3:25" ht="15.75">
      <c r="C311" s="1052" t="s">
        <v>10</v>
      </c>
      <c r="D311" s="1052"/>
      <c r="E311" s="1052"/>
      <c r="F311" s="1052"/>
      <c r="G311" s="1052"/>
      <c r="H311" s="1052"/>
      <c r="I311" s="1052"/>
      <c r="J311" s="1052"/>
      <c r="K311" s="1052"/>
      <c r="L311" s="1052"/>
      <c r="M311" s="1052"/>
      <c r="N311" s="1052"/>
      <c r="O311" s="1052"/>
      <c r="P311" s="1052"/>
      <c r="Q311" s="1052"/>
      <c r="R311" s="1052"/>
      <c r="S311" s="1052"/>
      <c r="T311" s="1052"/>
      <c r="U311" s="1052"/>
      <c r="V311" s="1052"/>
      <c r="W311" s="1052"/>
      <c r="X311" s="1052"/>
      <c r="Y311" s="1052"/>
    </row>
    <row r="312" spans="3:25">
      <c r="X312" s="629"/>
    </row>
    <row r="314" spans="3:25" ht="15" customHeight="1">
      <c r="W314" s="630"/>
    </row>
  </sheetData>
  <sheetProtection algorithmName="SHA-512" hashValue="4gY7uE9E8nYMiP6xfATJjlcqy11+vvxXYems1tRISYQPvVXfFfti16E5IyPn/tt0MGup6Srzui80h+YyCkhAFg==" saltValue="2zJZ+dPf2XeqAXqBRr3Mag==" spinCount="100000" sheet="1" objects="1" scenarios="1" selectLockedCells="1" selectUnlockedCells="1"/>
  <mergeCells count="593">
    <mergeCell ref="C52:Y52"/>
    <mergeCell ref="C54:F54"/>
    <mergeCell ref="H54:Y54"/>
    <mergeCell ref="D3:X3"/>
    <mergeCell ref="L4:X5"/>
    <mergeCell ref="C8:Y8"/>
    <mergeCell ref="C43:Y43"/>
    <mergeCell ref="C60:F60"/>
    <mergeCell ref="H60:J60"/>
    <mergeCell ref="L60:P60"/>
    <mergeCell ref="Q60:Y60"/>
    <mergeCell ref="C37:Y37"/>
    <mergeCell ref="C38:Y38"/>
    <mergeCell ref="C19:Y19"/>
    <mergeCell ref="C20:Y20"/>
    <mergeCell ref="C21:Y21"/>
    <mergeCell ref="C22:Y22"/>
    <mergeCell ref="C13:Y13"/>
    <mergeCell ref="C14:Y14"/>
    <mergeCell ref="C15:Y15"/>
    <mergeCell ref="C16:Y16"/>
    <mergeCell ref="C17:Y17"/>
    <mergeCell ref="C18:Y18"/>
    <mergeCell ref="C35:Y35"/>
    <mergeCell ref="C62:F64"/>
    <mergeCell ref="L62:O64"/>
    <mergeCell ref="P62:Y64"/>
    <mergeCell ref="C56:F56"/>
    <mergeCell ref="H56:Y56"/>
    <mergeCell ref="C58:F58"/>
    <mergeCell ref="H58:J58"/>
    <mergeCell ref="L58:P58"/>
    <mergeCell ref="Q58:Y58"/>
    <mergeCell ref="L72:Y72"/>
    <mergeCell ref="C74:Y74"/>
    <mergeCell ref="D76:N76"/>
    <mergeCell ref="Q76:T76"/>
    <mergeCell ref="W76:Y76"/>
    <mergeCell ref="D78:N78"/>
    <mergeCell ref="Q78:T78"/>
    <mergeCell ref="C66:Y66"/>
    <mergeCell ref="C68:H68"/>
    <mergeCell ref="J68:L68"/>
    <mergeCell ref="C70:D72"/>
    <mergeCell ref="F70:H70"/>
    <mergeCell ref="L70:P70"/>
    <mergeCell ref="Q70:Y70"/>
    <mergeCell ref="F71:H71"/>
    <mergeCell ref="L71:Y71"/>
    <mergeCell ref="F72:H72"/>
    <mergeCell ref="D80:N80"/>
    <mergeCell ref="Q80:T80"/>
    <mergeCell ref="C82:T82"/>
    <mergeCell ref="U82:Y82"/>
    <mergeCell ref="C84:Y84"/>
    <mergeCell ref="C86:F87"/>
    <mergeCell ref="H86:I86"/>
    <mergeCell ref="J86:N86"/>
    <mergeCell ref="P86:R86"/>
    <mergeCell ref="T86:Y86"/>
    <mergeCell ref="D97:L97"/>
    <mergeCell ref="N97:O97"/>
    <mergeCell ref="D99:L99"/>
    <mergeCell ref="N99:O99"/>
    <mergeCell ref="D101:Y101"/>
    <mergeCell ref="C103:Y103"/>
    <mergeCell ref="H87:I87"/>
    <mergeCell ref="J87:N87"/>
    <mergeCell ref="C91:Y91"/>
    <mergeCell ref="C93:Y93"/>
    <mergeCell ref="D95:P95"/>
    <mergeCell ref="R95:S95"/>
    <mergeCell ref="W95:Y95"/>
    <mergeCell ref="C114:P114"/>
    <mergeCell ref="S114:T114"/>
    <mergeCell ref="C116:Y116"/>
    <mergeCell ref="C117:Y117"/>
    <mergeCell ref="C118:Y118"/>
    <mergeCell ref="D105:Y105"/>
    <mergeCell ref="D107:N107"/>
    <mergeCell ref="Q107:Y107"/>
    <mergeCell ref="C113:P113"/>
    <mergeCell ref="S113:T113"/>
    <mergeCell ref="C109:D111"/>
    <mergeCell ref="H111:Y111"/>
    <mergeCell ref="V113:W113"/>
    <mergeCell ref="V114:W114"/>
    <mergeCell ref="X113:Y113"/>
    <mergeCell ref="X114:Y114"/>
    <mergeCell ref="W151:Y151"/>
    <mergeCell ref="C160:P160"/>
    <mergeCell ref="C162:P162"/>
    <mergeCell ref="R162:X162"/>
    <mergeCell ref="C164:P164"/>
    <mergeCell ref="R164:X164"/>
    <mergeCell ref="C120:Y120"/>
    <mergeCell ref="W128:Y128"/>
    <mergeCell ref="W129:Y129"/>
    <mergeCell ref="W135:Y135"/>
    <mergeCell ref="W136:Y136"/>
    <mergeCell ref="W150:Y150"/>
    <mergeCell ref="C167:Y167"/>
    <mergeCell ref="C169:Y169"/>
    <mergeCell ref="C171:E171"/>
    <mergeCell ref="F171:G171"/>
    <mergeCell ref="I171:L171"/>
    <mergeCell ref="N171:P171"/>
    <mergeCell ref="Q171:R171"/>
    <mergeCell ref="S171:T171"/>
    <mergeCell ref="U171:Y171"/>
    <mergeCell ref="U172:Y172"/>
    <mergeCell ref="C173:E173"/>
    <mergeCell ref="I173:L173"/>
    <mergeCell ref="N173:P173"/>
    <mergeCell ref="Q173:R173"/>
    <mergeCell ref="S173:T173"/>
    <mergeCell ref="U173:Y173"/>
    <mergeCell ref="C172:E172"/>
    <mergeCell ref="I172:L172"/>
    <mergeCell ref="N172:P172"/>
    <mergeCell ref="Q172:R172"/>
    <mergeCell ref="S172:T172"/>
    <mergeCell ref="U174:Y174"/>
    <mergeCell ref="C175:E175"/>
    <mergeCell ref="I175:L175"/>
    <mergeCell ref="N175:P175"/>
    <mergeCell ref="Q175:R175"/>
    <mergeCell ref="S175:T175"/>
    <mergeCell ref="U175:Y175"/>
    <mergeCell ref="C174:E174"/>
    <mergeCell ref="I174:L174"/>
    <mergeCell ref="N174:P174"/>
    <mergeCell ref="Q174:R174"/>
    <mergeCell ref="S174:T174"/>
    <mergeCell ref="U176:Y176"/>
    <mergeCell ref="C177:E177"/>
    <mergeCell ref="I177:L177"/>
    <mergeCell ref="N177:P177"/>
    <mergeCell ref="Q177:R177"/>
    <mergeCell ref="S177:T177"/>
    <mergeCell ref="U177:Y177"/>
    <mergeCell ref="C176:E176"/>
    <mergeCell ref="I176:L176"/>
    <mergeCell ref="N176:P176"/>
    <mergeCell ref="Q176:R176"/>
    <mergeCell ref="S176:T176"/>
    <mergeCell ref="U178:Y178"/>
    <mergeCell ref="C179:E179"/>
    <mergeCell ref="I179:L179"/>
    <mergeCell ref="N179:P179"/>
    <mergeCell ref="Q179:R179"/>
    <mergeCell ref="S179:T179"/>
    <mergeCell ref="U179:Y179"/>
    <mergeCell ref="C178:E178"/>
    <mergeCell ref="I178:L178"/>
    <mergeCell ref="N178:P178"/>
    <mergeCell ref="Q178:R178"/>
    <mergeCell ref="S178:T178"/>
    <mergeCell ref="U180:Y180"/>
    <mergeCell ref="C181:E181"/>
    <mergeCell ref="I181:L181"/>
    <mergeCell ref="N181:P181"/>
    <mergeCell ref="Q181:R181"/>
    <mergeCell ref="S181:T181"/>
    <mergeCell ref="U181:Y181"/>
    <mergeCell ref="C180:E180"/>
    <mergeCell ref="I180:L180"/>
    <mergeCell ref="N180:P180"/>
    <mergeCell ref="Q180:R180"/>
    <mergeCell ref="S180:T180"/>
    <mergeCell ref="U182:Y182"/>
    <mergeCell ref="C183:E183"/>
    <mergeCell ref="I183:L183"/>
    <mergeCell ref="N183:P183"/>
    <mergeCell ref="Q183:R183"/>
    <mergeCell ref="S183:T183"/>
    <mergeCell ref="U183:Y183"/>
    <mergeCell ref="C182:E182"/>
    <mergeCell ref="I182:L182"/>
    <mergeCell ref="N182:P182"/>
    <mergeCell ref="Q182:R182"/>
    <mergeCell ref="S182:T182"/>
    <mergeCell ref="U184:Y184"/>
    <mergeCell ref="C185:E185"/>
    <mergeCell ref="I185:L185"/>
    <mergeCell ref="N185:P185"/>
    <mergeCell ref="Q185:R185"/>
    <mergeCell ref="S185:T185"/>
    <mergeCell ref="U185:Y185"/>
    <mergeCell ref="C184:E184"/>
    <mergeCell ref="I184:L184"/>
    <mergeCell ref="N184:P184"/>
    <mergeCell ref="Q184:R184"/>
    <mergeCell ref="S184:T184"/>
    <mergeCell ref="U186:Y186"/>
    <mergeCell ref="C187:E187"/>
    <mergeCell ref="I187:L187"/>
    <mergeCell ref="N187:P187"/>
    <mergeCell ref="Q187:R187"/>
    <mergeCell ref="S187:T187"/>
    <mergeCell ref="U187:Y187"/>
    <mergeCell ref="C186:E186"/>
    <mergeCell ref="I186:L186"/>
    <mergeCell ref="N186:P186"/>
    <mergeCell ref="Q186:R186"/>
    <mergeCell ref="S186:T186"/>
    <mergeCell ref="U188:Y188"/>
    <mergeCell ref="C189:E189"/>
    <mergeCell ref="I189:L189"/>
    <mergeCell ref="N189:P189"/>
    <mergeCell ref="Q189:R189"/>
    <mergeCell ref="S189:T189"/>
    <mergeCell ref="U189:Y189"/>
    <mergeCell ref="C188:E188"/>
    <mergeCell ref="I188:L188"/>
    <mergeCell ref="N188:P188"/>
    <mergeCell ref="Q188:R188"/>
    <mergeCell ref="S188:T188"/>
    <mergeCell ref="U190:Y190"/>
    <mergeCell ref="C191:E191"/>
    <mergeCell ref="I191:L191"/>
    <mergeCell ref="N191:P191"/>
    <mergeCell ref="Q191:R191"/>
    <mergeCell ref="S191:T191"/>
    <mergeCell ref="U191:Y191"/>
    <mergeCell ref="C190:E190"/>
    <mergeCell ref="I190:L190"/>
    <mergeCell ref="N190:P190"/>
    <mergeCell ref="Q190:R190"/>
    <mergeCell ref="S190:T190"/>
    <mergeCell ref="U192:Y192"/>
    <mergeCell ref="C193:E193"/>
    <mergeCell ref="I193:L193"/>
    <mergeCell ref="N193:P193"/>
    <mergeCell ref="Q193:R193"/>
    <mergeCell ref="S193:T193"/>
    <mergeCell ref="U193:Y193"/>
    <mergeCell ref="C192:E192"/>
    <mergeCell ref="I192:L192"/>
    <mergeCell ref="N192:P192"/>
    <mergeCell ref="Q192:R192"/>
    <mergeCell ref="S192:T192"/>
    <mergeCell ref="U194:Y194"/>
    <mergeCell ref="C195:E195"/>
    <mergeCell ref="I195:L195"/>
    <mergeCell ref="N195:P195"/>
    <mergeCell ref="Q195:R195"/>
    <mergeCell ref="S195:T195"/>
    <mergeCell ref="U195:Y195"/>
    <mergeCell ref="C194:E194"/>
    <mergeCell ref="I194:L194"/>
    <mergeCell ref="N194:P194"/>
    <mergeCell ref="Q194:R194"/>
    <mergeCell ref="S194:T194"/>
    <mergeCell ref="U196:Y196"/>
    <mergeCell ref="C197:E197"/>
    <mergeCell ref="I197:L197"/>
    <mergeCell ref="N197:P197"/>
    <mergeCell ref="Q197:R197"/>
    <mergeCell ref="S197:T197"/>
    <mergeCell ref="U197:Y197"/>
    <mergeCell ref="C196:E196"/>
    <mergeCell ref="I196:L196"/>
    <mergeCell ref="N196:P196"/>
    <mergeCell ref="Q196:R196"/>
    <mergeCell ref="S196:T196"/>
    <mergeCell ref="U198:Y198"/>
    <mergeCell ref="C199:E199"/>
    <mergeCell ref="I199:L199"/>
    <mergeCell ref="N199:P199"/>
    <mergeCell ref="Q199:R199"/>
    <mergeCell ref="S199:T199"/>
    <mergeCell ref="U199:Y199"/>
    <mergeCell ref="C198:E198"/>
    <mergeCell ref="I198:L198"/>
    <mergeCell ref="N198:P198"/>
    <mergeCell ref="Q198:R198"/>
    <mergeCell ref="S198:T198"/>
    <mergeCell ref="U200:Y200"/>
    <mergeCell ref="C201:E201"/>
    <mergeCell ref="I201:L201"/>
    <mergeCell ref="N201:P201"/>
    <mergeCell ref="Q201:R201"/>
    <mergeCell ref="S201:T201"/>
    <mergeCell ref="U201:Y201"/>
    <mergeCell ref="C200:E200"/>
    <mergeCell ref="I200:L200"/>
    <mergeCell ref="N200:P200"/>
    <mergeCell ref="Q200:R200"/>
    <mergeCell ref="S200:T200"/>
    <mergeCell ref="U202:Y202"/>
    <mergeCell ref="C203:E203"/>
    <mergeCell ref="I203:L203"/>
    <mergeCell ref="N203:P203"/>
    <mergeCell ref="Q203:R203"/>
    <mergeCell ref="S203:T203"/>
    <mergeCell ref="U203:Y203"/>
    <mergeCell ref="C202:E202"/>
    <mergeCell ref="I202:L202"/>
    <mergeCell ref="N202:P202"/>
    <mergeCell ref="Q202:R202"/>
    <mergeCell ref="S202:T202"/>
    <mergeCell ref="U204:Y204"/>
    <mergeCell ref="C205:E205"/>
    <mergeCell ref="I205:L205"/>
    <mergeCell ref="N205:P205"/>
    <mergeCell ref="Q205:R205"/>
    <mergeCell ref="S205:T205"/>
    <mergeCell ref="U205:X205"/>
    <mergeCell ref="C204:E204"/>
    <mergeCell ref="I204:L204"/>
    <mergeCell ref="N204:P204"/>
    <mergeCell ref="Q204:R204"/>
    <mergeCell ref="S204:T204"/>
    <mergeCell ref="U206:X206"/>
    <mergeCell ref="C207:E207"/>
    <mergeCell ref="I207:L207"/>
    <mergeCell ref="N207:P207"/>
    <mergeCell ref="Q207:R207"/>
    <mergeCell ref="S207:T207"/>
    <mergeCell ref="U207:X207"/>
    <mergeCell ref="C206:E206"/>
    <mergeCell ref="I206:L206"/>
    <mergeCell ref="N206:P206"/>
    <mergeCell ref="Q206:R206"/>
    <mergeCell ref="S206:T206"/>
    <mergeCell ref="U209:X209"/>
    <mergeCell ref="C211:L211"/>
    <mergeCell ref="P211:X211"/>
    <mergeCell ref="E212:G212"/>
    <mergeCell ref="I212:L212"/>
    <mergeCell ref="P212:W212"/>
    <mergeCell ref="C208:E208"/>
    <mergeCell ref="N208:P208"/>
    <mergeCell ref="Q208:R208"/>
    <mergeCell ref="S208:T208"/>
    <mergeCell ref="U208:X208"/>
    <mergeCell ref="C209:E209"/>
    <mergeCell ref="F209:H209"/>
    <mergeCell ref="N209:P209"/>
    <mergeCell ref="Q209:R209"/>
    <mergeCell ref="S209:T209"/>
    <mergeCell ref="E213:G213"/>
    <mergeCell ref="I213:L213"/>
    <mergeCell ref="Q213:R213"/>
    <mergeCell ref="S213:T213"/>
    <mergeCell ref="U213:W213"/>
    <mergeCell ref="E214:G214"/>
    <mergeCell ref="I214:L214"/>
    <mergeCell ref="Q214:R214"/>
    <mergeCell ref="S214:T214"/>
    <mergeCell ref="U214:W214"/>
    <mergeCell ref="E215:G215"/>
    <mergeCell ref="I215:L215"/>
    <mergeCell ref="Q215:R215"/>
    <mergeCell ref="S215:T215"/>
    <mergeCell ref="U215:W215"/>
    <mergeCell ref="E216:G216"/>
    <mergeCell ref="I216:L216"/>
    <mergeCell ref="Q216:R216"/>
    <mergeCell ref="S216:T216"/>
    <mergeCell ref="U216:W216"/>
    <mergeCell ref="E217:G217"/>
    <mergeCell ref="I217:L217"/>
    <mergeCell ref="Q217:R217"/>
    <mergeCell ref="S217:T217"/>
    <mergeCell ref="U217:W217"/>
    <mergeCell ref="E218:G218"/>
    <mergeCell ref="I218:L218"/>
    <mergeCell ref="Q218:R218"/>
    <mergeCell ref="S218:T218"/>
    <mergeCell ref="U218:W218"/>
    <mergeCell ref="E219:G219"/>
    <mergeCell ref="I219:L219"/>
    <mergeCell ref="Q219:R219"/>
    <mergeCell ref="S219:T219"/>
    <mergeCell ref="U219:W219"/>
    <mergeCell ref="E220:G220"/>
    <mergeCell ref="I220:L220"/>
    <mergeCell ref="Q220:R220"/>
    <mergeCell ref="S220:T220"/>
    <mergeCell ref="U220:W220"/>
    <mergeCell ref="C221:G221"/>
    <mergeCell ref="H221:L221"/>
    <mergeCell ref="P221:R221"/>
    <mergeCell ref="C229:G229"/>
    <mergeCell ref="H229:J229"/>
    <mergeCell ref="K229:O229"/>
    <mergeCell ref="P229:R229"/>
    <mergeCell ref="S221:W221"/>
    <mergeCell ref="C223:Y223"/>
    <mergeCell ref="C225:G226"/>
    <mergeCell ref="H225:J226"/>
    <mergeCell ref="K225:R225"/>
    <mergeCell ref="S225:T226"/>
    <mergeCell ref="U225:Y226"/>
    <mergeCell ref="K226:O226"/>
    <mergeCell ref="P226:R226"/>
    <mergeCell ref="S229:T229"/>
    <mergeCell ref="U229:Y229"/>
    <mergeCell ref="S227:T227"/>
    <mergeCell ref="U227:Y227"/>
    <mergeCell ref="C228:G228"/>
    <mergeCell ref="H228:J228"/>
    <mergeCell ref="K228:O228"/>
    <mergeCell ref="P228:R228"/>
    <mergeCell ref="S228:T228"/>
    <mergeCell ref="U228:Y228"/>
    <mergeCell ref="C227:G227"/>
    <mergeCell ref="H227:J227"/>
    <mergeCell ref="K227:O227"/>
    <mergeCell ref="P227:R227"/>
    <mergeCell ref="C231:G231"/>
    <mergeCell ref="H231:J231"/>
    <mergeCell ref="K231:O231"/>
    <mergeCell ref="P231:R231"/>
    <mergeCell ref="S231:T231"/>
    <mergeCell ref="U231:Y231"/>
    <mergeCell ref="C230:G230"/>
    <mergeCell ref="H230:J230"/>
    <mergeCell ref="K230:O230"/>
    <mergeCell ref="P230:R230"/>
    <mergeCell ref="S230:T230"/>
    <mergeCell ref="U230:Y230"/>
    <mergeCell ref="C233:G233"/>
    <mergeCell ref="H233:J233"/>
    <mergeCell ref="K233:O233"/>
    <mergeCell ref="P233:R233"/>
    <mergeCell ref="S233:T233"/>
    <mergeCell ref="U233:Y233"/>
    <mergeCell ref="C232:G232"/>
    <mergeCell ref="H232:J232"/>
    <mergeCell ref="K232:O232"/>
    <mergeCell ref="P232:R232"/>
    <mergeCell ref="S232:T232"/>
    <mergeCell ref="U232:Y232"/>
    <mergeCell ref="C235:G235"/>
    <mergeCell ref="H235:J235"/>
    <mergeCell ref="K235:O235"/>
    <mergeCell ref="P235:R235"/>
    <mergeCell ref="S235:T235"/>
    <mergeCell ref="U235:Y235"/>
    <mergeCell ref="C234:G234"/>
    <mergeCell ref="H234:J234"/>
    <mergeCell ref="K234:O234"/>
    <mergeCell ref="P234:R234"/>
    <mergeCell ref="S234:T234"/>
    <mergeCell ref="U234:Y234"/>
    <mergeCell ref="C242:T242"/>
    <mergeCell ref="U242:Y242"/>
    <mergeCell ref="C244:D245"/>
    <mergeCell ref="H244:R245"/>
    <mergeCell ref="T244:Y245"/>
    <mergeCell ref="C247:Y247"/>
    <mergeCell ref="C237:G238"/>
    <mergeCell ref="I237:J237"/>
    <mergeCell ref="K237:O238"/>
    <mergeCell ref="P237:Y238"/>
    <mergeCell ref="I238:J238"/>
    <mergeCell ref="C240:T240"/>
    <mergeCell ref="U240:Y240"/>
    <mergeCell ref="C251:D254"/>
    <mergeCell ref="F251:H251"/>
    <mergeCell ref="L251:P251"/>
    <mergeCell ref="Q251:Y251"/>
    <mergeCell ref="F252:H252"/>
    <mergeCell ref="L252:P252"/>
    <mergeCell ref="Q252:S252"/>
    <mergeCell ref="T252:V252"/>
    <mergeCell ref="F253:H253"/>
    <mergeCell ref="C269:Y269"/>
    <mergeCell ref="C271:H271"/>
    <mergeCell ref="K271:L271"/>
    <mergeCell ref="C273:H273"/>
    <mergeCell ref="K273:L273"/>
    <mergeCell ref="C275:H275"/>
    <mergeCell ref="K275:L275"/>
    <mergeCell ref="C266:Y266"/>
    <mergeCell ref="C268:Y268"/>
    <mergeCell ref="C287:D287"/>
    <mergeCell ref="E287:F287"/>
    <mergeCell ref="H287:L287"/>
    <mergeCell ref="M287:N287"/>
    <mergeCell ref="P287:Q287"/>
    <mergeCell ref="R287:T287"/>
    <mergeCell ref="C277:Y277"/>
    <mergeCell ref="C279:Y279"/>
    <mergeCell ref="C281:H281"/>
    <mergeCell ref="K281:L281"/>
    <mergeCell ref="C283:Y283"/>
    <mergeCell ref="C285:F285"/>
    <mergeCell ref="H285:N285"/>
    <mergeCell ref="P285:T285"/>
    <mergeCell ref="C289:D289"/>
    <mergeCell ref="E289:F289"/>
    <mergeCell ref="H289:L289"/>
    <mergeCell ref="M289:N289"/>
    <mergeCell ref="P289:Q289"/>
    <mergeCell ref="R289:T289"/>
    <mergeCell ref="C288:D288"/>
    <mergeCell ref="E288:F288"/>
    <mergeCell ref="H288:L288"/>
    <mergeCell ref="M288:N288"/>
    <mergeCell ref="P288:Q288"/>
    <mergeCell ref="R288:T288"/>
    <mergeCell ref="C291:D291"/>
    <mergeCell ref="E291:F291"/>
    <mergeCell ref="H291:L291"/>
    <mergeCell ref="M291:N291"/>
    <mergeCell ref="P291:Q291"/>
    <mergeCell ref="R291:T291"/>
    <mergeCell ref="C290:D290"/>
    <mergeCell ref="E290:F290"/>
    <mergeCell ref="H290:L290"/>
    <mergeCell ref="M290:N290"/>
    <mergeCell ref="P290:Q290"/>
    <mergeCell ref="R290:T290"/>
    <mergeCell ref="E293:F293"/>
    <mergeCell ref="H293:L293"/>
    <mergeCell ref="M293:N293"/>
    <mergeCell ref="P293:Q293"/>
    <mergeCell ref="R293:T293"/>
    <mergeCell ref="C292:D292"/>
    <mergeCell ref="E292:F292"/>
    <mergeCell ref="H292:L292"/>
    <mergeCell ref="M292:N292"/>
    <mergeCell ref="P292:Q292"/>
    <mergeCell ref="R292:T292"/>
    <mergeCell ref="C308:Y308"/>
    <mergeCell ref="C309:X309"/>
    <mergeCell ref="C311:Y311"/>
    <mergeCell ref="L45:N49"/>
    <mergeCell ref="C45:F50"/>
    <mergeCell ref="C297:Y297"/>
    <mergeCell ref="C298:Y300"/>
    <mergeCell ref="C302:Y302"/>
    <mergeCell ref="C304:Y304"/>
    <mergeCell ref="C305:Y305"/>
    <mergeCell ref="C307:Y307"/>
    <mergeCell ref="C295:D295"/>
    <mergeCell ref="E295:F295"/>
    <mergeCell ref="H295:L295"/>
    <mergeCell ref="M295:N295"/>
    <mergeCell ref="P295:Q295"/>
    <mergeCell ref="R295:T295"/>
    <mergeCell ref="C294:D294"/>
    <mergeCell ref="E294:F294"/>
    <mergeCell ref="H294:L294"/>
    <mergeCell ref="M294:N294"/>
    <mergeCell ref="P294:Q294"/>
    <mergeCell ref="R294:T294"/>
    <mergeCell ref="C293:D293"/>
    <mergeCell ref="C9:Y9"/>
    <mergeCell ref="C41:Y41"/>
    <mergeCell ref="C24:Y24"/>
    <mergeCell ref="C25:Y25"/>
    <mergeCell ref="C26:Y26"/>
    <mergeCell ref="C27:Y27"/>
    <mergeCell ref="C28:Y28"/>
    <mergeCell ref="C39:Y39"/>
    <mergeCell ref="C40:Y40"/>
    <mergeCell ref="C29:Y29"/>
    <mergeCell ref="C31:Y31"/>
    <mergeCell ref="C32:Y32"/>
    <mergeCell ref="C33:Y33"/>
    <mergeCell ref="C34:Y34"/>
    <mergeCell ref="C11:Y11"/>
    <mergeCell ref="C12:Y12"/>
    <mergeCell ref="C36:Y36"/>
    <mergeCell ref="K264:L264"/>
    <mergeCell ref="C264:H264"/>
    <mergeCell ref="T45:Y49"/>
    <mergeCell ref="C260:D262"/>
    <mergeCell ref="F260:H260"/>
    <mergeCell ref="F261:H261"/>
    <mergeCell ref="F262:H262"/>
    <mergeCell ref="L253:Q253"/>
    <mergeCell ref="F254:H254"/>
    <mergeCell ref="C256:G256"/>
    <mergeCell ref="H256:N256"/>
    <mergeCell ref="J262:N262"/>
    <mergeCell ref="S260:T260"/>
    <mergeCell ref="S262:T262"/>
    <mergeCell ref="X260:Y260"/>
    <mergeCell ref="X262:Y262"/>
    <mergeCell ref="V262:W262"/>
    <mergeCell ref="H109:Y109"/>
    <mergeCell ref="J260:N260"/>
    <mergeCell ref="J261:N261"/>
    <mergeCell ref="V260:W260"/>
    <mergeCell ref="Q256:Y256"/>
    <mergeCell ref="C258:Y258"/>
    <mergeCell ref="C249:Y249"/>
  </mergeCells>
  <dataValidations count="48">
    <dataValidation allowBlank="1" showInputMessage="1" showErrorMessage="1" prompt="Informar qual será o tipo de identificação à ser preenchido!" sqref="F260:H263" xr:uid="{00000000-0002-0000-0A00-000000000000}"/>
    <dataValidation allowBlank="1" showInputMessage="1" showErrorMessage="1" prompt="Informar ramo de atividade quando selecionado atividade principal rural!" sqref="P257:Y257" xr:uid="{00000000-0002-0000-0A00-000001000000}"/>
    <dataValidation allowBlank="1" showInputMessage="1" showErrorMessage="1" prompt="Informar estado para propriedade urbana" sqref="Q100:W100 Q99 T99:W99 R95:S95" xr:uid="{00000000-0002-0000-0A00-000002000000}"/>
    <dataValidation allowBlank="1" showInputMessage="1" showErrorMessage="1" prompt="Informar número predial para propriedade urbana" sqref="Q96:S96 R95:S95" xr:uid="{00000000-0002-0000-0A00-000003000000}"/>
    <dataValidation allowBlank="1" showInputMessage="1" showErrorMessage="1" prompt="Escolher a forma de recebimento da fatura" sqref="L70:L72 M70:P70" xr:uid="{00000000-0002-0000-0A00-000004000000}"/>
    <dataValidation allowBlank="1" showInputMessage="1" showErrorMessage="1" prompt="Informar potência em BTU do ar condicionado!" sqref="P214:P220" xr:uid="{00000000-0002-0000-0A00-000005000000}"/>
    <dataValidation allowBlank="1" showInputMessage="1" showErrorMessage="1" prompt="Informar a quantidade de caixas que serão conectadas nessa solicitação!" sqref="H49:H50 J49:J50 P45:P49 R45:R49" xr:uid="{00000000-0002-0000-0A00-000006000000}"/>
    <dataValidation type="list" allowBlank="1" showInputMessage="1" showErrorMessage="1" prompt="Favor escolher data para vencimento da fatura" sqref="J68:J69 K69" xr:uid="{00000000-0002-0000-0A00-000007000000}">
      <formula1>"1,6,11,17,22,27"</formula1>
    </dataValidation>
    <dataValidation type="list" allowBlank="1" showInputMessage="1" showErrorMessage="1" prompt="Favor escolher entre &quot;Sim&quot; ou &quot;Não&quot;" sqref="K62:K64 T161:U161 J63" xr:uid="{00000000-0002-0000-0A00-000008000000}">
      <formula1>"Sim,Não"</formula1>
    </dataValidation>
    <dataValidation type="decimal" allowBlank="1" showErrorMessage="1" sqref="P89:Q90 P97:P100 P102:Q102" xr:uid="{00000000-0002-0000-0A00-000009000000}">
      <formula1>3000000000</formula1>
      <formula2>3999999999</formula2>
    </dataValidation>
    <dataValidation operator="greaterThanOrEqual" allowBlank="1" showInputMessage="1" showErrorMessage="1" prompt="Quantidade - Número de objetos na instalação" sqref="H171:I180 H188:M190 V188:Y190 N205:P206 V192:Y196 J192:K192 C195 H212:I212 H244 C246 S171 J172:K180 C172:C180 S202:Y210 V175:W180 T194:U196 Q205:R210 X182:Y187 J183:K187 L192:M193 M171:M179 H192:I193 S188:S196 D194:E195 L182:M187 S182:U187 T188:U192 U171 X174:Y180 H194:M200 V182:W182 H182:I187 C202 C204:C206 D173:E180 L172:L179 S197:Y200 D202:E206 V184:W187 C243:D243 H202:M206 S172:U180 D210:L210 F208:F209 E243:G244 H243:R243 S243:T244 H207:H208 C207:E209 C182:E190 C192:E193 C196:E200 G208 I207:P209 U243:Y243 C210:C212 U213 P210:P213 E212 C222:W222 S213 M210:O211" xr:uid="{00000000-0002-0000-0A00-00000A000000}"/>
    <dataValidation allowBlank="1" showInputMessage="1" showErrorMessage="1" prompt="Favor escolher entre &quot;Sim&quot; ou &quot;Não&quot;" sqref="H64 J62 J64 H62 P224:Q224 H237:H239" xr:uid="{00000000-0002-0000-0A00-00000B000000}"/>
    <dataValidation type="list" allowBlank="1" showInputMessage="1" showErrorMessage="1" prompt="Informar qual será o tipo de identificação à ser preenchido!" sqref="F265:G265" xr:uid="{00000000-0002-0000-0A00-00000C000000}">
      <formula1>"Instalação de Nº:*,Medidor de Nº:*,Caixa de Nº:*"</formula1>
    </dataValidation>
    <dataValidation type="list" allowBlank="1" showErrorMessage="1" sqref="AA247:AA248 AA250" xr:uid="{00000000-0002-0000-0A00-00000D000000}">
      <formula1>"Conexão Nova,Alteração de Carga,Caixa Existente sem Alteração"</formula1>
    </dataValidation>
    <dataValidation allowBlank="1" showErrorMessage="1" sqref="V214:W220 J213:K220 M68:M69 L69 E109 E111 J264:K264 N264:Y264" xr:uid="{00000000-0002-0000-0A00-00000E000000}"/>
    <dataValidation operator="greaterThanOrEqual" allowBlank="1" showErrorMessage="1" prompt="Quantidade - Número de objetos na instalação" sqref="C221 P221 C241:Y241 L213:L220 M212:O221 Y211:Y222 X212:X222" xr:uid="{00000000-0002-0000-0A00-00000F000000}"/>
    <dataValidation type="textLength" allowBlank="1" showInputMessage="1" showErrorMessage="1" error="INFORMAR LONGITUDE COM 10 CARACTERES NO FORMATO &quot;-43,999999&quot;" prompt="Informar longitude com 6 dígitos decimais_x000a_Ex: -43,123456" sqref="O88:P88" xr:uid="{00000000-0002-0000-0A00-000010000000}">
      <formula1>10</formula1>
      <formula2>10</formula2>
    </dataValidation>
    <dataValidation type="list" allowBlank="1" showErrorMessage="1" sqref="J73:K73" xr:uid="{00000000-0002-0000-0A00-000011000000}">
      <formula1>"E-mail,Endereço,Agência Correios(Caixa postal)"</formula1>
    </dataValidation>
    <dataValidation allowBlank="1" showInputMessage="1" showErrorMessage="1" prompt="Informar nome do proprietário" sqref="H54" xr:uid="{00000000-0002-0000-0A00-000012000000}"/>
    <dataValidation allowBlank="1" showInputMessage="1" showErrorMessage="1" prompt="Informar telefone do solicitante. _x000a_Caso o solicitante seja o proprietário, preencher somente o campo &quot;Telefone do proprietário&quot;" sqref="D59:F59 G58:H59 K58:K59 I59:J59" xr:uid="{00000000-0002-0000-0A00-000013000000}"/>
    <dataValidation allowBlank="1" showInputMessage="1" showErrorMessage="1" prompt="Informar numero de telefone do proprietário com DDD_x000a_Ex:(31) 9 9965-1234" sqref="O59:Y59" xr:uid="{00000000-0002-0000-0A00-000014000000}"/>
    <dataValidation type="list" allowBlank="1" showInputMessage="1" showErrorMessage="1" prompt="Informar a quantidade de caixas que serão conectadas nessa solicitação!" sqref="H51 J51 H53:K53 K49:K51 I49:I51" xr:uid="{00000000-0002-0000-0A00-000015000000}">
      <formula1>"1 CAIXA,2 CAIXAS,3 CAIXAS"</formula1>
    </dataValidation>
    <dataValidation allowBlank="1" showInputMessage="1" showErrorMessage="1" prompt="Informar e-mail do solicitante. _x000a_Caso o solicitante seja o proprietário, preencher somente o campo &quot;e-mail do proprietário&quot;" sqref="G60:K61 D61:F61" xr:uid="{00000000-0002-0000-0A00-000016000000}"/>
    <dataValidation allowBlank="1" showInputMessage="1" showErrorMessage="1" prompt="Informar e-mail do proprietário" sqref="O61:P61 Q60:Q61 R61:Y61" xr:uid="{00000000-0002-0000-0A00-000017000000}"/>
    <dataValidation type="list" allowBlank="1" showInputMessage="1" showErrorMessage="1" prompt="Responder sim ou não " sqref="I68:I69 H69" xr:uid="{00000000-0002-0000-0A00-000018000000}">
      <formula1>"Sim,Não"</formula1>
    </dataValidation>
    <dataValidation type="list" allowBlank="1" showInputMessage="1" showErrorMessage="1" prompt="Escolher a forma de recebimento da fatura" sqref="K70:K72" xr:uid="{00000000-0002-0000-0A00-000019000000}">
      <formula1>"E-mail,Endereço,Agência Correios(Caixa postal)"</formula1>
    </dataValidation>
    <dataValidation allowBlank="1" showInputMessage="1" showErrorMessage="1" prompt="Informar e-mail para recebimento da fatura" sqref="J70:J72" xr:uid="{00000000-0002-0000-0A00-00001A000000}"/>
    <dataValidation type="list" allowBlank="1" showInputMessage="1" showErrorMessage="1" prompt="Favor informar o fuso referente a localização!" sqref="L88:M88" xr:uid="{00000000-0002-0000-0A00-00001B000000}">
      <formula1>"22,23,24"</formula1>
    </dataValidation>
    <dataValidation allowBlank="1" showInputMessage="1" showErrorMessage="1" prompt="Se possível informar numero de instalação do vizinho mais próximo" sqref="M90 F90" xr:uid="{00000000-0002-0000-0A00-00001C000000}"/>
    <dataValidation allowBlank="1" showInputMessage="1" showErrorMessage="1" prompt="Informar enderço para propriedade urbana" sqref="F96:N96" xr:uid="{00000000-0002-0000-0A00-00001D000000}"/>
    <dataValidation allowBlank="1" showInputMessage="1" showErrorMessage="1" prompt="Informar complemento para propriedade urbana" sqref="V95:W96" xr:uid="{00000000-0002-0000-0A00-00001E000000}"/>
    <dataValidation allowBlank="1" showInputMessage="1" showErrorMessage="1" prompt="Informar bairro para propriedade urbana" sqref="N98 M97:M98 F98:L98" xr:uid="{00000000-0002-0000-0A00-00001F000000}"/>
    <dataValidation allowBlank="1" showInputMessage="1" showErrorMessage="1" prompt="Informar CEP para propriedade urbana" sqref="Q97:W98" xr:uid="{00000000-0002-0000-0A00-000020000000}"/>
    <dataValidation allowBlank="1" showInputMessage="1" showErrorMessage="1" prompt="Informar município para propriedade urbana" sqref="N100 M99:M100 F100:L100" xr:uid="{00000000-0002-0000-0A00-000021000000}"/>
    <dataValidation allowBlank="1" showInputMessage="1" showErrorMessage="1" prompt="Informar ponto de referência para propriedade urbana" sqref="F102:N102" xr:uid="{00000000-0002-0000-0A00-000022000000}"/>
    <dataValidation allowBlank="1" showInputMessage="1" showErrorMessage="1" prompt="Informar distrito ou comunidade ou região para propriedade rural" sqref="H106:Y106" xr:uid="{00000000-0002-0000-0A00-000023000000}"/>
    <dataValidation allowBlank="1" showInputMessage="1" showErrorMessage="1" prompt="Informar município para propriedade rural" sqref="G111:G112 D107:D108 E108:N108 O107:O108 G109 E110:O110" xr:uid="{00000000-0002-0000-0A00-000024000000}"/>
    <dataValidation allowBlank="1" showInputMessage="1" showErrorMessage="1" prompt="Observar a figura 3,se possível identificar o código do transformador mais próximo e preencher nesse campo!" sqref="R162 T163:X163" xr:uid="{00000000-0002-0000-0A00-00002500000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64" xr:uid="{00000000-0002-0000-0A00-000026000000}">
      <formula1>"Monofásica,Bifásica,Trifásica"</formula1>
    </dataValidation>
    <dataValidation allowBlank="1" showInputMessage="1" showErrorMessage="1" prompt="Informar nome do equipamento, caso não esteja listado na tabela!" sqref="C213:C220" xr:uid="{00000000-0002-0000-0A00-000027000000}"/>
    <dataValidation allowBlank="1" showInputMessage="1" showErrorMessage="1" prompt="Informar potência em W do equipamento!" sqref="F213:G220" xr:uid="{00000000-0002-0000-0A00-000028000000}"/>
    <dataValidation allowBlank="1" showInputMessage="1" showErrorMessage="1" prompt="Informar quantidade de equipamentos!" sqref="H213:I220 T214:U220" xr:uid="{00000000-0002-0000-0A00-000029000000}"/>
    <dataValidation allowBlank="1" showInputMessage="1" showErrorMessage="1" prompt="Descrever partida silmultânea dos motores!" sqref="P237" xr:uid="{00000000-0002-0000-0A00-00002A000000}"/>
    <dataValidation allowBlank="1" showInputMessage="1" showErrorMessage="1" prompt="Informar identificador conforme seleção do tipo !" sqref="I260:I263 H265:M265" xr:uid="{00000000-0002-0000-0A00-00002B000000}"/>
    <dataValidation allowBlank="1" showInputMessage="1" showErrorMessage="1" prompt="Descrever alguma observação importante sobre a solicitação de conexão, caso não tenha ficado claro durante o preenchimento do formulário!" sqref="C298" xr:uid="{00000000-0002-0000-0A00-00002C000000}"/>
    <dataValidation allowBlank="1" showInputMessage="1" showErrorMessage="1" prompt="Informar se a unidade está localizada em aréa urbana ou rural" sqref="H45:K46 H48:K48 K47 H49:J49" xr:uid="{00000000-0002-0000-0A00-00002D000000}"/>
    <dataValidation type="list" allowBlank="1" showErrorMessage="1" sqref="F111:F112 F109" xr:uid="{00000000-0002-0000-0A00-00002E000000}">
      <formula1>"Sim,Não"</formula1>
    </dataValidation>
    <dataValidation operator="greaterThanOrEqual" allowBlank="1" showInputMessage="1" showErrorMessage="1" sqref="F172:G207 I172:L207 N172:R204" xr:uid="{00000000-0002-0000-0A00-00002F000000}"/>
  </dataValidations>
  <hyperlinks>
    <hyperlink ref="C26" r:id="rId1" xr:uid="{00000000-0004-0000-0A00-000000000000}"/>
    <hyperlink ref="C28" r:id="rId2" xr:uid="{00000000-0004-0000-0A00-000001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3"/>
  <headerFooter>
    <oddFooter>&amp;R_x000D_&amp;1#&amp;"Calibri"&amp;10&amp;K000000 Classificação: Direcionado</oddFooter>
  </headerFooter>
  <rowBreaks count="3" manualBreakCount="3">
    <brk id="83" min="1" max="25" man="1"/>
    <brk id="166" min="1" max="25" man="1"/>
    <brk id="264" min="1" max="25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Para atividade principal do tipo &quot;Rural&quot;, é necessário documentos que comprovem a atividade exercida no local!" xr:uid="{00000000-0002-0000-0A00-000030000000}">
          <x14:formula1>
            <xm:f>'SIMULADOR DE CARGA'!$CX$3:$CX$10</xm:f>
          </x14:formula1>
          <xm:sqref>J257:M257</xm:sqref>
        </x14:dataValidation>
        <x14:dataValidation type="list" allowBlank="1" showInputMessage="1" showErrorMessage="1" prompt="Informar quantidade de fases do equipamento!" xr:uid="{00000000-0002-0000-0A00-000031000000}">
          <x14:formula1>
            <xm:f>'SIMULADOR DE CARGA'!$CF$3:$CF$5</xm:f>
          </x14:formula1>
          <xm:sqref>D213:E220</xm:sqref>
        </x14:dataValidation>
        <x14:dataValidation type="list" allowBlank="1" showInputMessage="1" showErrorMessage="1" prompt="Informar quantidade de fases do equipamento!" xr:uid="{00000000-0002-0000-0A00-000032000000}">
          <x14:formula1>
            <xm:f>'SIMULADOR DE CARGA'!$CB$3:$CB$4</xm:f>
          </x14:formula1>
          <xm:sqref>Q214:S220</xm:sqref>
        </x14:dataValidation>
        <x14:dataValidation type="list" allowBlank="1" showInputMessage="1" showErrorMessage="1" prompt="Informar proteção existente no local atualmente" xr:uid="{00000000-0002-0000-0A00-000033000000}">
          <x14:formula1>
            <xm:f>'SIMULADOR DE CARGA'!$CN$3:$CN$29</xm:f>
          </x14:formula1>
          <xm:sqref>Q265:S265</xm:sqref>
        </x14:dataValidation>
        <x14:dataValidation type="list" allowBlank="1" showInputMessage="1" showErrorMessage="1" prompt="Informar qual será a proteção futura, para alteração de carga!" xr:uid="{00000000-0002-0000-0A00-000034000000}">
          <x14:formula1>
            <xm:f>'SIMULADOR DE CARGA'!$CO$3:$CO$29</xm:f>
          </x14:formula1>
          <xm:sqref>V265:X265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6"/>
  <dimension ref="A1:AA199"/>
  <sheetViews>
    <sheetView showGridLines="0" zoomScale="70" zoomScaleNormal="70" workbookViewId="0">
      <selection activeCell="K205" sqref="K205"/>
    </sheetView>
  </sheetViews>
  <sheetFormatPr defaultColWidth="0" defaultRowHeight="15"/>
  <cols>
    <col min="1" max="1" width="2.85546875" customWidth="1"/>
    <col min="2" max="2" width="3.5703125" customWidth="1"/>
    <col min="3" max="3" width="16.42578125" customWidth="1"/>
    <col min="4" max="4" width="23.42578125" customWidth="1"/>
    <col min="5" max="5" width="10.7109375" customWidth="1"/>
    <col min="6" max="6" width="7" customWidth="1"/>
    <col min="7" max="7" width="6.28515625" customWidth="1"/>
    <col min="8" max="8" width="18.140625" customWidth="1"/>
    <col min="9" max="9" width="9.140625" customWidth="1"/>
    <col min="10" max="10" width="7.140625" customWidth="1"/>
    <col min="11" max="11" width="7.7109375" customWidth="1"/>
    <col min="12" max="12" width="5.7109375" customWidth="1"/>
    <col min="13" max="15" width="9.140625" customWidth="1"/>
    <col min="16" max="16" width="19.28515625" customWidth="1"/>
    <col min="17" max="17" width="7.7109375" customWidth="1"/>
    <col min="18" max="18" width="6.140625" customWidth="1"/>
    <col min="19" max="21" width="9.140625" customWidth="1"/>
    <col min="22" max="22" width="6.140625" customWidth="1"/>
    <col min="23" max="23" width="5.28515625" customWidth="1"/>
    <col min="24" max="24" width="4.7109375" customWidth="1"/>
    <col min="25" max="25" width="4.28515625" customWidth="1"/>
    <col min="26" max="26" width="4.42578125" customWidth="1"/>
    <col min="27" max="27" width="4.140625" customWidth="1"/>
    <col min="28" max="16384" width="9.140625" hidden="1"/>
  </cols>
  <sheetData>
    <row r="1" spans="3:25" ht="8.25" customHeight="1"/>
    <row r="2" spans="3:25" ht="4.5" customHeight="1"/>
    <row r="3" spans="3:25" ht="20.100000000000001" customHeight="1">
      <c r="C3" s="1711" t="s">
        <v>172</v>
      </c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1712"/>
      <c r="P3" s="1712"/>
      <c r="Q3" s="1712"/>
      <c r="R3" s="1712"/>
      <c r="S3" s="1712"/>
      <c r="T3" s="1712"/>
      <c r="U3" s="1712"/>
      <c r="V3" s="1712"/>
      <c r="W3" s="1712"/>
      <c r="X3" s="1712"/>
      <c r="Y3" s="1713"/>
    </row>
    <row r="4" spans="3:25" ht="5.25" customHeight="1">
      <c r="C4" s="143"/>
      <c r="D4" s="143"/>
      <c r="F4" s="143"/>
      <c r="H4" s="143"/>
      <c r="J4" s="143"/>
      <c r="L4" s="143"/>
      <c r="N4" s="143"/>
      <c r="O4" s="143"/>
      <c r="P4" s="143"/>
      <c r="Q4" s="143"/>
      <c r="R4" s="143"/>
      <c r="T4" s="143"/>
      <c r="V4" s="143"/>
      <c r="X4" s="143"/>
      <c r="Y4" s="143"/>
    </row>
    <row r="5" spans="3:25">
      <c r="C5" s="1722" t="s">
        <v>564</v>
      </c>
      <c r="D5" s="1722"/>
      <c r="E5" s="1722"/>
      <c r="F5" s="1723" t="s">
        <v>849</v>
      </c>
      <c r="G5" s="1723"/>
      <c r="H5" s="640" t="s">
        <v>566</v>
      </c>
      <c r="I5" s="1723" t="s">
        <v>840</v>
      </c>
      <c r="J5" s="1723"/>
      <c r="K5" s="1723"/>
      <c r="L5" s="1723"/>
      <c r="N5" s="1722" t="s">
        <v>841</v>
      </c>
      <c r="O5" s="1722"/>
      <c r="P5" s="1722"/>
      <c r="Q5" s="1723" t="s">
        <v>849</v>
      </c>
      <c r="R5" s="1723"/>
      <c r="S5" s="1724" t="s">
        <v>566</v>
      </c>
      <c r="T5" s="1724"/>
      <c r="U5" s="1723" t="s">
        <v>840</v>
      </c>
      <c r="V5" s="1723"/>
      <c r="W5" s="1723"/>
      <c r="X5" s="1723"/>
      <c r="Y5" s="1723"/>
    </row>
    <row r="6" spans="3:25">
      <c r="C6" s="1788" t="s">
        <v>38</v>
      </c>
      <c r="D6" s="1788"/>
      <c r="E6" s="1788"/>
      <c r="F6" s="1787">
        <v>1500</v>
      </c>
      <c r="G6" s="1787"/>
      <c r="H6" s="612"/>
      <c r="I6" s="1629"/>
      <c r="J6" s="1629"/>
      <c r="K6" s="1629"/>
      <c r="L6" s="1629"/>
      <c r="N6" s="1709" t="s">
        <v>75</v>
      </c>
      <c r="O6" s="1709"/>
      <c r="P6" s="1709"/>
      <c r="Q6" s="1789">
        <v>200</v>
      </c>
      <c r="R6" s="1789"/>
      <c r="S6" s="1375"/>
      <c r="T6" s="1375"/>
      <c r="U6" s="1372"/>
      <c r="V6" s="1372"/>
      <c r="W6" s="1372"/>
      <c r="X6" s="1372"/>
      <c r="Y6" s="1372"/>
    </row>
    <row r="7" spans="3:25">
      <c r="C7" s="1788" t="s">
        <v>39</v>
      </c>
      <c r="D7" s="1788"/>
      <c r="E7" s="1788"/>
      <c r="F7" s="1787">
        <v>2500</v>
      </c>
      <c r="G7" s="1787"/>
      <c r="H7" s="612"/>
      <c r="I7" s="1629"/>
      <c r="J7" s="1629"/>
      <c r="K7" s="1629"/>
      <c r="L7" s="1629"/>
      <c r="N7" s="1702" t="s">
        <v>76</v>
      </c>
      <c r="O7" s="1702"/>
      <c r="P7" s="1702"/>
      <c r="Q7" s="1787">
        <v>20</v>
      </c>
      <c r="R7" s="1787"/>
      <c r="S7" s="1790"/>
      <c r="T7" s="1790"/>
      <c r="U7" s="1629"/>
      <c r="V7" s="1629"/>
      <c r="W7" s="1629"/>
      <c r="X7" s="1629"/>
      <c r="Y7" s="1629"/>
    </row>
    <row r="8" spans="3:25">
      <c r="C8" s="1788" t="s">
        <v>40</v>
      </c>
      <c r="D8" s="1788"/>
      <c r="E8" s="1788"/>
      <c r="F8" s="1787">
        <v>4000</v>
      </c>
      <c r="G8" s="1787"/>
      <c r="H8" s="612"/>
      <c r="I8" s="1629"/>
      <c r="J8" s="1629"/>
      <c r="K8" s="1629"/>
      <c r="L8" s="1629"/>
      <c r="N8" s="1702" t="s">
        <v>76</v>
      </c>
      <c r="O8" s="1702"/>
      <c r="P8" s="1702"/>
      <c r="Q8" s="1787">
        <v>40</v>
      </c>
      <c r="R8" s="1787"/>
      <c r="S8" s="1790"/>
      <c r="T8" s="1790"/>
      <c r="U8" s="1629"/>
      <c r="V8" s="1629"/>
      <c r="W8" s="1629"/>
      <c r="X8" s="1629"/>
      <c r="Y8" s="1629"/>
    </row>
    <row r="9" spans="3:25">
      <c r="C9" s="1788" t="s">
        <v>41</v>
      </c>
      <c r="D9" s="1788"/>
      <c r="E9" s="1788"/>
      <c r="F9" s="1787">
        <v>6000</v>
      </c>
      <c r="G9" s="1787"/>
      <c r="H9" s="612"/>
      <c r="I9" s="1629"/>
      <c r="J9" s="1629"/>
      <c r="K9" s="1629"/>
      <c r="L9" s="1629"/>
      <c r="N9" s="1702" t="s">
        <v>77</v>
      </c>
      <c r="O9" s="1702"/>
      <c r="P9" s="1702"/>
      <c r="Q9" s="1787">
        <v>1500</v>
      </c>
      <c r="R9" s="1787"/>
      <c r="S9" s="1790"/>
      <c r="T9" s="1790"/>
      <c r="U9" s="1629"/>
      <c r="V9" s="1629"/>
      <c r="W9" s="1629"/>
      <c r="X9" s="1629"/>
      <c r="Y9" s="1629"/>
    </row>
    <row r="10" spans="3:25">
      <c r="C10" s="1788" t="s">
        <v>42</v>
      </c>
      <c r="D10" s="1788"/>
      <c r="E10" s="1788"/>
      <c r="F10" s="1787">
        <v>1000</v>
      </c>
      <c r="G10" s="1787"/>
      <c r="H10" s="612"/>
      <c r="I10" s="1629"/>
      <c r="J10" s="1629"/>
      <c r="K10" s="1629"/>
      <c r="L10" s="1629"/>
      <c r="N10" s="1702" t="s">
        <v>78</v>
      </c>
      <c r="O10" s="1702"/>
      <c r="P10" s="1702"/>
      <c r="Q10" s="1787">
        <v>1000</v>
      </c>
      <c r="R10" s="1787"/>
      <c r="S10" s="1790"/>
      <c r="T10" s="1790"/>
      <c r="U10" s="1629"/>
      <c r="V10" s="1629"/>
      <c r="W10" s="1629"/>
      <c r="X10" s="1629"/>
      <c r="Y10" s="1629"/>
    </row>
    <row r="11" spans="3:25">
      <c r="C11" s="1788" t="s">
        <v>43</v>
      </c>
      <c r="D11" s="1788"/>
      <c r="E11" s="1788"/>
      <c r="F11" s="1787">
        <v>600</v>
      </c>
      <c r="G11" s="1787"/>
      <c r="H11" s="612"/>
      <c r="I11" s="1629"/>
      <c r="J11" s="1629"/>
      <c r="K11" s="1629"/>
      <c r="L11" s="1629"/>
      <c r="N11" s="1702" t="s">
        <v>79</v>
      </c>
      <c r="O11" s="1702"/>
      <c r="P11" s="1702"/>
      <c r="Q11" s="1787">
        <v>3500</v>
      </c>
      <c r="R11" s="1787"/>
      <c r="S11" s="1790"/>
      <c r="T11" s="1790"/>
      <c r="U11" s="1629"/>
      <c r="V11" s="1629"/>
      <c r="W11" s="1629"/>
      <c r="X11" s="1629"/>
      <c r="Y11" s="1629"/>
    </row>
    <row r="12" spans="3:25">
      <c r="C12" s="1788" t="s">
        <v>44</v>
      </c>
      <c r="D12" s="1788"/>
      <c r="E12" s="1788"/>
      <c r="F12" s="1787">
        <v>1000</v>
      </c>
      <c r="G12" s="1787"/>
      <c r="H12" s="612"/>
      <c r="I12" s="1629"/>
      <c r="J12" s="1629"/>
      <c r="K12" s="1629"/>
      <c r="L12" s="1629"/>
      <c r="N12" s="1702" t="s">
        <v>80</v>
      </c>
      <c r="O12" s="1702"/>
      <c r="P12" s="1702"/>
      <c r="Q12" s="1787">
        <v>100</v>
      </c>
      <c r="R12" s="1787"/>
      <c r="S12" s="1790"/>
      <c r="T12" s="1790"/>
      <c r="U12" s="1629"/>
      <c r="V12" s="1629"/>
      <c r="W12" s="1629"/>
      <c r="X12" s="1629"/>
      <c r="Y12" s="1629"/>
    </row>
    <row r="13" spans="3:25">
      <c r="C13" s="1788" t="s">
        <v>46</v>
      </c>
      <c r="D13" s="1788"/>
      <c r="E13" s="1788"/>
      <c r="F13" s="1787">
        <v>500</v>
      </c>
      <c r="G13" s="1787"/>
      <c r="H13" s="612"/>
      <c r="I13" s="1629"/>
      <c r="J13" s="1629"/>
      <c r="K13" s="1629"/>
      <c r="L13" s="1629"/>
      <c r="N13" s="1702" t="s">
        <v>81</v>
      </c>
      <c r="O13" s="1702"/>
      <c r="P13" s="1702"/>
      <c r="Q13" s="1787">
        <v>1200</v>
      </c>
      <c r="R13" s="1787"/>
      <c r="S13" s="1790"/>
      <c r="T13" s="1790"/>
      <c r="U13" s="1629"/>
      <c r="V13" s="1629"/>
      <c r="W13" s="1629"/>
      <c r="X13" s="1629"/>
      <c r="Y13" s="1629"/>
    </row>
    <row r="14" spans="3:25">
      <c r="C14" s="1788" t="s">
        <v>47</v>
      </c>
      <c r="D14" s="1788"/>
      <c r="E14" s="1788"/>
      <c r="F14" s="1787">
        <v>6600</v>
      </c>
      <c r="G14" s="1787"/>
      <c r="H14" s="612"/>
      <c r="I14" s="1629"/>
      <c r="J14" s="1629"/>
      <c r="K14" s="1629"/>
      <c r="L14" s="1629"/>
      <c r="N14" s="1702" t="s">
        <v>82</v>
      </c>
      <c r="O14" s="1702"/>
      <c r="P14" s="1702"/>
      <c r="Q14" s="1787">
        <v>1500</v>
      </c>
      <c r="R14" s="1787"/>
      <c r="S14" s="1790"/>
      <c r="T14" s="1790"/>
      <c r="U14" s="1629"/>
      <c r="V14" s="1629"/>
      <c r="W14" s="1629"/>
      <c r="X14" s="1629"/>
      <c r="Y14" s="1629"/>
    </row>
    <row r="15" spans="3:25">
      <c r="C15" s="1788" t="s">
        <v>48</v>
      </c>
      <c r="D15" s="1788"/>
      <c r="E15" s="1788"/>
      <c r="F15" s="1787">
        <v>100</v>
      </c>
      <c r="G15" s="1787"/>
      <c r="H15" s="612"/>
      <c r="I15" s="1629"/>
      <c r="J15" s="1629"/>
      <c r="K15" s="1629"/>
      <c r="L15" s="1629"/>
      <c r="N15" s="1702" t="s">
        <v>83</v>
      </c>
      <c r="O15" s="1702"/>
      <c r="P15" s="1702"/>
      <c r="Q15" s="1787">
        <v>2000</v>
      </c>
      <c r="R15" s="1787"/>
      <c r="S15" s="1790"/>
      <c r="T15" s="1790"/>
      <c r="U15" s="1629"/>
      <c r="V15" s="1629"/>
      <c r="W15" s="1629"/>
      <c r="X15" s="1629"/>
      <c r="Y15" s="1629"/>
    </row>
    <row r="16" spans="3:25">
      <c r="C16" s="1788" t="s">
        <v>49</v>
      </c>
      <c r="D16" s="1788"/>
      <c r="E16" s="1788"/>
      <c r="F16" s="1787">
        <v>600</v>
      </c>
      <c r="G16" s="1787"/>
      <c r="H16" s="612"/>
      <c r="I16" s="1629"/>
      <c r="J16" s="1629"/>
      <c r="K16" s="1629"/>
      <c r="L16" s="1629"/>
      <c r="N16" s="1702" t="s">
        <v>84</v>
      </c>
      <c r="O16" s="1702"/>
      <c r="P16" s="1702"/>
      <c r="Q16" s="1787">
        <v>1500</v>
      </c>
      <c r="R16" s="1787"/>
      <c r="S16" s="1790"/>
      <c r="T16" s="1790"/>
      <c r="U16" s="1629"/>
      <c r="V16" s="1629"/>
      <c r="W16" s="1629"/>
      <c r="X16" s="1629"/>
      <c r="Y16" s="1629"/>
    </row>
    <row r="17" spans="3:25">
      <c r="C17" s="1788" t="s">
        <v>50</v>
      </c>
      <c r="D17" s="1788"/>
      <c r="E17" s="1788"/>
      <c r="F17" s="1787">
        <v>1200</v>
      </c>
      <c r="G17" s="1787"/>
      <c r="H17" s="612"/>
      <c r="I17" s="1629"/>
      <c r="J17" s="1629"/>
      <c r="K17" s="1629"/>
      <c r="L17" s="1629"/>
      <c r="N17" s="1702" t="s">
        <v>85</v>
      </c>
      <c r="O17" s="1702"/>
      <c r="P17" s="1702"/>
      <c r="Q17" s="1787">
        <v>250</v>
      </c>
      <c r="R17" s="1787"/>
      <c r="S17" s="1790"/>
      <c r="T17" s="1790"/>
      <c r="U17" s="1629"/>
      <c r="V17" s="1629"/>
      <c r="W17" s="1629"/>
      <c r="X17" s="1629"/>
      <c r="Y17" s="1629"/>
    </row>
    <row r="18" spans="3:25">
      <c r="C18" s="1788" t="s">
        <v>51</v>
      </c>
      <c r="D18" s="1788"/>
      <c r="E18" s="1788"/>
      <c r="F18" s="1787">
        <v>4400</v>
      </c>
      <c r="G18" s="1787"/>
      <c r="H18" s="612"/>
      <c r="I18" s="1629"/>
      <c r="J18" s="1629"/>
      <c r="K18" s="1629"/>
      <c r="L18" s="1629"/>
      <c r="N18" s="1702" t="s">
        <v>86</v>
      </c>
      <c r="O18" s="1702"/>
      <c r="P18" s="1702"/>
      <c r="Q18" s="1787">
        <v>1000</v>
      </c>
      <c r="R18" s="1787"/>
      <c r="S18" s="1790"/>
      <c r="T18" s="1790"/>
      <c r="U18" s="1629"/>
      <c r="V18" s="1629"/>
      <c r="W18" s="1629"/>
      <c r="X18" s="1629"/>
      <c r="Y18" s="1629"/>
    </row>
    <row r="19" spans="3:25">
      <c r="C19" s="1788" t="s">
        <v>52</v>
      </c>
      <c r="D19" s="1788"/>
      <c r="E19" s="1788"/>
      <c r="F19" s="1787">
        <v>6000</v>
      </c>
      <c r="G19" s="1787"/>
      <c r="H19" s="612"/>
      <c r="I19" s="1629"/>
      <c r="J19" s="1629"/>
      <c r="K19" s="1629"/>
      <c r="L19" s="1629"/>
      <c r="N19" s="1702" t="s">
        <v>87</v>
      </c>
      <c r="O19" s="1702"/>
      <c r="P19" s="1702"/>
      <c r="Q19" s="1787">
        <v>1200</v>
      </c>
      <c r="R19" s="1787"/>
      <c r="S19" s="1790"/>
      <c r="T19" s="1790"/>
      <c r="U19" s="1629"/>
      <c r="V19" s="1629"/>
      <c r="W19" s="1629"/>
      <c r="X19" s="1629"/>
      <c r="Y19" s="1629"/>
    </row>
    <row r="20" spans="3:25">
      <c r="C20" s="1788" t="s">
        <v>53</v>
      </c>
      <c r="D20" s="1788"/>
      <c r="E20" s="1788"/>
      <c r="F20" s="1787">
        <v>6500</v>
      </c>
      <c r="G20" s="1787"/>
      <c r="H20" s="612"/>
      <c r="I20" s="1629"/>
      <c r="J20" s="1629"/>
      <c r="K20" s="1629"/>
      <c r="L20" s="1629"/>
      <c r="N20" s="1702" t="s">
        <v>88</v>
      </c>
      <c r="O20" s="1702"/>
      <c r="P20" s="1702"/>
      <c r="Q20" s="1787">
        <v>1200</v>
      </c>
      <c r="R20" s="1787"/>
      <c r="S20" s="1790"/>
      <c r="T20" s="1790"/>
      <c r="U20" s="1629"/>
      <c r="V20" s="1629"/>
      <c r="W20" s="1629"/>
      <c r="X20" s="1629"/>
      <c r="Y20" s="1629"/>
    </row>
    <row r="21" spans="3:25">
      <c r="C21" s="1788" t="s">
        <v>54</v>
      </c>
      <c r="D21" s="1788"/>
      <c r="E21" s="1788"/>
      <c r="F21" s="1787">
        <v>100</v>
      </c>
      <c r="G21" s="1787"/>
      <c r="H21" s="612"/>
      <c r="I21" s="1629"/>
      <c r="J21" s="1629"/>
      <c r="K21" s="1629"/>
      <c r="L21" s="1629"/>
      <c r="N21" s="1702" t="s">
        <v>89</v>
      </c>
      <c r="O21" s="1702"/>
      <c r="P21" s="1702"/>
      <c r="Q21" s="1787">
        <v>12100</v>
      </c>
      <c r="R21" s="1787"/>
      <c r="S21" s="1790"/>
      <c r="T21" s="1790"/>
      <c r="U21" s="1629"/>
      <c r="V21" s="1629"/>
      <c r="W21" s="1629"/>
      <c r="X21" s="1629"/>
      <c r="Y21" s="1629"/>
    </row>
    <row r="22" spans="3:25">
      <c r="C22" s="1788" t="s">
        <v>55</v>
      </c>
      <c r="D22" s="1788"/>
      <c r="E22" s="1788"/>
      <c r="F22" s="1787">
        <v>1000</v>
      </c>
      <c r="G22" s="1787"/>
      <c r="H22" s="612"/>
      <c r="I22" s="1629"/>
      <c r="J22" s="1629"/>
      <c r="K22" s="1629"/>
      <c r="L22" s="1629"/>
      <c r="N22" s="1702" t="s">
        <v>90</v>
      </c>
      <c r="O22" s="1702"/>
      <c r="P22" s="1702"/>
      <c r="Q22" s="1787">
        <v>150</v>
      </c>
      <c r="R22" s="1787"/>
      <c r="S22" s="1790"/>
      <c r="T22" s="1790"/>
      <c r="U22" s="1629"/>
      <c r="V22" s="1629"/>
      <c r="W22" s="1629"/>
      <c r="X22" s="1629"/>
      <c r="Y22" s="1629"/>
    </row>
    <row r="23" spans="3:25">
      <c r="C23" s="1788" t="s">
        <v>56</v>
      </c>
      <c r="D23" s="1788"/>
      <c r="E23" s="1788"/>
      <c r="F23" s="1787">
        <v>300</v>
      </c>
      <c r="G23" s="1787"/>
      <c r="H23" s="612"/>
      <c r="I23" s="1629"/>
      <c r="J23" s="1629"/>
      <c r="K23" s="1629"/>
      <c r="L23" s="1629"/>
      <c r="N23" s="1702" t="s">
        <v>91</v>
      </c>
      <c r="O23" s="1702"/>
      <c r="P23" s="1702"/>
      <c r="Q23" s="1787">
        <v>640</v>
      </c>
      <c r="R23" s="1787"/>
      <c r="S23" s="1790"/>
      <c r="T23" s="1790"/>
      <c r="U23" s="1629"/>
      <c r="V23" s="1629"/>
      <c r="W23" s="1629"/>
      <c r="X23" s="1629"/>
      <c r="Y23" s="1629"/>
    </row>
    <row r="24" spans="3:25">
      <c r="C24" s="1788" t="s">
        <v>57</v>
      </c>
      <c r="D24" s="1788"/>
      <c r="E24" s="1788"/>
      <c r="F24" s="1787">
        <v>200</v>
      </c>
      <c r="G24" s="1787"/>
      <c r="H24" s="612"/>
      <c r="I24" s="1629"/>
      <c r="J24" s="1629"/>
      <c r="K24" s="1629"/>
      <c r="L24" s="1629"/>
      <c r="N24" s="1702" t="s">
        <v>92</v>
      </c>
      <c r="O24" s="1702"/>
      <c r="P24" s="1702"/>
      <c r="Q24" s="1787">
        <v>12000</v>
      </c>
      <c r="R24" s="1787"/>
      <c r="S24" s="1790"/>
      <c r="T24" s="1790"/>
      <c r="U24" s="1629"/>
      <c r="V24" s="1629"/>
      <c r="W24" s="1629"/>
      <c r="X24" s="1629"/>
      <c r="Y24" s="1629"/>
    </row>
    <row r="25" spans="3:25">
      <c r="C25" s="1788" t="s">
        <v>58</v>
      </c>
      <c r="D25" s="1788"/>
      <c r="E25" s="1788"/>
      <c r="F25" s="1787">
        <v>150</v>
      </c>
      <c r="G25" s="1787"/>
      <c r="H25" s="612"/>
      <c r="I25" s="1629"/>
      <c r="J25" s="1629"/>
      <c r="K25" s="1629"/>
      <c r="L25" s="1629"/>
      <c r="N25" s="1702" t="s">
        <v>93</v>
      </c>
      <c r="O25" s="1702"/>
      <c r="P25" s="1702"/>
      <c r="Q25" s="1787">
        <v>4500</v>
      </c>
      <c r="R25" s="1787"/>
      <c r="S25" s="1790"/>
      <c r="T25" s="1790"/>
      <c r="U25" s="1629"/>
      <c r="V25" s="1629"/>
      <c r="W25" s="1629"/>
      <c r="X25" s="1629"/>
      <c r="Y25" s="1629"/>
    </row>
    <row r="26" spans="3:25">
      <c r="C26" s="1788" t="s">
        <v>59</v>
      </c>
      <c r="D26" s="1788"/>
      <c r="E26" s="1788"/>
      <c r="F26" s="1787">
        <v>1000</v>
      </c>
      <c r="G26" s="1787"/>
      <c r="H26" s="612"/>
      <c r="I26" s="1629"/>
      <c r="J26" s="1629"/>
      <c r="K26" s="1629"/>
      <c r="L26" s="1629"/>
      <c r="N26" s="1702" t="s">
        <v>94</v>
      </c>
      <c r="O26" s="1702"/>
      <c r="P26" s="1702"/>
      <c r="Q26" s="1787">
        <v>50</v>
      </c>
      <c r="R26" s="1787"/>
      <c r="S26" s="1790"/>
      <c r="T26" s="1790"/>
      <c r="U26" s="1629"/>
      <c r="V26" s="1629"/>
      <c r="W26" s="1629"/>
      <c r="X26" s="1629"/>
      <c r="Y26" s="1629"/>
    </row>
    <row r="27" spans="3:25">
      <c r="C27" s="1788" t="s">
        <v>60</v>
      </c>
      <c r="D27" s="1788"/>
      <c r="E27" s="1788"/>
      <c r="F27" s="1787">
        <v>500</v>
      </c>
      <c r="G27" s="1787"/>
      <c r="H27" s="612"/>
      <c r="I27" s="1629"/>
      <c r="J27" s="1629"/>
      <c r="K27" s="1629"/>
      <c r="L27" s="1629"/>
      <c r="N27" s="1702" t="s">
        <v>95</v>
      </c>
      <c r="O27" s="1702"/>
      <c r="P27" s="1702"/>
      <c r="Q27" s="1787">
        <v>1250</v>
      </c>
      <c r="R27" s="1787"/>
      <c r="S27" s="1790"/>
      <c r="T27" s="1790"/>
      <c r="U27" s="1629"/>
      <c r="V27" s="1629"/>
      <c r="W27" s="1629"/>
      <c r="X27" s="1629"/>
      <c r="Y27" s="1629"/>
    </row>
    <row r="28" spans="3:25">
      <c r="C28" s="1788" t="s">
        <v>61</v>
      </c>
      <c r="D28" s="1788"/>
      <c r="E28" s="1788"/>
      <c r="F28" s="1787">
        <v>90</v>
      </c>
      <c r="G28" s="1787"/>
      <c r="H28" s="612"/>
      <c r="I28" s="1629"/>
      <c r="J28" s="1629"/>
      <c r="K28" s="1629"/>
      <c r="L28" s="1629"/>
      <c r="N28" s="1702" t="s">
        <v>96</v>
      </c>
      <c r="O28" s="1702"/>
      <c r="P28" s="1702"/>
      <c r="Q28" s="1787">
        <v>700</v>
      </c>
      <c r="R28" s="1787"/>
      <c r="S28" s="1790"/>
      <c r="T28" s="1790"/>
      <c r="U28" s="1629"/>
      <c r="V28" s="1629"/>
      <c r="W28" s="1629"/>
      <c r="X28" s="1629"/>
      <c r="Y28" s="1629"/>
    </row>
    <row r="29" spans="3:25">
      <c r="C29" s="1788" t="s">
        <v>62</v>
      </c>
      <c r="D29" s="1788"/>
      <c r="E29" s="1788"/>
      <c r="F29" s="1787">
        <v>1500</v>
      </c>
      <c r="G29" s="1787"/>
      <c r="H29" s="612"/>
      <c r="I29" s="1629"/>
      <c r="J29" s="1629"/>
      <c r="K29" s="1629"/>
      <c r="L29" s="1629"/>
      <c r="N29" s="1702" t="s">
        <v>97</v>
      </c>
      <c r="O29" s="1702"/>
      <c r="P29" s="1702"/>
      <c r="Q29" s="1787">
        <v>5000</v>
      </c>
      <c r="R29" s="1787"/>
      <c r="S29" s="1790"/>
      <c r="T29" s="1790"/>
      <c r="U29" s="1629"/>
      <c r="V29" s="1629"/>
      <c r="W29" s="1629"/>
      <c r="X29" s="1629"/>
      <c r="Y29" s="1629"/>
    </row>
    <row r="30" spans="3:25">
      <c r="C30" s="1788" t="s">
        <v>63</v>
      </c>
      <c r="D30" s="1788"/>
      <c r="E30" s="1788"/>
      <c r="F30" s="1787">
        <v>2100</v>
      </c>
      <c r="G30" s="1787"/>
      <c r="H30" s="612"/>
      <c r="I30" s="1629"/>
      <c r="J30" s="1629"/>
      <c r="K30" s="1629"/>
      <c r="L30" s="1629"/>
      <c r="N30" s="1702" t="s">
        <v>98</v>
      </c>
      <c r="O30" s="1702"/>
      <c r="P30" s="1702"/>
      <c r="Q30" s="1787">
        <v>1100</v>
      </c>
      <c r="R30" s="1787"/>
      <c r="S30" s="1790"/>
      <c r="T30" s="1790"/>
      <c r="U30" s="1629"/>
      <c r="V30" s="1629"/>
      <c r="W30" s="1629"/>
      <c r="X30" s="1629"/>
      <c r="Y30" s="1629"/>
    </row>
    <row r="31" spans="3:25">
      <c r="C31" s="1788" t="s">
        <v>64</v>
      </c>
      <c r="D31" s="1788"/>
      <c r="E31" s="1788"/>
      <c r="F31" s="1787">
        <v>2700</v>
      </c>
      <c r="G31" s="1787"/>
      <c r="H31" s="612"/>
      <c r="I31" s="1629"/>
      <c r="J31" s="1629"/>
      <c r="K31" s="1629"/>
      <c r="L31" s="1629"/>
      <c r="N31" s="1702" t="s">
        <v>99</v>
      </c>
      <c r="O31" s="1702"/>
      <c r="P31" s="1702"/>
      <c r="Q31" s="1787">
        <v>200</v>
      </c>
      <c r="R31" s="1787"/>
      <c r="S31" s="1790"/>
      <c r="T31" s="1790"/>
      <c r="U31" s="1629"/>
      <c r="V31" s="1629"/>
      <c r="W31" s="1629"/>
      <c r="X31" s="1629"/>
      <c r="Y31" s="1629"/>
    </row>
    <row r="32" spans="3:25">
      <c r="C32" s="1788" t="s">
        <v>65</v>
      </c>
      <c r="D32" s="1788"/>
      <c r="E32" s="1788"/>
      <c r="F32" s="1787">
        <v>750</v>
      </c>
      <c r="G32" s="1787"/>
      <c r="H32" s="612"/>
      <c r="I32" s="1629"/>
      <c r="J32" s="1629"/>
      <c r="K32" s="1629"/>
      <c r="L32" s="1629"/>
      <c r="N32" s="1702" t="s">
        <v>100</v>
      </c>
      <c r="O32" s="1702"/>
      <c r="P32" s="1702"/>
      <c r="Q32" s="1787">
        <v>90</v>
      </c>
      <c r="R32" s="1787"/>
      <c r="S32" s="1790"/>
      <c r="T32" s="1790"/>
      <c r="U32" s="1629"/>
      <c r="V32" s="1629"/>
      <c r="W32" s="1629"/>
      <c r="X32" s="1629"/>
      <c r="Y32" s="1629"/>
    </row>
    <row r="33" spans="3:25">
      <c r="C33" s="1702" t="s">
        <v>66</v>
      </c>
      <c r="D33" s="1702"/>
      <c r="E33" s="1702"/>
      <c r="F33" s="1787">
        <v>4500</v>
      </c>
      <c r="G33" s="1787"/>
      <c r="H33" s="612"/>
      <c r="I33" s="1629"/>
      <c r="J33" s="1629"/>
      <c r="K33" s="1629"/>
      <c r="L33" s="1629"/>
      <c r="N33" s="1702" t="s">
        <v>101</v>
      </c>
      <c r="O33" s="1702"/>
      <c r="P33" s="1702"/>
      <c r="Q33" s="1787">
        <v>2000</v>
      </c>
      <c r="R33" s="1787"/>
      <c r="S33" s="1790"/>
      <c r="T33" s="1790"/>
      <c r="U33" s="1629"/>
      <c r="V33" s="1629"/>
      <c r="W33" s="1629"/>
      <c r="X33" s="1629"/>
      <c r="Y33" s="1629"/>
    </row>
    <row r="34" spans="3:25">
      <c r="C34" s="1702" t="s">
        <v>67</v>
      </c>
      <c r="D34" s="1702"/>
      <c r="E34" s="1702"/>
      <c r="F34" s="1787">
        <v>300</v>
      </c>
      <c r="G34" s="1787"/>
      <c r="H34" s="612"/>
      <c r="I34" s="1629"/>
      <c r="J34" s="1629"/>
      <c r="K34" s="1629"/>
      <c r="L34" s="1629"/>
      <c r="N34" s="1702" t="s">
        <v>102</v>
      </c>
      <c r="O34" s="1702"/>
      <c r="P34" s="1702"/>
      <c r="Q34" s="1787">
        <v>300</v>
      </c>
      <c r="R34" s="1787"/>
      <c r="S34" s="1790"/>
      <c r="T34" s="1790"/>
      <c r="U34" s="1629"/>
      <c r="V34" s="1629"/>
      <c r="W34" s="1629"/>
      <c r="X34" s="1629"/>
      <c r="Y34" s="1629"/>
    </row>
    <row r="35" spans="3:25">
      <c r="C35" s="1702" t="s">
        <v>68</v>
      </c>
      <c r="D35" s="1702"/>
      <c r="E35" s="1702"/>
      <c r="F35" s="1787">
        <v>400</v>
      </c>
      <c r="G35" s="1787"/>
      <c r="H35" s="612"/>
      <c r="I35" s="1629"/>
      <c r="J35" s="1629"/>
      <c r="K35" s="1629"/>
      <c r="L35" s="1629"/>
      <c r="N35" s="1702" t="s">
        <v>103</v>
      </c>
      <c r="O35" s="1702"/>
      <c r="P35" s="1702"/>
      <c r="Q35" s="1787">
        <v>250</v>
      </c>
      <c r="R35" s="1787"/>
      <c r="S35" s="1790"/>
      <c r="T35" s="1790"/>
      <c r="U35" s="1629"/>
      <c r="V35" s="1629"/>
      <c r="W35" s="1629"/>
      <c r="X35" s="1629"/>
      <c r="Y35" s="1629"/>
    </row>
    <row r="36" spans="3:25">
      <c r="C36" s="1702" t="s">
        <v>69</v>
      </c>
      <c r="D36" s="1702"/>
      <c r="E36" s="1702"/>
      <c r="F36" s="1787">
        <v>500</v>
      </c>
      <c r="G36" s="1787"/>
      <c r="H36" s="612"/>
      <c r="I36" s="1629"/>
      <c r="J36" s="1629"/>
      <c r="K36" s="1629"/>
      <c r="L36" s="1629"/>
      <c r="N36" s="1702" t="s">
        <v>104</v>
      </c>
      <c r="O36" s="1702"/>
      <c r="P36" s="1702"/>
      <c r="Q36" s="1787">
        <v>200</v>
      </c>
      <c r="R36" s="1787"/>
      <c r="S36" s="1790"/>
      <c r="T36" s="1790"/>
      <c r="U36" s="1629"/>
      <c r="V36" s="1629"/>
      <c r="W36" s="1629"/>
      <c r="X36" s="1629"/>
      <c r="Y36" s="1629"/>
    </row>
    <row r="37" spans="3:25">
      <c r="C37" s="1702" t="s">
        <v>70</v>
      </c>
      <c r="D37" s="1702"/>
      <c r="E37" s="1702"/>
      <c r="F37" s="1787">
        <v>250</v>
      </c>
      <c r="G37" s="1787"/>
      <c r="H37" s="612"/>
      <c r="I37" s="1629"/>
      <c r="J37" s="1629"/>
      <c r="K37" s="1629"/>
      <c r="L37" s="1629"/>
      <c r="N37" s="1702" t="s">
        <v>105</v>
      </c>
      <c r="O37" s="1702"/>
      <c r="P37" s="1702"/>
      <c r="Q37" s="1787">
        <v>70</v>
      </c>
      <c r="R37" s="1787"/>
      <c r="S37" s="1790"/>
      <c r="T37" s="1790"/>
      <c r="U37" s="1629"/>
      <c r="V37" s="1629"/>
      <c r="W37" s="1629"/>
      <c r="X37" s="1629"/>
      <c r="Y37" s="1629"/>
    </row>
    <row r="38" spans="3:25">
      <c r="C38" s="1702" t="s">
        <v>71</v>
      </c>
      <c r="D38" s="1702"/>
      <c r="E38" s="1702"/>
      <c r="F38" s="1787">
        <v>300</v>
      </c>
      <c r="G38" s="1787"/>
      <c r="H38" s="612"/>
      <c r="I38" s="1629"/>
      <c r="J38" s="1629"/>
      <c r="K38" s="1629"/>
      <c r="L38" s="1629"/>
      <c r="N38" s="1702" t="s">
        <v>106</v>
      </c>
      <c r="O38" s="1702"/>
      <c r="P38" s="1702"/>
      <c r="Q38" s="1787">
        <v>10</v>
      </c>
      <c r="R38" s="1787"/>
      <c r="S38" s="1790"/>
      <c r="T38" s="1790"/>
      <c r="U38" s="1629"/>
      <c r="V38" s="1629"/>
      <c r="W38" s="1629"/>
      <c r="X38" s="1629"/>
      <c r="Y38" s="1629"/>
    </row>
    <row r="39" spans="3:25">
      <c r="C39" s="1702" t="s">
        <v>72</v>
      </c>
      <c r="D39" s="1702"/>
      <c r="E39" s="1702"/>
      <c r="F39" s="1787">
        <v>1200</v>
      </c>
      <c r="G39" s="1787"/>
      <c r="H39" s="612"/>
      <c r="I39" s="1629"/>
      <c r="J39" s="1629"/>
      <c r="K39" s="1629"/>
      <c r="L39" s="1629"/>
      <c r="N39" s="1365"/>
      <c r="O39" s="1365"/>
      <c r="P39" s="1365"/>
      <c r="Q39" s="1365"/>
      <c r="R39" s="1365"/>
      <c r="S39" s="1366"/>
      <c r="T39" s="1366"/>
      <c r="U39" s="1365"/>
      <c r="V39" s="1365"/>
      <c r="W39" s="1365"/>
      <c r="X39" s="1365"/>
      <c r="Y39" s="357"/>
    </row>
    <row r="40" spans="3:25">
      <c r="C40" s="1702" t="s">
        <v>73</v>
      </c>
      <c r="D40" s="1702"/>
      <c r="E40" s="1702"/>
      <c r="F40" s="1787">
        <v>90</v>
      </c>
      <c r="G40" s="1787"/>
      <c r="H40" s="612"/>
      <c r="I40" s="1629"/>
      <c r="J40" s="1629"/>
      <c r="K40" s="1629"/>
      <c r="L40" s="1629"/>
      <c r="N40" s="1365"/>
      <c r="O40" s="1365"/>
      <c r="P40" s="1365"/>
      <c r="Q40" s="1365"/>
      <c r="R40" s="1365"/>
      <c r="S40" s="1366"/>
      <c r="T40" s="1366"/>
      <c r="U40" s="1365"/>
      <c r="V40" s="1365"/>
      <c r="W40" s="1365"/>
      <c r="X40" s="1365"/>
      <c r="Y40" s="357"/>
    </row>
    <row r="41" spans="3:25">
      <c r="C41" s="1702" t="s">
        <v>74</v>
      </c>
      <c r="D41" s="1702"/>
      <c r="E41" s="1702"/>
      <c r="F41" s="1787">
        <v>900</v>
      </c>
      <c r="G41" s="1787"/>
      <c r="H41" s="612"/>
      <c r="I41" s="1629"/>
      <c r="J41" s="1629"/>
      <c r="K41" s="1629"/>
      <c r="L41" s="1629"/>
      <c r="N41" s="1365"/>
      <c r="O41" s="1365"/>
      <c r="P41" s="1365"/>
      <c r="Q41" s="1365"/>
      <c r="R41" s="1365"/>
      <c r="S41" s="1366"/>
      <c r="T41" s="1366"/>
      <c r="U41" s="1365"/>
      <c r="V41" s="1365"/>
      <c r="W41" s="1365"/>
      <c r="X41" s="1365"/>
      <c r="Y41" s="357"/>
    </row>
    <row r="42" spans="3:25" ht="5.25" customHeight="1">
      <c r="C42" s="1344"/>
      <c r="D42" s="1344"/>
      <c r="E42" s="1344"/>
      <c r="F42" s="357"/>
      <c r="H42" s="357"/>
      <c r="J42" s="357"/>
      <c r="L42" s="357"/>
      <c r="N42" s="1365"/>
      <c r="O42" s="1365"/>
      <c r="P42" s="1365"/>
      <c r="Q42" s="1365"/>
      <c r="R42" s="1365"/>
      <c r="S42" s="1366"/>
      <c r="T42" s="1366"/>
      <c r="U42" s="1365"/>
      <c r="V42" s="1365"/>
      <c r="W42" s="1365"/>
      <c r="X42" s="1365"/>
      <c r="Y42" s="357"/>
    </row>
    <row r="43" spans="3:25">
      <c r="C43" s="1691" t="s">
        <v>2443</v>
      </c>
      <c r="D43" s="1692"/>
      <c r="E43" s="1693"/>
      <c r="F43" s="1694"/>
      <c r="G43" s="1695"/>
      <c r="H43" s="1696"/>
      <c r="J43" s="357"/>
      <c r="L43" s="357"/>
      <c r="N43" s="1365"/>
      <c r="O43" s="1365"/>
      <c r="P43" s="1365"/>
      <c r="Q43" s="1365"/>
      <c r="R43" s="1365"/>
      <c r="S43" s="1366"/>
      <c r="T43" s="1366"/>
      <c r="U43" s="1365"/>
      <c r="V43" s="1365"/>
      <c r="W43" s="1365"/>
      <c r="X43" s="1365"/>
      <c r="Y43" s="357"/>
    </row>
    <row r="44" spans="3:25" ht="5.25" customHeight="1">
      <c r="C44" s="281"/>
      <c r="D44" s="281"/>
      <c r="F44" s="281"/>
      <c r="H44" s="281"/>
      <c r="J44" s="281"/>
      <c r="L44" s="281"/>
      <c r="N44" s="281"/>
      <c r="O44" s="281"/>
      <c r="P44" s="281"/>
      <c r="Q44" s="281"/>
      <c r="R44" s="281"/>
      <c r="T44" s="281"/>
      <c r="V44" s="281"/>
      <c r="X44" s="281"/>
      <c r="Y44" s="281"/>
    </row>
    <row r="45" spans="3:25" ht="15.75">
      <c r="C45" s="1406" t="s">
        <v>830</v>
      </c>
      <c r="D45" s="1406"/>
      <c r="E45" s="1406"/>
      <c r="F45" s="1406"/>
      <c r="G45" s="1406"/>
      <c r="H45" s="1406"/>
      <c r="I45" s="1406"/>
      <c r="J45" s="1406"/>
      <c r="K45" s="1406"/>
      <c r="L45" s="1406"/>
      <c r="N45" s="281"/>
      <c r="O45" s="281"/>
      <c r="P45" s="1410" t="s">
        <v>850</v>
      </c>
      <c r="Q45" s="1410"/>
      <c r="R45" s="1410"/>
      <c r="S45" s="1410"/>
      <c r="T45" s="1410"/>
      <c r="U45" s="1410"/>
      <c r="V45" s="1410"/>
      <c r="W45" s="1410"/>
      <c r="X45" s="1410"/>
      <c r="Y45" s="281"/>
    </row>
    <row r="46" spans="3:25" ht="15.75">
      <c r="C46" s="634" t="s">
        <v>107</v>
      </c>
      <c r="D46" s="639" t="s">
        <v>652</v>
      </c>
      <c r="E46" s="1690" t="s">
        <v>108</v>
      </c>
      <c r="F46" s="1690"/>
      <c r="G46" s="1690"/>
      <c r="H46" s="634" t="s">
        <v>109</v>
      </c>
      <c r="I46" s="1690" t="s">
        <v>110</v>
      </c>
      <c r="J46" s="1690"/>
      <c r="K46" s="1690"/>
      <c r="L46" s="1690"/>
      <c r="N46" s="281"/>
      <c r="O46" s="281"/>
      <c r="P46" s="1690" t="s">
        <v>111</v>
      </c>
      <c r="Q46" s="1690"/>
      <c r="R46" s="1690"/>
      <c r="S46" s="1690"/>
      <c r="T46" s="1690"/>
      <c r="U46" s="1690"/>
      <c r="V46" s="1690"/>
      <c r="W46" s="1690"/>
      <c r="X46" s="281"/>
      <c r="Y46" s="281"/>
    </row>
    <row r="47" spans="3:25" ht="15.75">
      <c r="C47" s="614"/>
      <c r="D47" s="615"/>
      <c r="E47" s="1686"/>
      <c r="F47" s="1686">
        <v>760</v>
      </c>
      <c r="G47" s="1686"/>
      <c r="H47" s="614"/>
      <c r="I47" s="1686"/>
      <c r="J47" s="1686"/>
      <c r="K47" s="1686"/>
      <c r="L47" s="1686"/>
      <c r="N47" s="281"/>
      <c r="O47" s="281"/>
      <c r="P47" s="638" t="s">
        <v>871</v>
      </c>
      <c r="Q47" s="1688" t="s">
        <v>653</v>
      </c>
      <c r="R47" s="1688"/>
      <c r="S47" s="1689" t="s">
        <v>806</v>
      </c>
      <c r="T47" s="1689"/>
      <c r="U47" s="1689" t="s">
        <v>113</v>
      </c>
      <c r="V47" s="1689"/>
      <c r="W47" s="1689"/>
      <c r="X47" s="281"/>
      <c r="Y47" s="281"/>
    </row>
    <row r="48" spans="3:25" ht="15.75">
      <c r="C48" s="614"/>
      <c r="D48" s="615"/>
      <c r="E48" s="1686"/>
      <c r="F48" s="1686"/>
      <c r="G48" s="1686"/>
      <c r="H48" s="614"/>
      <c r="I48" s="1686"/>
      <c r="J48" s="1686"/>
      <c r="K48" s="1686"/>
      <c r="L48" s="1686"/>
      <c r="N48" s="281"/>
      <c r="O48" s="281"/>
      <c r="P48" s="613">
        <v>1300</v>
      </c>
      <c r="Q48" s="1687"/>
      <c r="R48" s="1687"/>
      <c r="S48" s="1656"/>
      <c r="T48" s="1656">
        <v>1</v>
      </c>
      <c r="U48" s="1656"/>
      <c r="V48" s="1656"/>
      <c r="W48" s="1656"/>
      <c r="X48" s="281"/>
      <c r="Y48" s="281"/>
    </row>
    <row r="49" spans="3:25" ht="15.75">
      <c r="C49" s="614"/>
      <c r="D49" s="615"/>
      <c r="E49" s="1686"/>
      <c r="F49" s="1686"/>
      <c r="G49" s="1686"/>
      <c r="H49" s="614"/>
      <c r="I49" s="1686"/>
      <c r="J49" s="1686"/>
      <c r="K49" s="1686"/>
      <c r="L49" s="1686"/>
      <c r="N49" s="281"/>
      <c r="O49" s="281"/>
      <c r="P49" s="613">
        <v>1400</v>
      </c>
      <c r="Q49" s="1687"/>
      <c r="R49" s="1687"/>
      <c r="S49" s="1656"/>
      <c r="T49" s="1656"/>
      <c r="U49" s="1656"/>
      <c r="V49" s="1656"/>
      <c r="W49" s="1656"/>
      <c r="X49" s="281"/>
      <c r="Y49" s="281"/>
    </row>
    <row r="50" spans="3:25" ht="15.75">
      <c r="C50" s="614"/>
      <c r="D50" s="615"/>
      <c r="E50" s="1686"/>
      <c r="F50" s="1686"/>
      <c r="G50" s="1686"/>
      <c r="H50" s="614"/>
      <c r="I50" s="1686"/>
      <c r="J50" s="1686"/>
      <c r="K50" s="1686"/>
      <c r="L50" s="1686"/>
      <c r="N50" s="281"/>
      <c r="O50" s="281"/>
      <c r="P50" s="613">
        <v>1600</v>
      </c>
      <c r="Q50" s="1687"/>
      <c r="R50" s="1687"/>
      <c r="S50" s="1656"/>
      <c r="T50" s="1656"/>
      <c r="U50" s="1656"/>
      <c r="V50" s="1656"/>
      <c r="W50" s="1656"/>
      <c r="X50" s="281"/>
      <c r="Y50" s="281"/>
    </row>
    <row r="51" spans="3:25" ht="15.75">
      <c r="C51" s="614"/>
      <c r="D51" s="615"/>
      <c r="E51" s="1686"/>
      <c r="F51" s="1686"/>
      <c r="G51" s="1686"/>
      <c r="H51" s="614"/>
      <c r="I51" s="1686"/>
      <c r="J51" s="1686"/>
      <c r="K51" s="1686"/>
      <c r="L51" s="1686"/>
      <c r="N51" s="281"/>
      <c r="O51" s="281"/>
      <c r="P51" s="613">
        <v>1900</v>
      </c>
      <c r="Q51" s="1687"/>
      <c r="R51" s="1687"/>
      <c r="S51" s="1656"/>
      <c r="T51" s="1656"/>
      <c r="U51" s="1656"/>
      <c r="V51" s="1656"/>
      <c r="W51" s="1656"/>
      <c r="X51" s="281"/>
      <c r="Y51" s="281"/>
    </row>
    <row r="52" spans="3:25" ht="15.75">
      <c r="C52" s="614"/>
      <c r="D52" s="615"/>
      <c r="E52" s="1686"/>
      <c r="F52" s="1686"/>
      <c r="G52" s="1686"/>
      <c r="H52" s="614"/>
      <c r="I52" s="1686"/>
      <c r="J52" s="1686"/>
      <c r="K52" s="1686"/>
      <c r="L52" s="1686"/>
      <c r="N52" s="281"/>
      <c r="O52" s="281"/>
      <c r="P52" s="613">
        <v>2600</v>
      </c>
      <c r="Q52" s="1687"/>
      <c r="R52" s="1687"/>
      <c r="S52" s="1656"/>
      <c r="T52" s="1656"/>
      <c r="U52" s="1656"/>
      <c r="V52" s="1656"/>
      <c r="W52" s="1656"/>
      <c r="X52" s="281"/>
      <c r="Y52" s="281"/>
    </row>
    <row r="53" spans="3:25" ht="15.75">
      <c r="C53" s="614"/>
      <c r="D53" s="615"/>
      <c r="E53" s="1686"/>
      <c r="F53" s="1686"/>
      <c r="G53" s="1686"/>
      <c r="H53" s="614"/>
      <c r="I53" s="1686"/>
      <c r="J53" s="1686"/>
      <c r="K53" s="1686"/>
      <c r="L53" s="1686"/>
      <c r="N53" s="281"/>
      <c r="O53" s="281"/>
      <c r="P53" s="613">
        <v>2800</v>
      </c>
      <c r="Q53" s="1687"/>
      <c r="R53" s="1687"/>
      <c r="S53" s="1656"/>
      <c r="T53" s="1656"/>
      <c r="U53" s="1656"/>
      <c r="V53" s="1656"/>
      <c r="W53" s="1656"/>
      <c r="X53" s="281"/>
      <c r="Y53" s="281"/>
    </row>
    <row r="54" spans="3:25" ht="15.75">
      <c r="C54" s="614"/>
      <c r="D54" s="615"/>
      <c r="E54" s="1686"/>
      <c r="F54" s="1686"/>
      <c r="G54" s="1686"/>
      <c r="H54" s="614"/>
      <c r="I54" s="1686"/>
      <c r="J54" s="1686"/>
      <c r="K54" s="1686"/>
      <c r="L54" s="1686"/>
      <c r="N54" s="281"/>
      <c r="O54" s="281"/>
      <c r="P54" s="613">
        <v>3600</v>
      </c>
      <c r="Q54" s="1687"/>
      <c r="R54" s="1687"/>
      <c r="S54" s="1656"/>
      <c r="T54" s="1656"/>
      <c r="U54" s="1656"/>
      <c r="V54" s="1656"/>
      <c r="W54" s="1656"/>
      <c r="X54" s="281"/>
      <c r="Y54" s="281"/>
    </row>
    <row r="55" spans="3:25" ht="15.75">
      <c r="C55" s="1670" t="s">
        <v>869</v>
      </c>
      <c r="D55" s="1671"/>
      <c r="E55" s="1671"/>
      <c r="F55" s="1671"/>
      <c r="G55" s="1672"/>
      <c r="H55" s="1673"/>
      <c r="I55" s="1674"/>
      <c r="J55" s="1674"/>
      <c r="K55" s="1674"/>
      <c r="L55" s="1675"/>
      <c r="N55" s="281"/>
      <c r="O55" s="281"/>
      <c r="P55" s="1676" t="s">
        <v>870</v>
      </c>
      <c r="Q55" s="1677"/>
      <c r="R55" s="1678"/>
      <c r="S55" s="1679"/>
      <c r="T55" s="1679"/>
      <c r="U55" s="1679"/>
      <c r="V55" s="1679"/>
      <c r="W55" s="1679"/>
      <c r="X55" s="281"/>
      <c r="Y55" s="281"/>
    </row>
    <row r="56" spans="3:25" ht="5.25" customHeight="1">
      <c r="C56" s="281"/>
      <c r="D56" s="281"/>
      <c r="F56" s="281"/>
      <c r="H56" s="281"/>
      <c r="J56" s="281"/>
      <c r="L56" s="281"/>
      <c r="N56" s="281"/>
      <c r="O56" s="281"/>
      <c r="P56" s="281"/>
      <c r="Q56" s="281"/>
      <c r="R56" s="281"/>
      <c r="T56" s="281"/>
      <c r="V56" s="281"/>
      <c r="X56" s="281"/>
      <c r="Y56" s="281"/>
    </row>
    <row r="57" spans="3:25">
      <c r="C57" s="1680" t="s">
        <v>796</v>
      </c>
      <c r="D57" s="1680"/>
      <c r="E57" s="1680"/>
      <c r="F57" s="1680"/>
      <c r="G57" s="1680"/>
      <c r="H57" s="1680"/>
      <c r="I57" s="1680"/>
      <c r="J57" s="1680"/>
      <c r="K57" s="1680"/>
      <c r="L57" s="1680"/>
      <c r="M57" s="1680"/>
      <c r="N57" s="1680"/>
      <c r="O57" s="1680"/>
      <c r="P57" s="1680"/>
      <c r="Q57" s="1680"/>
      <c r="R57" s="1680"/>
      <c r="S57" s="1680"/>
      <c r="T57" s="1680"/>
      <c r="U57" s="1680"/>
      <c r="V57" s="1680"/>
      <c r="W57" s="1680"/>
      <c r="X57" s="1680"/>
      <c r="Y57" s="1680"/>
    </row>
    <row r="58" spans="3:25" ht="4.5" customHeight="1"/>
    <row r="59" spans="3:25">
      <c r="C59" s="1681" t="s">
        <v>107</v>
      </c>
      <c r="D59" s="1682"/>
      <c r="E59" s="1682"/>
      <c r="F59" s="1682"/>
      <c r="G59" s="1683"/>
      <c r="H59" s="1681" t="s">
        <v>805</v>
      </c>
      <c r="I59" s="1682"/>
      <c r="J59" s="1683"/>
      <c r="K59" s="1684" t="s">
        <v>118</v>
      </c>
      <c r="L59" s="1684"/>
      <c r="M59" s="1684"/>
      <c r="N59" s="1684"/>
      <c r="O59" s="1684"/>
      <c r="P59" s="1684"/>
      <c r="Q59" s="1684"/>
      <c r="R59" s="1684"/>
      <c r="S59" s="1684" t="s">
        <v>806</v>
      </c>
      <c r="T59" s="1684"/>
      <c r="U59" s="1684" t="s">
        <v>120</v>
      </c>
      <c r="V59" s="1684"/>
      <c r="W59" s="1684"/>
      <c r="X59" s="1684"/>
      <c r="Y59" s="1684"/>
    </row>
    <row r="60" spans="3:25">
      <c r="C60" s="806"/>
      <c r="D60" s="1359"/>
      <c r="E60" s="1359"/>
      <c r="F60" s="1359"/>
      <c r="G60" s="1360"/>
      <c r="H60" s="806"/>
      <c r="I60" s="1359"/>
      <c r="J60" s="1360"/>
      <c r="K60" s="1685" t="s">
        <v>121</v>
      </c>
      <c r="L60" s="1685"/>
      <c r="M60" s="1685"/>
      <c r="N60" s="1685"/>
      <c r="O60" s="1685"/>
      <c r="P60" s="1685" t="s">
        <v>122</v>
      </c>
      <c r="Q60" s="1685"/>
      <c r="R60" s="1685"/>
      <c r="S60" s="1685"/>
      <c r="T60" s="1685"/>
      <c r="U60" s="1685"/>
      <c r="V60" s="1685"/>
      <c r="W60" s="1685"/>
      <c r="X60" s="1685"/>
      <c r="Y60" s="1685"/>
    </row>
    <row r="61" spans="3:25">
      <c r="C61" s="1669"/>
      <c r="D61" s="1669"/>
      <c r="E61" s="1669"/>
      <c r="F61" s="1669"/>
      <c r="G61" s="1669"/>
      <c r="H61" s="1661"/>
      <c r="I61" s="1661"/>
      <c r="J61" s="1661"/>
      <c r="K61" s="1629"/>
      <c r="L61" s="1629"/>
      <c r="M61" s="1629"/>
      <c r="N61" s="1629"/>
      <c r="O61" s="1629"/>
      <c r="P61" s="1661"/>
      <c r="Q61" s="1661"/>
      <c r="R61" s="1661"/>
      <c r="S61" s="1629"/>
      <c r="T61" s="1629"/>
      <c r="U61" s="1629"/>
      <c r="V61" s="1629"/>
      <c r="W61" s="1629"/>
      <c r="X61" s="1629"/>
      <c r="Y61" s="1629"/>
    </row>
    <row r="62" spans="3:25">
      <c r="C62" s="1669"/>
      <c r="D62" s="1669"/>
      <c r="E62" s="1669"/>
      <c r="F62" s="1669"/>
      <c r="G62" s="1669"/>
      <c r="H62" s="1661"/>
      <c r="I62" s="1661"/>
      <c r="J62" s="1661"/>
      <c r="K62" s="1629"/>
      <c r="L62" s="1629"/>
      <c r="M62" s="1629"/>
      <c r="N62" s="1629"/>
      <c r="O62" s="1629"/>
      <c r="P62" s="1661"/>
      <c r="Q62" s="1661"/>
      <c r="R62" s="1661"/>
      <c r="S62" s="1629"/>
      <c r="T62" s="1629"/>
      <c r="U62" s="1629"/>
      <c r="V62" s="1629"/>
      <c r="W62" s="1629"/>
      <c r="X62" s="1629"/>
      <c r="Y62" s="1629"/>
    </row>
    <row r="63" spans="3:25">
      <c r="C63" s="1669"/>
      <c r="D63" s="1669"/>
      <c r="E63" s="1669"/>
      <c r="F63" s="1669"/>
      <c r="G63" s="1669"/>
      <c r="H63" s="1661"/>
      <c r="I63" s="1661"/>
      <c r="J63" s="1661"/>
      <c r="K63" s="1629"/>
      <c r="L63" s="1629"/>
      <c r="M63" s="1629"/>
      <c r="N63" s="1629"/>
      <c r="O63" s="1629"/>
      <c r="P63" s="1661"/>
      <c r="Q63" s="1661"/>
      <c r="R63" s="1661"/>
      <c r="S63" s="1629"/>
      <c r="T63" s="1629"/>
      <c r="U63" s="1629"/>
      <c r="V63" s="1629"/>
      <c r="W63" s="1629"/>
      <c r="X63" s="1629"/>
      <c r="Y63" s="1629"/>
    </row>
    <row r="64" spans="3:25">
      <c r="C64" s="1669"/>
      <c r="D64" s="1669"/>
      <c r="E64" s="1669"/>
      <c r="F64" s="1669"/>
      <c r="G64" s="1669"/>
      <c r="H64" s="1661"/>
      <c r="I64" s="1661"/>
      <c r="J64" s="1661"/>
      <c r="K64" s="1629"/>
      <c r="L64" s="1629"/>
      <c r="M64" s="1629"/>
      <c r="N64" s="1629"/>
      <c r="O64" s="1629"/>
      <c r="P64" s="1661"/>
      <c r="Q64" s="1661"/>
      <c r="R64" s="1661"/>
      <c r="S64" s="1629"/>
      <c r="T64" s="1629"/>
      <c r="U64" s="1629"/>
      <c r="V64" s="1629"/>
      <c r="W64" s="1629"/>
      <c r="X64" s="1629"/>
      <c r="Y64" s="1629"/>
    </row>
    <row r="65" spans="3:25">
      <c r="C65" s="1669"/>
      <c r="D65" s="1669"/>
      <c r="E65" s="1669"/>
      <c r="F65" s="1669"/>
      <c r="G65" s="1669"/>
      <c r="H65" s="1661"/>
      <c r="I65" s="1661"/>
      <c r="J65" s="1661"/>
      <c r="K65" s="1629"/>
      <c r="L65" s="1629"/>
      <c r="M65" s="1629"/>
      <c r="N65" s="1629"/>
      <c r="O65" s="1629"/>
      <c r="P65" s="1661"/>
      <c r="Q65" s="1661"/>
      <c r="R65" s="1661"/>
      <c r="S65" s="1629"/>
      <c r="T65" s="1629"/>
      <c r="U65" s="1629"/>
      <c r="V65" s="1629"/>
      <c r="W65" s="1629"/>
      <c r="X65" s="1629"/>
      <c r="Y65" s="1629"/>
    </row>
    <row r="66" spans="3:25">
      <c r="C66" s="1669"/>
      <c r="D66" s="1669"/>
      <c r="E66" s="1669"/>
      <c r="F66" s="1669"/>
      <c r="G66" s="1669"/>
      <c r="H66" s="1661"/>
      <c r="I66" s="1661"/>
      <c r="J66" s="1661"/>
      <c r="K66" s="1629"/>
      <c r="L66" s="1629"/>
      <c r="M66" s="1629"/>
      <c r="N66" s="1629"/>
      <c r="O66" s="1629"/>
      <c r="P66" s="1661"/>
      <c r="Q66" s="1661"/>
      <c r="R66" s="1661"/>
      <c r="S66" s="1629"/>
      <c r="T66" s="1629"/>
      <c r="U66" s="1629"/>
      <c r="V66" s="1629"/>
      <c r="W66" s="1629"/>
      <c r="X66" s="1629"/>
      <c r="Y66" s="1629"/>
    </row>
    <row r="67" spans="3:25">
      <c r="C67" s="1669"/>
      <c r="D67" s="1669"/>
      <c r="E67" s="1669"/>
      <c r="F67" s="1669"/>
      <c r="G67" s="1669"/>
      <c r="H67" s="1661"/>
      <c r="I67" s="1661"/>
      <c r="J67" s="1661"/>
      <c r="K67" s="1629"/>
      <c r="L67" s="1629"/>
      <c r="M67" s="1629"/>
      <c r="N67" s="1629"/>
      <c r="O67" s="1629"/>
      <c r="P67" s="1661"/>
      <c r="Q67" s="1661"/>
      <c r="R67" s="1661"/>
      <c r="S67" s="1629"/>
      <c r="T67" s="1629"/>
      <c r="U67" s="1629"/>
      <c r="V67" s="1629"/>
      <c r="W67" s="1629"/>
      <c r="X67" s="1629"/>
      <c r="Y67" s="1629"/>
    </row>
    <row r="68" spans="3:25">
      <c r="C68" s="1669"/>
      <c r="D68" s="1669"/>
      <c r="E68" s="1669"/>
      <c r="F68" s="1669"/>
      <c r="G68" s="1669"/>
      <c r="H68" s="1661"/>
      <c r="I68" s="1661"/>
      <c r="J68" s="1661"/>
      <c r="K68" s="1629"/>
      <c r="L68" s="1629"/>
      <c r="M68" s="1629"/>
      <c r="N68" s="1629"/>
      <c r="O68" s="1629"/>
      <c r="P68" s="1661"/>
      <c r="Q68" s="1661"/>
      <c r="R68" s="1661"/>
      <c r="S68" s="1629"/>
      <c r="T68" s="1629"/>
      <c r="U68" s="1629"/>
      <c r="V68" s="1629"/>
      <c r="W68" s="1629"/>
      <c r="X68" s="1629"/>
      <c r="Y68" s="1629"/>
    </row>
    <row r="69" spans="3:25">
      <c r="C69" s="1669"/>
      <c r="D69" s="1669"/>
      <c r="E69" s="1669"/>
      <c r="F69" s="1669"/>
      <c r="G69" s="1669"/>
      <c r="H69" s="1661"/>
      <c r="I69" s="1661"/>
      <c r="J69" s="1661"/>
      <c r="K69" s="1629"/>
      <c r="L69" s="1629"/>
      <c r="M69" s="1629"/>
      <c r="N69" s="1629"/>
      <c r="O69" s="1629"/>
      <c r="P69" s="1661"/>
      <c r="Q69" s="1661"/>
      <c r="R69" s="1661"/>
      <c r="S69" s="1629"/>
      <c r="T69" s="1629"/>
      <c r="U69" s="1629"/>
      <c r="V69" s="1629"/>
      <c r="W69" s="1629"/>
      <c r="X69" s="1629"/>
      <c r="Y69" s="1629"/>
    </row>
    <row r="70" spans="3:25" ht="5.25" customHeight="1"/>
    <row r="71" spans="3:25">
      <c r="C71" s="891" t="s">
        <v>123</v>
      </c>
      <c r="D71" s="892"/>
      <c r="E71" s="892"/>
      <c r="F71" s="892"/>
      <c r="G71" s="1660"/>
      <c r="H71" s="598" t="s">
        <v>176</v>
      </c>
      <c r="I71" s="1661"/>
      <c r="J71" s="1661"/>
      <c r="K71" s="1662" t="s">
        <v>124</v>
      </c>
      <c r="L71" s="1663"/>
      <c r="M71" s="1663"/>
      <c r="N71" s="1663"/>
      <c r="O71" s="1663"/>
      <c r="P71" s="1664"/>
      <c r="Q71" s="1664"/>
      <c r="R71" s="1664"/>
      <c r="S71" s="1664"/>
      <c r="T71" s="1664"/>
      <c r="U71" s="1664"/>
      <c r="V71" s="1664"/>
      <c r="W71" s="1664"/>
      <c r="X71" s="1664"/>
      <c r="Y71" s="1664"/>
    </row>
    <row r="72" spans="3:25">
      <c r="C72" s="988"/>
      <c r="D72" s="989"/>
      <c r="E72" s="989"/>
      <c r="F72" s="989"/>
      <c r="G72" s="1023"/>
      <c r="H72" s="598" t="s">
        <v>36</v>
      </c>
      <c r="I72" s="1661"/>
      <c r="J72" s="1661"/>
      <c r="K72" s="815"/>
      <c r="L72" s="816"/>
      <c r="M72" s="816"/>
      <c r="N72" s="816"/>
      <c r="O72" s="816"/>
      <c r="P72" s="1664"/>
      <c r="Q72" s="1664"/>
      <c r="R72" s="1664"/>
      <c r="S72" s="1664"/>
      <c r="T72" s="1664"/>
      <c r="U72" s="1664"/>
      <c r="V72" s="1664"/>
      <c r="W72" s="1664"/>
      <c r="X72" s="1664"/>
      <c r="Y72" s="1664"/>
    </row>
    <row r="73" spans="3:25" ht="5.25" customHeight="1"/>
    <row r="74" spans="3:25">
      <c r="C74" s="1665" t="s">
        <v>125</v>
      </c>
      <c r="D74" s="1665"/>
      <c r="E74" s="1665"/>
      <c r="F74" s="1665"/>
      <c r="G74" s="1665"/>
      <c r="H74" s="1665"/>
      <c r="I74" s="1665"/>
      <c r="J74" s="1665"/>
      <c r="K74" s="1665"/>
      <c r="L74" s="1665"/>
      <c r="M74" s="1665"/>
      <c r="N74" s="1665"/>
      <c r="O74" s="1665"/>
      <c r="P74" s="1665"/>
      <c r="Q74" s="1665"/>
      <c r="R74" s="1665"/>
      <c r="S74" s="1665"/>
      <c r="T74" s="1665"/>
      <c r="U74" s="1666"/>
      <c r="V74" s="1667"/>
      <c r="W74" s="1667"/>
      <c r="X74" s="1667"/>
      <c r="Y74" s="1668"/>
    </row>
    <row r="75" spans="3:25" ht="7.5" customHeight="1">
      <c r="C75" s="309"/>
      <c r="D75" s="309"/>
      <c r="F75" s="309"/>
      <c r="H75" s="309"/>
      <c r="J75" s="308"/>
      <c r="L75" s="308"/>
      <c r="N75" s="308"/>
      <c r="O75" s="308"/>
      <c r="P75" s="308"/>
      <c r="Q75" s="308"/>
      <c r="R75" s="308"/>
      <c r="T75" s="308"/>
      <c r="V75" s="308"/>
      <c r="X75" s="308"/>
      <c r="Y75" s="308"/>
    </row>
    <row r="76" spans="3:25" ht="15.75">
      <c r="C76" s="1651" t="s">
        <v>2447</v>
      </c>
      <c r="D76" s="1652"/>
      <c r="E76" s="1652"/>
      <c r="F76" s="1652"/>
      <c r="G76" s="1652"/>
      <c r="H76" s="1652"/>
      <c r="I76" s="1652"/>
      <c r="J76" s="1652"/>
      <c r="K76" s="1652"/>
      <c r="L76" s="1652"/>
      <c r="M76" s="1652"/>
      <c r="N76" s="1652"/>
      <c r="O76" s="1652"/>
      <c r="P76" s="1652"/>
      <c r="Q76" s="1652"/>
      <c r="R76" s="1652"/>
      <c r="S76" s="1652"/>
      <c r="T76" s="1653"/>
      <c r="U76" s="1571"/>
      <c r="V76" s="1572"/>
      <c r="W76" s="1572"/>
      <c r="X76" s="1572"/>
      <c r="Y76" s="1573"/>
    </row>
    <row r="77" spans="3:25" ht="5.25" customHeight="1">
      <c r="C77" s="309"/>
      <c r="D77" s="309"/>
      <c r="F77" s="309"/>
      <c r="H77" s="309"/>
      <c r="J77" s="305"/>
      <c r="L77" s="305"/>
      <c r="N77" s="305"/>
      <c r="O77" s="305"/>
      <c r="P77" s="305"/>
      <c r="Q77" s="305"/>
      <c r="R77" s="305"/>
      <c r="T77" s="305"/>
      <c r="V77" s="305"/>
      <c r="X77" s="305"/>
      <c r="Y77" s="305"/>
    </row>
    <row r="78" spans="3:25">
      <c r="C78" s="1654" t="s">
        <v>851</v>
      </c>
      <c r="D78" s="1654"/>
      <c r="E78" s="613" t="s">
        <v>873</v>
      </c>
      <c r="F78" s="589"/>
      <c r="H78" s="1655" t="s">
        <v>867</v>
      </c>
      <c r="I78" s="1655"/>
      <c r="J78" s="1655"/>
      <c r="K78" s="1655"/>
      <c r="L78" s="1655"/>
      <c r="M78" s="1655"/>
      <c r="N78" s="1655"/>
      <c r="O78" s="1655"/>
      <c r="P78" s="1655"/>
      <c r="Q78" s="1655"/>
      <c r="R78" s="1655"/>
      <c r="T78" s="1656"/>
      <c r="U78" s="1656"/>
      <c r="V78" s="1656"/>
      <c r="W78" s="1656"/>
      <c r="X78" s="1656"/>
      <c r="Y78" s="1656"/>
    </row>
    <row r="79" spans="3:25" ht="15.75">
      <c r="C79" s="1654"/>
      <c r="D79" s="1654"/>
      <c r="E79" s="613" t="s">
        <v>875</v>
      </c>
      <c r="F79" s="617"/>
      <c r="H79" s="1655"/>
      <c r="I79" s="1655"/>
      <c r="J79" s="1655"/>
      <c r="K79" s="1655"/>
      <c r="L79" s="1655"/>
      <c r="M79" s="1655"/>
      <c r="N79" s="1655"/>
      <c r="O79" s="1655"/>
      <c r="P79" s="1655"/>
      <c r="Q79" s="1655"/>
      <c r="R79" s="1655"/>
      <c r="T79" s="1656"/>
      <c r="U79" s="1656"/>
      <c r="V79" s="1656"/>
      <c r="W79" s="1656"/>
      <c r="X79" s="1656"/>
      <c r="Y79" s="1656"/>
    </row>
    <row r="80" spans="3:25" ht="5.25" customHeight="1">
      <c r="C80" s="392"/>
      <c r="D80" s="392"/>
      <c r="F80" s="392"/>
      <c r="H80" s="392"/>
      <c r="J80" s="392"/>
      <c r="L80" s="392"/>
      <c r="N80" s="392"/>
      <c r="O80" s="392"/>
      <c r="P80" s="392"/>
      <c r="Q80" s="392"/>
      <c r="R80" s="392"/>
      <c r="T80" s="392"/>
      <c r="V80" s="392"/>
      <c r="X80" s="392"/>
      <c r="Y80" s="392"/>
    </row>
    <row r="81" spans="3:25">
      <c r="C81" s="1657" t="s">
        <v>173</v>
      </c>
      <c r="D81" s="1658"/>
      <c r="E81" s="1658"/>
      <c r="F81" s="1658"/>
      <c r="G81" s="1658"/>
      <c r="H81" s="1658"/>
      <c r="I81" s="1658"/>
      <c r="J81" s="1658"/>
      <c r="K81" s="1658"/>
      <c r="L81" s="1658"/>
      <c r="M81" s="1658"/>
      <c r="N81" s="1658"/>
      <c r="O81" s="1658"/>
      <c r="P81" s="1658"/>
      <c r="Q81" s="1658"/>
      <c r="R81" s="1658"/>
      <c r="S81" s="1658"/>
      <c r="T81" s="1658"/>
      <c r="U81" s="1658"/>
      <c r="V81" s="1658"/>
      <c r="W81" s="1658"/>
      <c r="X81" s="1658"/>
      <c r="Y81" s="1659"/>
    </row>
    <row r="82" spans="3:25" ht="6.75" customHeight="1"/>
    <row r="83" spans="3:25">
      <c r="C83" s="1580" t="s">
        <v>852</v>
      </c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1581"/>
      <c r="S83" s="1581"/>
      <c r="T83" s="1581"/>
      <c r="U83" s="1581"/>
      <c r="V83" s="1581"/>
      <c r="W83" s="1581"/>
      <c r="X83" s="1581"/>
      <c r="Y83" s="1582"/>
    </row>
    <row r="84" spans="3:25" ht="5.25" customHeight="1"/>
    <row r="85" spans="3:25">
      <c r="C85" s="1560" t="s">
        <v>876</v>
      </c>
      <c r="D85" s="1561"/>
      <c r="F85" s="1565" t="s">
        <v>381</v>
      </c>
      <c r="G85" s="1566"/>
      <c r="H85" s="1567"/>
      <c r="J85" s="589"/>
      <c r="L85" s="1562" t="s">
        <v>134</v>
      </c>
      <c r="M85" s="1563"/>
      <c r="N85" s="1563"/>
      <c r="O85" s="1563"/>
      <c r="P85" s="1564"/>
      <c r="Q85" s="1647"/>
      <c r="R85" s="1648"/>
      <c r="S85" s="1648"/>
      <c r="T85" s="1648"/>
      <c r="U85" s="1648"/>
      <c r="V85" s="1648"/>
      <c r="W85" s="1648"/>
      <c r="X85" s="1648"/>
      <c r="Y85" s="1649"/>
    </row>
    <row r="86" spans="3:25">
      <c r="C86" s="985"/>
      <c r="D86" s="987"/>
      <c r="F86" s="1565" t="s">
        <v>403</v>
      </c>
      <c r="G86" s="1566"/>
      <c r="H86" s="1567"/>
      <c r="J86" s="589"/>
      <c r="L86" s="1562" t="s">
        <v>135</v>
      </c>
      <c r="M86" s="1563"/>
      <c r="N86" s="1563"/>
      <c r="O86" s="1563"/>
      <c r="P86" s="1564"/>
      <c r="Q86" s="1647"/>
      <c r="R86" s="1648"/>
      <c r="S86" s="1649"/>
      <c r="T86" s="1650" t="s">
        <v>877</v>
      </c>
      <c r="U86" s="1650"/>
      <c r="V86" s="1650"/>
      <c r="W86" s="618"/>
      <c r="X86" s="618"/>
      <c r="Y86" s="619"/>
    </row>
    <row r="87" spans="3:25">
      <c r="C87" s="985"/>
      <c r="D87" s="987"/>
      <c r="F87" s="1565" t="s">
        <v>175</v>
      </c>
      <c r="G87" s="1566"/>
      <c r="H87" s="1567"/>
      <c r="J87" s="589"/>
      <c r="L87" s="1426"/>
      <c r="M87" s="1426"/>
      <c r="N87" s="1426"/>
      <c r="O87" s="1426"/>
      <c r="P87" s="1426"/>
      <c r="Q87" s="1426"/>
      <c r="R87" s="428"/>
      <c r="S87" s="428"/>
      <c r="T87" s="428"/>
      <c r="U87" s="170"/>
      <c r="V87" s="553"/>
      <c r="W87" s="170"/>
      <c r="X87" s="553"/>
      <c r="Y87" s="553"/>
    </row>
    <row r="88" spans="3:25">
      <c r="C88" s="1442"/>
      <c r="D88" s="1443"/>
      <c r="F88" s="1565" t="s">
        <v>390</v>
      </c>
      <c r="G88" s="1566"/>
      <c r="H88" s="1567"/>
      <c r="J88" s="589"/>
      <c r="L88" s="554"/>
      <c r="M88" s="170"/>
      <c r="N88" s="234"/>
      <c r="O88" s="234"/>
      <c r="P88" s="234"/>
      <c r="Q88" s="234"/>
      <c r="R88" s="553"/>
      <c r="S88" s="170"/>
      <c r="T88" s="553"/>
      <c r="U88" s="170"/>
      <c r="V88" s="553"/>
      <c r="W88" s="170"/>
      <c r="X88" s="553"/>
      <c r="Y88" s="553"/>
    </row>
    <row r="89" spans="3:25" ht="5.25" customHeight="1"/>
    <row r="90" spans="3:25" ht="42.75" customHeight="1">
      <c r="C90" s="1568" t="s">
        <v>879</v>
      </c>
      <c r="D90" s="1569"/>
      <c r="E90" s="1569"/>
      <c r="F90" s="1569"/>
      <c r="G90" s="1570"/>
      <c r="H90" s="1571"/>
      <c r="I90" s="1572"/>
      <c r="J90" s="1572"/>
      <c r="K90" s="1572"/>
      <c r="L90" s="1572"/>
      <c r="M90" s="1572"/>
      <c r="N90" s="1573"/>
      <c r="P90" s="620" t="s">
        <v>878</v>
      </c>
      <c r="Q90" s="1571"/>
      <c r="R90" s="1572"/>
      <c r="S90" s="1572"/>
      <c r="T90" s="1572"/>
      <c r="U90" s="1572"/>
      <c r="V90" s="1572"/>
      <c r="W90" s="1572"/>
      <c r="X90" s="1572"/>
      <c r="Y90" s="1573"/>
    </row>
    <row r="91" spans="3:25" ht="6.75" customHeight="1">
      <c r="C91" s="386"/>
      <c r="D91" s="386"/>
      <c r="F91" s="386"/>
      <c r="H91" s="386"/>
      <c r="J91" s="621"/>
      <c r="L91" s="621"/>
      <c r="N91" s="622"/>
      <c r="O91" s="622"/>
      <c r="P91" s="621"/>
      <c r="Q91" s="621"/>
      <c r="R91" s="621"/>
      <c r="T91" s="621"/>
      <c r="V91" s="621"/>
      <c r="X91" s="621"/>
      <c r="Y91" s="621"/>
    </row>
    <row r="92" spans="3:25">
      <c r="C92" s="1580" t="s">
        <v>853</v>
      </c>
      <c r="D92" s="1581"/>
      <c r="E92" s="1581"/>
      <c r="F92" s="1581"/>
      <c r="G92" s="1581"/>
      <c r="H92" s="1581"/>
      <c r="I92" s="1581"/>
      <c r="J92" s="1581"/>
      <c r="K92" s="1581"/>
      <c r="L92" s="1581"/>
      <c r="M92" s="1581"/>
      <c r="N92" s="1581"/>
      <c r="O92" s="1581"/>
      <c r="P92" s="1581"/>
      <c r="Q92" s="1581"/>
      <c r="R92" s="1581"/>
      <c r="S92" s="1581"/>
      <c r="T92" s="1581"/>
      <c r="U92" s="1581"/>
      <c r="V92" s="1581"/>
      <c r="W92" s="1581"/>
      <c r="X92" s="1581"/>
      <c r="Y92" s="1582"/>
    </row>
    <row r="93" spans="3:25" ht="5.25" customHeight="1">
      <c r="C93" s="558"/>
      <c r="D93" s="558"/>
      <c r="F93" s="558"/>
      <c r="H93" s="558"/>
      <c r="J93" s="558"/>
      <c r="L93" s="558"/>
      <c r="N93" s="558"/>
      <c r="O93" s="558"/>
      <c r="P93" s="558"/>
      <c r="Q93" s="558"/>
      <c r="R93" s="558"/>
      <c r="T93" s="558"/>
      <c r="V93" s="558"/>
      <c r="X93" s="558"/>
      <c r="Y93" s="558"/>
    </row>
    <row r="94" spans="3:25">
      <c r="C94" s="1560" t="s">
        <v>856</v>
      </c>
      <c r="D94" s="1561"/>
      <c r="F94" s="1562" t="s">
        <v>141</v>
      </c>
      <c r="G94" s="1563"/>
      <c r="H94" s="1564"/>
      <c r="J94" s="1574"/>
      <c r="K94" s="1574"/>
      <c r="L94" s="1574"/>
      <c r="M94" s="1574"/>
      <c r="N94" s="1574"/>
      <c r="O94" s="623"/>
      <c r="P94" s="624" t="s">
        <v>142</v>
      </c>
      <c r="Q94" s="623"/>
      <c r="R94" s="625" t="s">
        <v>143</v>
      </c>
      <c r="S94" s="1575"/>
      <c r="T94" s="1576"/>
      <c r="U94" s="623"/>
      <c r="V94" s="1577" t="s">
        <v>144</v>
      </c>
      <c r="W94" s="1578"/>
      <c r="X94" s="1575"/>
      <c r="Y94" s="1576"/>
    </row>
    <row r="95" spans="3:25">
      <c r="C95" s="985"/>
      <c r="D95" s="987"/>
      <c r="F95" s="1562" t="s">
        <v>854</v>
      </c>
      <c r="G95" s="1563"/>
      <c r="H95" s="1564"/>
      <c r="J95" s="1574"/>
      <c r="K95" s="1574"/>
      <c r="L95" s="1574"/>
      <c r="M95" s="1574"/>
      <c r="N95" s="1574"/>
      <c r="O95" s="623"/>
      <c r="P95" s="424"/>
      <c r="Q95" s="623"/>
      <c r="R95" s="623"/>
      <c r="S95" s="623"/>
      <c r="T95" s="623"/>
      <c r="U95" s="623"/>
      <c r="V95" s="623"/>
      <c r="W95" s="623"/>
      <c r="X95" s="623"/>
      <c r="Y95" s="623"/>
    </row>
    <row r="96" spans="3:25" ht="14.25" customHeight="1">
      <c r="C96" s="1442"/>
      <c r="D96" s="1443"/>
      <c r="F96" s="1562" t="s">
        <v>2384</v>
      </c>
      <c r="G96" s="1563"/>
      <c r="H96" s="1564"/>
      <c r="J96" s="1574"/>
      <c r="K96" s="1574"/>
      <c r="L96" s="1574"/>
      <c r="M96" s="1574"/>
      <c r="N96" s="1574"/>
      <c r="O96" s="623"/>
      <c r="P96" s="624" t="s">
        <v>145</v>
      </c>
      <c r="Q96" s="623"/>
      <c r="R96" s="625" t="s">
        <v>143</v>
      </c>
      <c r="S96" s="1575"/>
      <c r="T96" s="1576"/>
      <c r="U96" s="623"/>
      <c r="V96" s="1577" t="s">
        <v>144</v>
      </c>
      <c r="W96" s="1578"/>
      <c r="X96" s="1575"/>
      <c r="Y96" s="1576"/>
    </row>
    <row r="97" spans="3:25" ht="4.5" customHeight="1"/>
    <row r="98" spans="3:25" ht="17.25" customHeight="1">
      <c r="C98" s="1192" t="s">
        <v>147</v>
      </c>
      <c r="D98" s="1192"/>
      <c r="E98" s="1192"/>
      <c r="F98" s="1192"/>
      <c r="G98" s="1192"/>
      <c r="H98" s="1192"/>
      <c r="J98" s="610" t="s">
        <v>873</v>
      </c>
      <c r="K98" s="1550"/>
      <c r="L98" s="1550"/>
      <c r="N98" s="610" t="s">
        <v>36</v>
      </c>
      <c r="O98" s="658"/>
      <c r="P98" s="539"/>
      <c r="Q98" s="538"/>
      <c r="R98" s="538"/>
      <c r="S98" s="539"/>
      <c r="T98" s="539"/>
      <c r="U98" s="538"/>
      <c r="V98" s="657"/>
      <c r="W98" s="657"/>
      <c r="X98" s="657"/>
      <c r="Y98" s="657"/>
    </row>
    <row r="100" spans="3:25" hidden="1"/>
    <row r="101" spans="3:25" hidden="1"/>
    <row r="102" spans="3:25" hidden="1"/>
    <row r="103" spans="3:25" ht="5.25" customHeight="1"/>
    <row r="104" spans="3:25" ht="20.100000000000001" customHeight="1">
      <c r="C104" s="1711" t="s">
        <v>174</v>
      </c>
      <c r="D104" s="1712"/>
      <c r="E104" s="1712"/>
      <c r="F104" s="1712"/>
      <c r="G104" s="1712"/>
      <c r="H104" s="1712"/>
      <c r="I104" s="1712"/>
      <c r="J104" s="1712"/>
      <c r="K104" s="1712"/>
      <c r="L104" s="1712"/>
      <c r="M104" s="1712"/>
      <c r="N104" s="1712"/>
      <c r="O104" s="1712"/>
      <c r="P104" s="1712"/>
      <c r="Q104" s="1712"/>
      <c r="R104" s="1712"/>
      <c r="S104" s="1712"/>
      <c r="T104" s="1712"/>
      <c r="U104" s="1712"/>
      <c r="V104" s="1712"/>
      <c r="W104" s="1712"/>
      <c r="X104" s="1712"/>
      <c r="Y104" s="1713"/>
    </row>
    <row r="105" spans="3:25" ht="3.75" customHeight="1">
      <c r="C105" s="143"/>
      <c r="D105" s="143"/>
      <c r="F105" s="143"/>
      <c r="H105" s="143"/>
      <c r="J105" s="143"/>
      <c r="L105" s="143"/>
      <c r="N105" s="143"/>
      <c r="O105" s="143"/>
      <c r="P105" s="143"/>
      <c r="Q105" s="143"/>
      <c r="R105" s="143"/>
      <c r="T105" s="143"/>
      <c r="V105" s="143"/>
      <c r="X105" s="143"/>
      <c r="Y105" s="143"/>
    </row>
    <row r="106" spans="3:25">
      <c r="C106" s="1722" t="s">
        <v>564</v>
      </c>
      <c r="D106" s="1722"/>
      <c r="E106" s="1722"/>
      <c r="F106" s="1723" t="s">
        <v>849</v>
      </c>
      <c r="G106" s="1723"/>
      <c r="H106" s="640" t="s">
        <v>566</v>
      </c>
      <c r="I106" s="1723" t="s">
        <v>840</v>
      </c>
      <c r="J106" s="1723"/>
      <c r="K106" s="1723"/>
      <c r="L106" s="1723"/>
      <c r="N106" s="1722" t="s">
        <v>841</v>
      </c>
      <c r="O106" s="1722"/>
      <c r="P106" s="1722"/>
      <c r="Q106" s="1723" t="s">
        <v>849</v>
      </c>
      <c r="R106" s="1723"/>
      <c r="S106" s="1724" t="s">
        <v>566</v>
      </c>
      <c r="T106" s="1724"/>
      <c r="U106" s="1723" t="s">
        <v>840</v>
      </c>
      <c r="V106" s="1723"/>
      <c r="W106" s="1723"/>
      <c r="X106" s="1723"/>
      <c r="Y106" s="1723"/>
    </row>
    <row r="107" spans="3:25">
      <c r="C107" s="1788" t="s">
        <v>38</v>
      </c>
      <c r="D107" s="1788"/>
      <c r="E107" s="1788"/>
      <c r="F107" s="1787">
        <v>1500</v>
      </c>
      <c r="G107" s="1787"/>
      <c r="H107" s="612"/>
      <c r="I107" s="1629"/>
      <c r="J107" s="1629"/>
      <c r="K107" s="1629"/>
      <c r="L107" s="1629"/>
      <c r="N107" s="1709" t="s">
        <v>75</v>
      </c>
      <c r="O107" s="1709"/>
      <c r="P107" s="1709"/>
      <c r="Q107" s="1789">
        <v>200</v>
      </c>
      <c r="R107" s="1789"/>
      <c r="S107" s="1375"/>
      <c r="T107" s="1375"/>
      <c r="U107" s="1372"/>
      <c r="V107" s="1372"/>
      <c r="W107" s="1372"/>
      <c r="X107" s="1372"/>
      <c r="Y107" s="1372"/>
    </row>
    <row r="108" spans="3:25">
      <c r="C108" s="1788" t="s">
        <v>39</v>
      </c>
      <c r="D108" s="1788"/>
      <c r="E108" s="1788"/>
      <c r="F108" s="1787">
        <v>2500</v>
      </c>
      <c r="G108" s="1787"/>
      <c r="H108" s="612"/>
      <c r="I108" s="1629"/>
      <c r="J108" s="1629"/>
      <c r="K108" s="1629"/>
      <c r="L108" s="1629"/>
      <c r="N108" s="1702" t="s">
        <v>76</v>
      </c>
      <c r="O108" s="1702"/>
      <c r="P108" s="1702"/>
      <c r="Q108" s="1787">
        <v>20</v>
      </c>
      <c r="R108" s="1787"/>
      <c r="S108" s="1375"/>
      <c r="T108" s="1375"/>
      <c r="U108" s="1629"/>
      <c r="V108" s="1629"/>
      <c r="W108" s="1629"/>
      <c r="X108" s="1629"/>
      <c r="Y108" s="1629"/>
    </row>
    <row r="109" spans="3:25">
      <c r="C109" s="1788" t="s">
        <v>40</v>
      </c>
      <c r="D109" s="1788"/>
      <c r="E109" s="1788"/>
      <c r="F109" s="1787">
        <v>4000</v>
      </c>
      <c r="G109" s="1787"/>
      <c r="H109" s="612"/>
      <c r="I109" s="1629"/>
      <c r="J109" s="1629"/>
      <c r="K109" s="1629"/>
      <c r="L109" s="1629"/>
      <c r="N109" s="1702" t="s">
        <v>76</v>
      </c>
      <c r="O109" s="1702"/>
      <c r="P109" s="1702"/>
      <c r="Q109" s="1787">
        <v>40</v>
      </c>
      <c r="R109" s="1787"/>
      <c r="S109" s="1375"/>
      <c r="T109" s="1375"/>
      <c r="U109" s="1629"/>
      <c r="V109" s="1629"/>
      <c r="W109" s="1629"/>
      <c r="X109" s="1629"/>
      <c r="Y109" s="1629"/>
    </row>
    <row r="110" spans="3:25">
      <c r="C110" s="1788" t="s">
        <v>41</v>
      </c>
      <c r="D110" s="1788"/>
      <c r="E110" s="1788"/>
      <c r="F110" s="1787">
        <v>6000</v>
      </c>
      <c r="G110" s="1787"/>
      <c r="H110" s="612"/>
      <c r="I110" s="1629"/>
      <c r="J110" s="1629"/>
      <c r="K110" s="1629"/>
      <c r="L110" s="1629"/>
      <c r="N110" s="1702" t="s">
        <v>77</v>
      </c>
      <c r="O110" s="1702"/>
      <c r="P110" s="1702"/>
      <c r="Q110" s="1787">
        <v>1500</v>
      </c>
      <c r="R110" s="1787"/>
      <c r="S110" s="1375"/>
      <c r="T110" s="1375"/>
      <c r="U110" s="1629"/>
      <c r="V110" s="1629"/>
      <c r="W110" s="1629"/>
      <c r="X110" s="1629"/>
      <c r="Y110" s="1629"/>
    </row>
    <row r="111" spans="3:25">
      <c r="C111" s="1788" t="s">
        <v>42</v>
      </c>
      <c r="D111" s="1788"/>
      <c r="E111" s="1788"/>
      <c r="F111" s="1787">
        <v>1000</v>
      </c>
      <c r="G111" s="1787"/>
      <c r="H111" s="612"/>
      <c r="I111" s="1629"/>
      <c r="J111" s="1629"/>
      <c r="K111" s="1629"/>
      <c r="L111" s="1629"/>
      <c r="N111" s="1702" t="s">
        <v>78</v>
      </c>
      <c r="O111" s="1702"/>
      <c r="P111" s="1702"/>
      <c r="Q111" s="1787">
        <v>1000</v>
      </c>
      <c r="R111" s="1787"/>
      <c r="S111" s="1375"/>
      <c r="T111" s="1375"/>
      <c r="U111" s="1629"/>
      <c r="V111" s="1629"/>
      <c r="W111" s="1629"/>
      <c r="X111" s="1629"/>
      <c r="Y111" s="1629"/>
    </row>
    <row r="112" spans="3:25">
      <c r="C112" s="1788" t="s">
        <v>43</v>
      </c>
      <c r="D112" s="1788"/>
      <c r="E112" s="1788"/>
      <c r="F112" s="1787">
        <v>600</v>
      </c>
      <c r="G112" s="1787"/>
      <c r="H112" s="612"/>
      <c r="I112" s="1629"/>
      <c r="J112" s="1629"/>
      <c r="K112" s="1629"/>
      <c r="L112" s="1629"/>
      <c r="N112" s="1702" t="s">
        <v>79</v>
      </c>
      <c r="O112" s="1702"/>
      <c r="P112" s="1702"/>
      <c r="Q112" s="1787">
        <v>3500</v>
      </c>
      <c r="R112" s="1787"/>
      <c r="S112" s="1375"/>
      <c r="T112" s="1375"/>
      <c r="U112" s="1629"/>
      <c r="V112" s="1629"/>
      <c r="W112" s="1629"/>
      <c r="X112" s="1629"/>
      <c r="Y112" s="1629"/>
    </row>
    <row r="113" spans="3:25">
      <c r="C113" s="1788" t="s">
        <v>44</v>
      </c>
      <c r="D113" s="1788"/>
      <c r="E113" s="1788"/>
      <c r="F113" s="1787">
        <v>1000</v>
      </c>
      <c r="G113" s="1787"/>
      <c r="H113" s="612"/>
      <c r="I113" s="1629"/>
      <c r="J113" s="1629"/>
      <c r="K113" s="1629"/>
      <c r="L113" s="1629"/>
      <c r="N113" s="1702" t="s">
        <v>80</v>
      </c>
      <c r="O113" s="1702"/>
      <c r="P113" s="1702"/>
      <c r="Q113" s="1787">
        <v>100</v>
      </c>
      <c r="R113" s="1787"/>
      <c r="S113" s="1375"/>
      <c r="T113" s="1375"/>
      <c r="U113" s="1629"/>
      <c r="V113" s="1629"/>
      <c r="W113" s="1629"/>
      <c r="X113" s="1629"/>
      <c r="Y113" s="1629"/>
    </row>
    <row r="114" spans="3:25">
      <c r="C114" s="1788" t="s">
        <v>46</v>
      </c>
      <c r="D114" s="1788"/>
      <c r="E114" s="1788"/>
      <c r="F114" s="1787">
        <v>500</v>
      </c>
      <c r="G114" s="1787"/>
      <c r="H114" s="612"/>
      <c r="I114" s="1629"/>
      <c r="J114" s="1629"/>
      <c r="K114" s="1629"/>
      <c r="L114" s="1629"/>
      <c r="N114" s="1702" t="s">
        <v>81</v>
      </c>
      <c r="O114" s="1702"/>
      <c r="P114" s="1702"/>
      <c r="Q114" s="1787">
        <v>1200</v>
      </c>
      <c r="R114" s="1787"/>
      <c r="S114" s="1375"/>
      <c r="T114" s="1375"/>
      <c r="U114" s="1629"/>
      <c r="V114" s="1629"/>
      <c r="W114" s="1629"/>
      <c r="X114" s="1629"/>
      <c r="Y114" s="1629"/>
    </row>
    <row r="115" spans="3:25">
      <c r="C115" s="1788" t="s">
        <v>47</v>
      </c>
      <c r="D115" s="1788"/>
      <c r="E115" s="1788"/>
      <c r="F115" s="1787">
        <v>6600</v>
      </c>
      <c r="G115" s="1787"/>
      <c r="H115" s="612"/>
      <c r="I115" s="1629"/>
      <c r="J115" s="1629"/>
      <c r="K115" s="1629"/>
      <c r="L115" s="1629"/>
      <c r="N115" s="1702" t="s">
        <v>82</v>
      </c>
      <c r="O115" s="1702"/>
      <c r="P115" s="1702"/>
      <c r="Q115" s="1787">
        <v>1500</v>
      </c>
      <c r="R115" s="1787"/>
      <c r="S115" s="1375"/>
      <c r="T115" s="1375"/>
      <c r="U115" s="1629"/>
      <c r="V115" s="1629"/>
      <c r="W115" s="1629"/>
      <c r="X115" s="1629"/>
      <c r="Y115" s="1629"/>
    </row>
    <row r="116" spans="3:25">
      <c r="C116" s="1788" t="s">
        <v>48</v>
      </c>
      <c r="D116" s="1788"/>
      <c r="E116" s="1788"/>
      <c r="F116" s="1787">
        <v>100</v>
      </c>
      <c r="G116" s="1787"/>
      <c r="H116" s="612"/>
      <c r="I116" s="1629"/>
      <c r="J116" s="1629"/>
      <c r="K116" s="1629"/>
      <c r="L116" s="1629"/>
      <c r="N116" s="1702" t="s">
        <v>83</v>
      </c>
      <c r="O116" s="1702"/>
      <c r="P116" s="1702"/>
      <c r="Q116" s="1787">
        <v>2000</v>
      </c>
      <c r="R116" s="1787"/>
      <c r="S116" s="1375"/>
      <c r="T116" s="1375"/>
      <c r="U116" s="1629"/>
      <c r="V116" s="1629"/>
      <c r="W116" s="1629"/>
      <c r="X116" s="1629"/>
      <c r="Y116" s="1629"/>
    </row>
    <row r="117" spans="3:25">
      <c r="C117" s="1788" t="s">
        <v>49</v>
      </c>
      <c r="D117" s="1788"/>
      <c r="E117" s="1788"/>
      <c r="F117" s="1787">
        <v>600</v>
      </c>
      <c r="G117" s="1787"/>
      <c r="H117" s="612"/>
      <c r="I117" s="1629"/>
      <c r="J117" s="1629"/>
      <c r="K117" s="1629"/>
      <c r="L117" s="1629"/>
      <c r="N117" s="1702" t="s">
        <v>84</v>
      </c>
      <c r="O117" s="1702"/>
      <c r="P117" s="1702"/>
      <c r="Q117" s="1787">
        <v>1500</v>
      </c>
      <c r="R117" s="1787"/>
      <c r="S117" s="1375"/>
      <c r="T117" s="1375"/>
      <c r="U117" s="1629"/>
      <c r="V117" s="1629"/>
      <c r="W117" s="1629"/>
      <c r="X117" s="1629"/>
      <c r="Y117" s="1629"/>
    </row>
    <row r="118" spans="3:25">
      <c r="C118" s="1788" t="s">
        <v>50</v>
      </c>
      <c r="D118" s="1788"/>
      <c r="E118" s="1788"/>
      <c r="F118" s="1787">
        <v>1200</v>
      </c>
      <c r="G118" s="1787"/>
      <c r="H118" s="612"/>
      <c r="I118" s="1629"/>
      <c r="J118" s="1629"/>
      <c r="K118" s="1629"/>
      <c r="L118" s="1629"/>
      <c r="N118" s="1702" t="s">
        <v>85</v>
      </c>
      <c r="O118" s="1702"/>
      <c r="P118" s="1702"/>
      <c r="Q118" s="1787">
        <v>250</v>
      </c>
      <c r="R118" s="1787"/>
      <c r="S118" s="1375"/>
      <c r="T118" s="1375"/>
      <c r="U118" s="1629"/>
      <c r="V118" s="1629"/>
      <c r="W118" s="1629"/>
      <c r="X118" s="1629"/>
      <c r="Y118" s="1629"/>
    </row>
    <row r="119" spans="3:25">
      <c r="C119" s="1788" t="s">
        <v>51</v>
      </c>
      <c r="D119" s="1788"/>
      <c r="E119" s="1788"/>
      <c r="F119" s="1787">
        <v>4400</v>
      </c>
      <c r="G119" s="1787"/>
      <c r="H119" s="612"/>
      <c r="I119" s="1629"/>
      <c r="J119" s="1629"/>
      <c r="K119" s="1629"/>
      <c r="L119" s="1629"/>
      <c r="N119" s="1702" t="s">
        <v>86</v>
      </c>
      <c r="O119" s="1702"/>
      <c r="P119" s="1702"/>
      <c r="Q119" s="1787">
        <v>1000</v>
      </c>
      <c r="R119" s="1787"/>
      <c r="S119" s="1375"/>
      <c r="T119" s="1375"/>
      <c r="U119" s="1629"/>
      <c r="V119" s="1629"/>
      <c r="W119" s="1629"/>
      <c r="X119" s="1629"/>
      <c r="Y119" s="1629"/>
    </row>
    <row r="120" spans="3:25">
      <c r="C120" s="1788" t="s">
        <v>52</v>
      </c>
      <c r="D120" s="1788"/>
      <c r="E120" s="1788"/>
      <c r="F120" s="1787">
        <v>6000</v>
      </c>
      <c r="G120" s="1787"/>
      <c r="H120" s="612"/>
      <c r="I120" s="1629"/>
      <c r="J120" s="1629"/>
      <c r="K120" s="1629"/>
      <c r="L120" s="1629"/>
      <c r="N120" s="1702" t="s">
        <v>87</v>
      </c>
      <c r="O120" s="1702"/>
      <c r="P120" s="1702"/>
      <c r="Q120" s="1787">
        <v>1200</v>
      </c>
      <c r="R120" s="1787"/>
      <c r="S120" s="1375"/>
      <c r="T120" s="1375"/>
      <c r="U120" s="1629"/>
      <c r="V120" s="1629"/>
      <c r="W120" s="1629"/>
      <c r="X120" s="1629"/>
      <c r="Y120" s="1629"/>
    </row>
    <row r="121" spans="3:25">
      <c r="C121" s="1788" t="s">
        <v>53</v>
      </c>
      <c r="D121" s="1788"/>
      <c r="E121" s="1788"/>
      <c r="F121" s="1787">
        <v>6500</v>
      </c>
      <c r="G121" s="1787"/>
      <c r="H121" s="612"/>
      <c r="I121" s="1629"/>
      <c r="J121" s="1629"/>
      <c r="K121" s="1629"/>
      <c r="L121" s="1629"/>
      <c r="N121" s="1702" t="s">
        <v>88</v>
      </c>
      <c r="O121" s="1702"/>
      <c r="P121" s="1702"/>
      <c r="Q121" s="1787">
        <v>1200</v>
      </c>
      <c r="R121" s="1787"/>
      <c r="S121" s="1375"/>
      <c r="T121" s="1375"/>
      <c r="U121" s="1629"/>
      <c r="V121" s="1629"/>
      <c r="W121" s="1629"/>
      <c r="X121" s="1629"/>
      <c r="Y121" s="1629"/>
    </row>
    <row r="122" spans="3:25">
      <c r="C122" s="1788" t="s">
        <v>54</v>
      </c>
      <c r="D122" s="1788"/>
      <c r="E122" s="1788"/>
      <c r="F122" s="1787">
        <v>100</v>
      </c>
      <c r="G122" s="1787"/>
      <c r="H122" s="612"/>
      <c r="I122" s="1629"/>
      <c r="J122" s="1629"/>
      <c r="K122" s="1629"/>
      <c r="L122" s="1629"/>
      <c r="N122" s="1702" t="s">
        <v>89</v>
      </c>
      <c r="O122" s="1702"/>
      <c r="P122" s="1702"/>
      <c r="Q122" s="1787">
        <v>12100</v>
      </c>
      <c r="R122" s="1787"/>
      <c r="S122" s="1375"/>
      <c r="T122" s="1375"/>
      <c r="U122" s="1629"/>
      <c r="V122" s="1629"/>
      <c r="W122" s="1629"/>
      <c r="X122" s="1629"/>
      <c r="Y122" s="1629"/>
    </row>
    <row r="123" spans="3:25">
      <c r="C123" s="1788" t="s">
        <v>55</v>
      </c>
      <c r="D123" s="1788"/>
      <c r="E123" s="1788"/>
      <c r="F123" s="1787">
        <v>1000</v>
      </c>
      <c r="G123" s="1787"/>
      <c r="H123" s="612"/>
      <c r="I123" s="1629"/>
      <c r="J123" s="1629"/>
      <c r="K123" s="1629"/>
      <c r="L123" s="1629"/>
      <c r="N123" s="1702" t="s">
        <v>90</v>
      </c>
      <c r="O123" s="1702"/>
      <c r="P123" s="1702"/>
      <c r="Q123" s="1787">
        <v>150</v>
      </c>
      <c r="R123" s="1787"/>
      <c r="S123" s="1375"/>
      <c r="T123" s="1375"/>
      <c r="U123" s="1629"/>
      <c r="V123" s="1629"/>
      <c r="W123" s="1629"/>
      <c r="X123" s="1629"/>
      <c r="Y123" s="1629"/>
    </row>
    <row r="124" spans="3:25">
      <c r="C124" s="1788" t="s">
        <v>56</v>
      </c>
      <c r="D124" s="1788"/>
      <c r="E124" s="1788"/>
      <c r="F124" s="1787">
        <v>300</v>
      </c>
      <c r="G124" s="1787"/>
      <c r="H124" s="612"/>
      <c r="I124" s="1629"/>
      <c r="J124" s="1629"/>
      <c r="K124" s="1629"/>
      <c r="L124" s="1629"/>
      <c r="N124" s="1702" t="s">
        <v>91</v>
      </c>
      <c r="O124" s="1702"/>
      <c r="P124" s="1702"/>
      <c r="Q124" s="1787">
        <v>640</v>
      </c>
      <c r="R124" s="1787"/>
      <c r="S124" s="1375"/>
      <c r="T124" s="1375"/>
      <c r="U124" s="1629"/>
      <c r="V124" s="1629"/>
      <c r="W124" s="1629"/>
      <c r="X124" s="1629"/>
      <c r="Y124" s="1629"/>
    </row>
    <row r="125" spans="3:25">
      <c r="C125" s="1788" t="s">
        <v>57</v>
      </c>
      <c r="D125" s="1788"/>
      <c r="E125" s="1788"/>
      <c r="F125" s="1787">
        <v>200</v>
      </c>
      <c r="G125" s="1787"/>
      <c r="H125" s="612"/>
      <c r="I125" s="1629"/>
      <c r="J125" s="1629"/>
      <c r="K125" s="1629"/>
      <c r="L125" s="1629"/>
      <c r="N125" s="1702" t="s">
        <v>92</v>
      </c>
      <c r="O125" s="1702"/>
      <c r="P125" s="1702"/>
      <c r="Q125" s="1787">
        <v>12000</v>
      </c>
      <c r="R125" s="1787"/>
      <c r="S125" s="1375"/>
      <c r="T125" s="1375"/>
      <c r="U125" s="1629"/>
      <c r="V125" s="1629"/>
      <c r="W125" s="1629"/>
      <c r="X125" s="1629"/>
      <c r="Y125" s="1629"/>
    </row>
    <row r="126" spans="3:25">
      <c r="C126" s="1788" t="s">
        <v>58</v>
      </c>
      <c r="D126" s="1788"/>
      <c r="E126" s="1788"/>
      <c r="F126" s="1787">
        <v>150</v>
      </c>
      <c r="G126" s="1787"/>
      <c r="H126" s="612"/>
      <c r="I126" s="1629"/>
      <c r="J126" s="1629"/>
      <c r="K126" s="1629"/>
      <c r="L126" s="1629"/>
      <c r="N126" s="1702" t="s">
        <v>93</v>
      </c>
      <c r="O126" s="1702"/>
      <c r="P126" s="1702"/>
      <c r="Q126" s="1787">
        <v>4500</v>
      </c>
      <c r="R126" s="1787"/>
      <c r="S126" s="1375"/>
      <c r="T126" s="1375"/>
      <c r="U126" s="1629"/>
      <c r="V126" s="1629"/>
      <c r="W126" s="1629"/>
      <c r="X126" s="1629"/>
      <c r="Y126" s="1629"/>
    </row>
    <row r="127" spans="3:25">
      <c r="C127" s="1788" t="s">
        <v>59</v>
      </c>
      <c r="D127" s="1788"/>
      <c r="E127" s="1788"/>
      <c r="F127" s="1787">
        <v>1000</v>
      </c>
      <c r="G127" s="1787"/>
      <c r="H127" s="612"/>
      <c r="I127" s="1629"/>
      <c r="J127" s="1629"/>
      <c r="K127" s="1629"/>
      <c r="L127" s="1629"/>
      <c r="N127" s="1702" t="s">
        <v>94</v>
      </c>
      <c r="O127" s="1702"/>
      <c r="P127" s="1702"/>
      <c r="Q127" s="1787">
        <v>50</v>
      </c>
      <c r="R127" s="1787"/>
      <c r="S127" s="1375"/>
      <c r="T127" s="1375"/>
      <c r="U127" s="1629"/>
      <c r="V127" s="1629"/>
      <c r="W127" s="1629"/>
      <c r="X127" s="1629"/>
      <c r="Y127" s="1629"/>
    </row>
    <row r="128" spans="3:25">
      <c r="C128" s="1788" t="s">
        <v>60</v>
      </c>
      <c r="D128" s="1788"/>
      <c r="E128" s="1788"/>
      <c r="F128" s="1787">
        <v>500</v>
      </c>
      <c r="G128" s="1787"/>
      <c r="H128" s="612"/>
      <c r="I128" s="1629"/>
      <c r="J128" s="1629"/>
      <c r="K128" s="1629"/>
      <c r="L128" s="1629"/>
      <c r="N128" s="1702" t="s">
        <v>95</v>
      </c>
      <c r="O128" s="1702"/>
      <c r="P128" s="1702"/>
      <c r="Q128" s="1787">
        <v>1250</v>
      </c>
      <c r="R128" s="1787"/>
      <c r="S128" s="1375"/>
      <c r="T128" s="1375"/>
      <c r="U128" s="1629"/>
      <c r="V128" s="1629"/>
      <c r="W128" s="1629"/>
      <c r="X128" s="1629"/>
      <c r="Y128" s="1629"/>
    </row>
    <row r="129" spans="3:25">
      <c r="C129" s="1788" t="s">
        <v>61</v>
      </c>
      <c r="D129" s="1788"/>
      <c r="E129" s="1788"/>
      <c r="F129" s="1787">
        <v>90</v>
      </c>
      <c r="G129" s="1787"/>
      <c r="H129" s="612"/>
      <c r="I129" s="1629"/>
      <c r="J129" s="1629"/>
      <c r="K129" s="1629"/>
      <c r="L129" s="1629"/>
      <c r="N129" s="1702" t="s">
        <v>96</v>
      </c>
      <c r="O129" s="1702"/>
      <c r="P129" s="1702"/>
      <c r="Q129" s="1787">
        <v>700</v>
      </c>
      <c r="R129" s="1787"/>
      <c r="S129" s="1375"/>
      <c r="T129" s="1375"/>
      <c r="U129" s="1629"/>
      <c r="V129" s="1629"/>
      <c r="W129" s="1629"/>
      <c r="X129" s="1629"/>
      <c r="Y129" s="1629"/>
    </row>
    <row r="130" spans="3:25">
      <c r="C130" s="1788" t="s">
        <v>62</v>
      </c>
      <c r="D130" s="1788"/>
      <c r="E130" s="1788"/>
      <c r="F130" s="1787">
        <v>1500</v>
      </c>
      <c r="G130" s="1787"/>
      <c r="H130" s="612"/>
      <c r="I130" s="1629"/>
      <c r="J130" s="1629"/>
      <c r="K130" s="1629"/>
      <c r="L130" s="1629"/>
      <c r="N130" s="1702" t="s">
        <v>97</v>
      </c>
      <c r="O130" s="1702"/>
      <c r="P130" s="1702"/>
      <c r="Q130" s="1787">
        <v>5000</v>
      </c>
      <c r="R130" s="1787"/>
      <c r="S130" s="1375"/>
      <c r="T130" s="1375"/>
      <c r="U130" s="1629"/>
      <c r="V130" s="1629"/>
      <c r="W130" s="1629"/>
      <c r="X130" s="1629"/>
      <c r="Y130" s="1629"/>
    </row>
    <row r="131" spans="3:25">
      <c r="C131" s="1788" t="s">
        <v>63</v>
      </c>
      <c r="D131" s="1788"/>
      <c r="E131" s="1788"/>
      <c r="F131" s="1787">
        <v>2100</v>
      </c>
      <c r="G131" s="1787"/>
      <c r="H131" s="612"/>
      <c r="I131" s="1629"/>
      <c r="J131" s="1629"/>
      <c r="K131" s="1629"/>
      <c r="L131" s="1629"/>
      <c r="N131" s="1702" t="s">
        <v>98</v>
      </c>
      <c r="O131" s="1702"/>
      <c r="P131" s="1702"/>
      <c r="Q131" s="1787">
        <v>1100</v>
      </c>
      <c r="R131" s="1787"/>
      <c r="S131" s="1375"/>
      <c r="T131" s="1375"/>
      <c r="U131" s="1629"/>
      <c r="V131" s="1629"/>
      <c r="W131" s="1629"/>
      <c r="X131" s="1629"/>
      <c r="Y131" s="1629"/>
    </row>
    <row r="132" spans="3:25">
      <c r="C132" s="1788" t="s">
        <v>64</v>
      </c>
      <c r="D132" s="1788"/>
      <c r="E132" s="1788"/>
      <c r="F132" s="1787">
        <v>2700</v>
      </c>
      <c r="G132" s="1787"/>
      <c r="H132" s="612"/>
      <c r="I132" s="1629"/>
      <c r="J132" s="1629"/>
      <c r="K132" s="1629"/>
      <c r="L132" s="1629"/>
      <c r="N132" s="1702" t="s">
        <v>99</v>
      </c>
      <c r="O132" s="1702"/>
      <c r="P132" s="1702"/>
      <c r="Q132" s="1787">
        <v>200</v>
      </c>
      <c r="R132" s="1787"/>
      <c r="S132" s="1375"/>
      <c r="T132" s="1375"/>
      <c r="U132" s="1629"/>
      <c r="V132" s="1629"/>
      <c r="W132" s="1629"/>
      <c r="X132" s="1629"/>
      <c r="Y132" s="1629"/>
    </row>
    <row r="133" spans="3:25">
      <c r="C133" s="1788" t="s">
        <v>65</v>
      </c>
      <c r="D133" s="1788"/>
      <c r="E133" s="1788"/>
      <c r="F133" s="1787">
        <v>750</v>
      </c>
      <c r="G133" s="1787"/>
      <c r="H133" s="612"/>
      <c r="I133" s="1629"/>
      <c r="J133" s="1629"/>
      <c r="K133" s="1629"/>
      <c r="L133" s="1629"/>
      <c r="N133" s="1702" t="s">
        <v>100</v>
      </c>
      <c r="O133" s="1702"/>
      <c r="P133" s="1702"/>
      <c r="Q133" s="1787">
        <v>90</v>
      </c>
      <c r="R133" s="1787"/>
      <c r="S133" s="1375"/>
      <c r="T133" s="1375"/>
      <c r="U133" s="1629"/>
      <c r="V133" s="1629"/>
      <c r="W133" s="1629"/>
      <c r="X133" s="1629"/>
      <c r="Y133" s="1629"/>
    </row>
    <row r="134" spans="3:25">
      <c r="C134" s="1702" t="s">
        <v>66</v>
      </c>
      <c r="D134" s="1702"/>
      <c r="E134" s="1702"/>
      <c r="F134" s="1787">
        <v>4500</v>
      </c>
      <c r="G134" s="1787"/>
      <c r="H134" s="612"/>
      <c r="I134" s="1629"/>
      <c r="J134" s="1629"/>
      <c r="K134" s="1629"/>
      <c r="L134" s="1629"/>
      <c r="N134" s="1702" t="s">
        <v>101</v>
      </c>
      <c r="O134" s="1702"/>
      <c r="P134" s="1702"/>
      <c r="Q134" s="1787">
        <v>2000</v>
      </c>
      <c r="R134" s="1787"/>
      <c r="S134" s="1375"/>
      <c r="T134" s="1375"/>
      <c r="U134" s="1629"/>
      <c r="V134" s="1629"/>
      <c r="W134" s="1629"/>
      <c r="X134" s="1629"/>
      <c r="Y134" s="1629"/>
    </row>
    <row r="135" spans="3:25">
      <c r="C135" s="1702" t="s">
        <v>67</v>
      </c>
      <c r="D135" s="1702"/>
      <c r="E135" s="1702"/>
      <c r="F135" s="1787">
        <v>300</v>
      </c>
      <c r="G135" s="1787"/>
      <c r="H135" s="612"/>
      <c r="I135" s="1629"/>
      <c r="J135" s="1629"/>
      <c r="K135" s="1629"/>
      <c r="L135" s="1629"/>
      <c r="N135" s="1702" t="s">
        <v>102</v>
      </c>
      <c r="O135" s="1702"/>
      <c r="P135" s="1702"/>
      <c r="Q135" s="1787">
        <v>300</v>
      </c>
      <c r="R135" s="1787"/>
      <c r="S135" s="1375"/>
      <c r="T135" s="1375"/>
      <c r="U135" s="1629"/>
      <c r="V135" s="1629"/>
      <c r="W135" s="1629"/>
      <c r="X135" s="1629"/>
      <c r="Y135" s="1629"/>
    </row>
    <row r="136" spans="3:25">
      <c r="C136" s="1702" t="s">
        <v>68</v>
      </c>
      <c r="D136" s="1702"/>
      <c r="E136" s="1702"/>
      <c r="F136" s="1787">
        <v>400</v>
      </c>
      <c r="G136" s="1787"/>
      <c r="H136" s="612"/>
      <c r="I136" s="1629"/>
      <c r="J136" s="1629"/>
      <c r="K136" s="1629"/>
      <c r="L136" s="1629"/>
      <c r="N136" s="1702" t="s">
        <v>103</v>
      </c>
      <c r="O136" s="1702"/>
      <c r="P136" s="1702"/>
      <c r="Q136" s="1787">
        <v>250</v>
      </c>
      <c r="R136" s="1787"/>
      <c r="S136" s="1375"/>
      <c r="T136" s="1375"/>
      <c r="U136" s="1629"/>
      <c r="V136" s="1629"/>
      <c r="W136" s="1629"/>
      <c r="X136" s="1629"/>
      <c r="Y136" s="1629"/>
    </row>
    <row r="137" spans="3:25">
      <c r="C137" s="1702" t="s">
        <v>69</v>
      </c>
      <c r="D137" s="1702"/>
      <c r="E137" s="1702"/>
      <c r="F137" s="1787">
        <v>500</v>
      </c>
      <c r="G137" s="1787"/>
      <c r="H137" s="612"/>
      <c r="I137" s="1629"/>
      <c r="J137" s="1629"/>
      <c r="K137" s="1629"/>
      <c r="L137" s="1629"/>
      <c r="N137" s="1702" t="s">
        <v>104</v>
      </c>
      <c r="O137" s="1702"/>
      <c r="P137" s="1702"/>
      <c r="Q137" s="1787">
        <v>200</v>
      </c>
      <c r="R137" s="1787"/>
      <c r="S137" s="1375"/>
      <c r="T137" s="1375"/>
      <c r="U137" s="1629"/>
      <c r="V137" s="1629"/>
      <c r="W137" s="1629"/>
      <c r="X137" s="1629"/>
      <c r="Y137" s="1629"/>
    </row>
    <row r="138" spans="3:25">
      <c r="C138" s="1702" t="s">
        <v>70</v>
      </c>
      <c r="D138" s="1702"/>
      <c r="E138" s="1702"/>
      <c r="F138" s="1787">
        <v>250</v>
      </c>
      <c r="G138" s="1787"/>
      <c r="H138" s="612"/>
      <c r="I138" s="1629"/>
      <c r="J138" s="1629"/>
      <c r="K138" s="1629"/>
      <c r="L138" s="1629"/>
      <c r="N138" s="1702" t="s">
        <v>105</v>
      </c>
      <c r="O138" s="1702"/>
      <c r="P138" s="1702"/>
      <c r="Q138" s="1787">
        <v>70</v>
      </c>
      <c r="R138" s="1787"/>
      <c r="S138" s="1375"/>
      <c r="T138" s="1375"/>
      <c r="U138" s="1629"/>
      <c r="V138" s="1629"/>
      <c r="W138" s="1629"/>
      <c r="X138" s="1629"/>
      <c r="Y138" s="1629"/>
    </row>
    <row r="139" spans="3:25">
      <c r="C139" s="1702" t="s">
        <v>71</v>
      </c>
      <c r="D139" s="1702"/>
      <c r="E139" s="1702"/>
      <c r="F139" s="1787">
        <v>300</v>
      </c>
      <c r="G139" s="1787"/>
      <c r="H139" s="612"/>
      <c r="I139" s="1629"/>
      <c r="J139" s="1629"/>
      <c r="K139" s="1629"/>
      <c r="L139" s="1629"/>
      <c r="N139" s="1702" t="s">
        <v>106</v>
      </c>
      <c r="O139" s="1702"/>
      <c r="P139" s="1702"/>
      <c r="Q139" s="1787">
        <v>10</v>
      </c>
      <c r="R139" s="1787"/>
      <c r="S139" s="1375"/>
      <c r="T139" s="1375"/>
      <c r="U139" s="1629"/>
      <c r="V139" s="1629"/>
      <c r="W139" s="1629"/>
      <c r="X139" s="1629"/>
      <c r="Y139" s="1629"/>
    </row>
    <row r="140" spans="3:25">
      <c r="C140" s="1702" t="s">
        <v>72</v>
      </c>
      <c r="D140" s="1702"/>
      <c r="E140" s="1702"/>
      <c r="F140" s="1787">
        <v>1200</v>
      </c>
      <c r="G140" s="1787"/>
      <c r="H140" s="612"/>
      <c r="I140" s="1629"/>
      <c r="J140" s="1629"/>
      <c r="K140" s="1629"/>
      <c r="L140" s="1629"/>
      <c r="N140" s="1365"/>
      <c r="O140" s="1365"/>
      <c r="P140" s="1365"/>
      <c r="Q140" s="1365"/>
      <c r="R140" s="1365"/>
      <c r="S140" s="1366"/>
      <c r="T140" s="1366"/>
      <c r="U140" s="1365"/>
      <c r="V140" s="1365"/>
      <c r="W140" s="1365"/>
      <c r="X140" s="1365"/>
      <c r="Y140" s="357"/>
    </row>
    <row r="141" spans="3:25">
      <c r="C141" s="1702" t="s">
        <v>73</v>
      </c>
      <c r="D141" s="1702"/>
      <c r="E141" s="1702"/>
      <c r="F141" s="1787">
        <v>90</v>
      </c>
      <c r="G141" s="1787"/>
      <c r="H141" s="612"/>
      <c r="I141" s="1629"/>
      <c r="J141" s="1629"/>
      <c r="K141" s="1629"/>
      <c r="L141" s="1629"/>
      <c r="N141" s="1365"/>
      <c r="O141" s="1365"/>
      <c r="P141" s="1365"/>
      <c r="Q141" s="1365"/>
      <c r="R141" s="1365"/>
      <c r="S141" s="1366"/>
      <c r="T141" s="1366"/>
      <c r="U141" s="1365"/>
      <c r="V141" s="1365"/>
      <c r="W141" s="1365"/>
      <c r="X141" s="1365"/>
      <c r="Y141" s="357"/>
    </row>
    <row r="142" spans="3:25">
      <c r="C142" s="1702" t="s">
        <v>74</v>
      </c>
      <c r="D142" s="1702"/>
      <c r="E142" s="1702"/>
      <c r="F142" s="1787">
        <v>900</v>
      </c>
      <c r="G142" s="1787"/>
      <c r="H142" s="612"/>
      <c r="I142" s="1629"/>
      <c r="J142" s="1629"/>
      <c r="K142" s="1629"/>
      <c r="L142" s="1629"/>
      <c r="N142" s="1365"/>
      <c r="O142" s="1365"/>
      <c r="P142" s="1365"/>
      <c r="Q142" s="1365"/>
      <c r="R142" s="1365"/>
      <c r="S142" s="1366"/>
      <c r="T142" s="1366"/>
      <c r="U142" s="1365"/>
      <c r="V142" s="1365"/>
      <c r="W142" s="1365"/>
      <c r="X142" s="1365"/>
      <c r="Y142" s="357"/>
    </row>
    <row r="143" spans="3:25" ht="7.5" customHeight="1">
      <c r="C143" s="1344"/>
      <c r="D143" s="1344"/>
      <c r="E143" s="1344"/>
      <c r="F143" s="357"/>
      <c r="H143" s="357"/>
      <c r="J143" s="357"/>
      <c r="L143" s="357"/>
      <c r="N143" s="1365"/>
      <c r="O143" s="1365"/>
      <c r="P143" s="1365"/>
      <c r="Q143" s="1365"/>
      <c r="R143" s="1365"/>
      <c r="S143" s="1366"/>
      <c r="T143" s="1366"/>
      <c r="U143" s="1365"/>
      <c r="V143" s="1365"/>
      <c r="W143" s="1365"/>
      <c r="X143" s="1365"/>
      <c r="Y143" s="357"/>
    </row>
    <row r="144" spans="3:25">
      <c r="C144" s="1691" t="s">
        <v>2443</v>
      </c>
      <c r="D144" s="1692"/>
      <c r="E144" s="1693"/>
      <c r="F144" s="1694"/>
      <c r="G144" s="1695"/>
      <c r="H144" s="1696"/>
      <c r="J144" s="357"/>
      <c r="L144" s="357"/>
      <c r="N144" s="1365"/>
      <c r="O144" s="1365"/>
      <c r="P144" s="1365"/>
      <c r="Q144" s="1365"/>
      <c r="R144" s="1365"/>
      <c r="S144" s="1366"/>
      <c r="T144" s="1366"/>
      <c r="U144" s="1365"/>
      <c r="V144" s="1365"/>
      <c r="W144" s="1365"/>
      <c r="X144" s="1365"/>
      <c r="Y144" s="357"/>
    </row>
    <row r="145" spans="3:25" ht="5.25" customHeight="1">
      <c r="C145" s="281"/>
      <c r="D145" s="281"/>
      <c r="F145" s="281"/>
      <c r="H145" s="281"/>
      <c r="J145" s="281"/>
      <c r="L145" s="281"/>
      <c r="N145" s="281"/>
      <c r="O145" s="281"/>
      <c r="P145" s="281"/>
      <c r="Q145" s="281"/>
      <c r="R145" s="281"/>
      <c r="T145" s="281"/>
      <c r="V145" s="281"/>
      <c r="X145" s="281"/>
      <c r="Y145" s="281"/>
    </row>
    <row r="146" spans="3:25" ht="15.75">
      <c r="C146" s="1406" t="s">
        <v>654</v>
      </c>
      <c r="D146" s="1406"/>
      <c r="E146" s="1406"/>
      <c r="F146" s="1406"/>
      <c r="G146" s="1406"/>
      <c r="H146" s="1406"/>
      <c r="I146" s="1406"/>
      <c r="J146" s="1406"/>
      <c r="K146" s="1406"/>
      <c r="L146" s="1406"/>
      <c r="N146" s="281"/>
      <c r="O146" s="281"/>
      <c r="P146" s="1410" t="s">
        <v>850</v>
      </c>
      <c r="Q146" s="1410"/>
      <c r="R146" s="1410"/>
      <c r="S146" s="1410"/>
      <c r="T146" s="1410"/>
      <c r="U146" s="1410"/>
      <c r="V146" s="1410"/>
      <c r="W146" s="1410"/>
      <c r="X146" s="1410"/>
      <c r="Y146" s="281"/>
    </row>
    <row r="147" spans="3:25" ht="15.75">
      <c r="C147" s="634" t="s">
        <v>107</v>
      </c>
      <c r="D147" s="639" t="s">
        <v>652</v>
      </c>
      <c r="E147" s="1690" t="s">
        <v>108</v>
      </c>
      <c r="F147" s="1690"/>
      <c r="G147" s="1690"/>
      <c r="H147" s="634" t="s">
        <v>109</v>
      </c>
      <c r="I147" s="1690" t="s">
        <v>110</v>
      </c>
      <c r="J147" s="1690"/>
      <c r="K147" s="1690"/>
      <c r="L147" s="1690"/>
      <c r="N147" s="281"/>
      <c r="O147" s="281"/>
      <c r="P147" s="1690" t="s">
        <v>111</v>
      </c>
      <c r="Q147" s="1690"/>
      <c r="R147" s="1690"/>
      <c r="S147" s="1690"/>
      <c r="T147" s="1690"/>
      <c r="U147" s="1690"/>
      <c r="V147" s="1690"/>
      <c r="W147" s="1690"/>
      <c r="X147" s="281"/>
      <c r="Y147" s="281"/>
    </row>
    <row r="148" spans="3:25" ht="15.75">
      <c r="C148" s="614"/>
      <c r="D148" s="615"/>
      <c r="E148" s="1686"/>
      <c r="F148" s="1686">
        <v>760</v>
      </c>
      <c r="G148" s="1686"/>
      <c r="H148" s="614"/>
      <c r="I148" s="1686"/>
      <c r="J148" s="1686"/>
      <c r="K148" s="1686"/>
      <c r="L148" s="1686"/>
      <c r="N148" s="281"/>
      <c r="O148" s="281"/>
      <c r="P148" s="638" t="s">
        <v>871</v>
      </c>
      <c r="Q148" s="1688" t="s">
        <v>653</v>
      </c>
      <c r="R148" s="1688"/>
      <c r="S148" s="1689" t="s">
        <v>806</v>
      </c>
      <c r="T148" s="1689"/>
      <c r="U148" s="1689" t="s">
        <v>113</v>
      </c>
      <c r="V148" s="1689"/>
      <c r="W148" s="1689"/>
      <c r="X148" s="281"/>
      <c r="Y148" s="281"/>
    </row>
    <row r="149" spans="3:25" ht="15.75">
      <c r="C149" s="614"/>
      <c r="D149" s="615"/>
      <c r="E149" s="1686"/>
      <c r="F149" s="1686"/>
      <c r="G149" s="1686"/>
      <c r="H149" s="614"/>
      <c r="I149" s="1686"/>
      <c r="J149" s="1686"/>
      <c r="K149" s="1686"/>
      <c r="L149" s="1686"/>
      <c r="N149" s="281"/>
      <c r="O149" s="281"/>
      <c r="P149" s="613">
        <v>1300</v>
      </c>
      <c r="Q149" s="1687"/>
      <c r="R149" s="1687"/>
      <c r="S149" s="1656"/>
      <c r="T149" s="1656">
        <v>1</v>
      </c>
      <c r="U149" s="1656"/>
      <c r="V149" s="1656"/>
      <c r="W149" s="1656"/>
      <c r="X149" s="281"/>
      <c r="Y149" s="281"/>
    </row>
    <row r="150" spans="3:25" ht="15.75">
      <c r="C150" s="614"/>
      <c r="D150" s="615"/>
      <c r="E150" s="1686"/>
      <c r="F150" s="1686"/>
      <c r="G150" s="1686"/>
      <c r="H150" s="614"/>
      <c r="I150" s="1686"/>
      <c r="J150" s="1686"/>
      <c r="K150" s="1686"/>
      <c r="L150" s="1686"/>
      <c r="N150" s="281"/>
      <c r="O150" s="281"/>
      <c r="P150" s="613">
        <v>1400</v>
      </c>
      <c r="Q150" s="1687"/>
      <c r="R150" s="1687"/>
      <c r="S150" s="1656"/>
      <c r="T150" s="1656"/>
      <c r="U150" s="1656"/>
      <c r="V150" s="1656"/>
      <c r="W150" s="1656"/>
      <c r="X150" s="281"/>
      <c r="Y150" s="281"/>
    </row>
    <row r="151" spans="3:25" ht="15.75">
      <c r="C151" s="614"/>
      <c r="D151" s="615"/>
      <c r="E151" s="1686"/>
      <c r="F151" s="1686"/>
      <c r="G151" s="1686"/>
      <c r="H151" s="614"/>
      <c r="I151" s="1686"/>
      <c r="J151" s="1686"/>
      <c r="K151" s="1686"/>
      <c r="L151" s="1686"/>
      <c r="N151" s="281"/>
      <c r="O151" s="281"/>
      <c r="P151" s="613">
        <v>1600</v>
      </c>
      <c r="Q151" s="1687"/>
      <c r="R151" s="1687"/>
      <c r="S151" s="1656"/>
      <c r="T151" s="1656"/>
      <c r="U151" s="1656"/>
      <c r="V151" s="1656"/>
      <c r="W151" s="1656"/>
      <c r="X151" s="281"/>
      <c r="Y151" s="281"/>
    </row>
    <row r="152" spans="3:25" ht="15.75">
      <c r="C152" s="614"/>
      <c r="D152" s="615"/>
      <c r="E152" s="1686"/>
      <c r="F152" s="1686"/>
      <c r="G152" s="1686"/>
      <c r="H152" s="614"/>
      <c r="I152" s="1686"/>
      <c r="J152" s="1686"/>
      <c r="K152" s="1686"/>
      <c r="L152" s="1686"/>
      <c r="N152" s="281"/>
      <c r="O152" s="281"/>
      <c r="P152" s="613">
        <v>1900</v>
      </c>
      <c r="Q152" s="1687"/>
      <c r="R152" s="1687"/>
      <c r="S152" s="1656"/>
      <c r="T152" s="1656"/>
      <c r="U152" s="1656"/>
      <c r="V152" s="1656"/>
      <c r="W152" s="1656"/>
      <c r="X152" s="281"/>
      <c r="Y152" s="281"/>
    </row>
    <row r="153" spans="3:25" ht="15.75">
      <c r="C153" s="614"/>
      <c r="D153" s="615"/>
      <c r="E153" s="1686"/>
      <c r="F153" s="1686"/>
      <c r="G153" s="1686"/>
      <c r="H153" s="614"/>
      <c r="I153" s="1686"/>
      <c r="J153" s="1686"/>
      <c r="K153" s="1686"/>
      <c r="L153" s="1686"/>
      <c r="N153" s="281"/>
      <c r="O153" s="281"/>
      <c r="P153" s="613">
        <v>2600</v>
      </c>
      <c r="Q153" s="1687"/>
      <c r="R153" s="1687"/>
      <c r="S153" s="1656"/>
      <c r="T153" s="1656"/>
      <c r="U153" s="1656"/>
      <c r="V153" s="1656"/>
      <c r="W153" s="1656"/>
      <c r="X153" s="281"/>
      <c r="Y153" s="281"/>
    </row>
    <row r="154" spans="3:25" ht="15.75">
      <c r="C154" s="614"/>
      <c r="D154" s="615"/>
      <c r="E154" s="1686"/>
      <c r="F154" s="1686"/>
      <c r="G154" s="1686"/>
      <c r="H154" s="614"/>
      <c r="I154" s="1686"/>
      <c r="J154" s="1686"/>
      <c r="K154" s="1686"/>
      <c r="L154" s="1686"/>
      <c r="N154" s="281"/>
      <c r="O154" s="281"/>
      <c r="P154" s="613">
        <v>2800</v>
      </c>
      <c r="Q154" s="1687"/>
      <c r="R154" s="1687"/>
      <c r="S154" s="1656"/>
      <c r="T154" s="1656"/>
      <c r="U154" s="1656"/>
      <c r="V154" s="1656"/>
      <c r="W154" s="1656"/>
      <c r="X154" s="281"/>
      <c r="Y154" s="281"/>
    </row>
    <row r="155" spans="3:25" ht="15.75">
      <c r="C155" s="614"/>
      <c r="D155" s="615"/>
      <c r="E155" s="1686"/>
      <c r="F155" s="1686"/>
      <c r="G155" s="1686"/>
      <c r="H155" s="614"/>
      <c r="I155" s="1686"/>
      <c r="J155" s="1686"/>
      <c r="K155" s="1686"/>
      <c r="L155" s="1686"/>
      <c r="N155" s="281"/>
      <c r="O155" s="281"/>
      <c r="P155" s="613">
        <v>3600</v>
      </c>
      <c r="Q155" s="1687"/>
      <c r="R155" s="1687"/>
      <c r="S155" s="1656"/>
      <c r="T155" s="1656"/>
      <c r="U155" s="1656"/>
      <c r="V155" s="1656"/>
      <c r="W155" s="1656"/>
      <c r="X155" s="281"/>
      <c r="Y155" s="281"/>
    </row>
    <row r="156" spans="3:25" ht="15.75">
      <c r="C156" s="1670" t="s">
        <v>869</v>
      </c>
      <c r="D156" s="1671"/>
      <c r="E156" s="1671"/>
      <c r="F156" s="1671"/>
      <c r="G156" s="1672"/>
      <c r="H156" s="1673"/>
      <c r="I156" s="1674"/>
      <c r="J156" s="1674"/>
      <c r="K156" s="1674"/>
      <c r="L156" s="1675"/>
      <c r="N156" s="281"/>
      <c r="O156" s="281"/>
      <c r="P156" s="1676" t="s">
        <v>870</v>
      </c>
      <c r="Q156" s="1677"/>
      <c r="R156" s="1678"/>
      <c r="S156" s="1679"/>
      <c r="T156" s="1679"/>
      <c r="U156" s="1679"/>
      <c r="V156" s="1679"/>
      <c r="W156" s="1679"/>
      <c r="X156" s="281"/>
      <c r="Y156" s="281"/>
    </row>
    <row r="157" spans="3:25" ht="6" customHeight="1">
      <c r="C157" s="281"/>
      <c r="D157" s="281"/>
      <c r="F157" s="281"/>
      <c r="H157" s="281"/>
      <c r="J157" s="281"/>
      <c r="L157" s="281"/>
      <c r="N157" s="281"/>
      <c r="O157" s="281"/>
      <c r="P157" s="281"/>
      <c r="Q157" s="281"/>
      <c r="R157" s="281"/>
      <c r="T157" s="281"/>
      <c r="V157" s="281"/>
      <c r="X157" s="281"/>
      <c r="Y157" s="281"/>
    </row>
    <row r="158" spans="3:25">
      <c r="C158" s="1680" t="s">
        <v>796</v>
      </c>
      <c r="D158" s="1680"/>
      <c r="E158" s="1680"/>
      <c r="F158" s="1680"/>
      <c r="G158" s="1680"/>
      <c r="H158" s="1680"/>
      <c r="I158" s="1680"/>
      <c r="J158" s="1680"/>
      <c r="K158" s="1680"/>
      <c r="L158" s="1680"/>
      <c r="M158" s="1680"/>
      <c r="N158" s="1680"/>
      <c r="O158" s="1680"/>
      <c r="P158" s="1680"/>
      <c r="Q158" s="1680"/>
      <c r="R158" s="1680"/>
      <c r="S158" s="1680"/>
      <c r="T158" s="1680"/>
      <c r="U158" s="1680"/>
      <c r="V158" s="1680"/>
      <c r="W158" s="1680"/>
      <c r="X158" s="1680"/>
      <c r="Y158" s="1680"/>
    </row>
    <row r="159" spans="3:25" ht="5.25" customHeight="1"/>
    <row r="160" spans="3:25">
      <c r="C160" s="1681" t="s">
        <v>107</v>
      </c>
      <c r="D160" s="1682"/>
      <c r="E160" s="1682"/>
      <c r="F160" s="1682"/>
      <c r="G160" s="1683"/>
      <c r="H160" s="1681" t="s">
        <v>805</v>
      </c>
      <c r="I160" s="1682"/>
      <c r="J160" s="1683"/>
      <c r="K160" s="1684" t="s">
        <v>118</v>
      </c>
      <c r="L160" s="1684"/>
      <c r="M160" s="1684"/>
      <c r="N160" s="1684"/>
      <c r="O160" s="1684"/>
      <c r="P160" s="1684"/>
      <c r="Q160" s="1684"/>
      <c r="R160" s="1684"/>
      <c r="S160" s="1684" t="s">
        <v>806</v>
      </c>
      <c r="T160" s="1684"/>
      <c r="U160" s="1684" t="s">
        <v>120</v>
      </c>
      <c r="V160" s="1684"/>
      <c r="W160" s="1684"/>
      <c r="X160" s="1684"/>
      <c r="Y160" s="1684"/>
    </row>
    <row r="161" spans="3:25">
      <c r="C161" s="806"/>
      <c r="D161" s="1359"/>
      <c r="E161" s="1359"/>
      <c r="F161" s="1359"/>
      <c r="G161" s="1360"/>
      <c r="H161" s="806"/>
      <c r="I161" s="1359"/>
      <c r="J161" s="1360"/>
      <c r="K161" s="1685" t="s">
        <v>121</v>
      </c>
      <c r="L161" s="1685"/>
      <c r="M161" s="1685"/>
      <c r="N161" s="1685"/>
      <c r="O161" s="1685"/>
      <c r="P161" s="1685" t="s">
        <v>122</v>
      </c>
      <c r="Q161" s="1685"/>
      <c r="R161" s="1685"/>
      <c r="S161" s="1685"/>
      <c r="T161" s="1685"/>
      <c r="U161" s="1685"/>
      <c r="V161" s="1685"/>
      <c r="W161" s="1685"/>
      <c r="X161" s="1685"/>
      <c r="Y161" s="1685"/>
    </row>
    <row r="162" spans="3:25">
      <c r="C162" s="1669"/>
      <c r="D162" s="1669"/>
      <c r="E162" s="1669"/>
      <c r="F162" s="1669"/>
      <c r="G162" s="1669"/>
      <c r="H162" s="1661"/>
      <c r="I162" s="1661"/>
      <c r="J162" s="1661"/>
      <c r="K162" s="1629"/>
      <c r="L162" s="1629"/>
      <c r="M162" s="1629"/>
      <c r="N162" s="1629"/>
      <c r="O162" s="1629"/>
      <c r="P162" s="1661"/>
      <c r="Q162" s="1661"/>
      <c r="R162" s="1661"/>
      <c r="S162" s="1629"/>
      <c r="T162" s="1629"/>
      <c r="U162" s="1629"/>
      <c r="V162" s="1629"/>
      <c r="W162" s="1629"/>
      <c r="X162" s="1629"/>
      <c r="Y162" s="1629"/>
    </row>
    <row r="163" spans="3:25">
      <c r="C163" s="1669"/>
      <c r="D163" s="1669"/>
      <c r="E163" s="1669"/>
      <c r="F163" s="1669"/>
      <c r="G163" s="1669"/>
      <c r="H163" s="1661"/>
      <c r="I163" s="1661"/>
      <c r="J163" s="1661"/>
      <c r="K163" s="1629"/>
      <c r="L163" s="1629"/>
      <c r="M163" s="1629"/>
      <c r="N163" s="1629"/>
      <c r="O163" s="1629"/>
      <c r="P163" s="1661"/>
      <c r="Q163" s="1661"/>
      <c r="R163" s="1661"/>
      <c r="S163" s="1629"/>
      <c r="T163" s="1629"/>
      <c r="U163" s="1629"/>
      <c r="V163" s="1629"/>
      <c r="W163" s="1629"/>
      <c r="X163" s="1629"/>
      <c r="Y163" s="1629"/>
    </row>
    <row r="164" spans="3:25">
      <c r="C164" s="1669"/>
      <c r="D164" s="1669"/>
      <c r="E164" s="1669"/>
      <c r="F164" s="1669"/>
      <c r="G164" s="1669"/>
      <c r="H164" s="1661"/>
      <c r="I164" s="1661"/>
      <c r="J164" s="1661"/>
      <c r="K164" s="1629"/>
      <c r="L164" s="1629"/>
      <c r="M164" s="1629"/>
      <c r="N164" s="1629"/>
      <c r="O164" s="1629"/>
      <c r="P164" s="1661"/>
      <c r="Q164" s="1661"/>
      <c r="R164" s="1661"/>
      <c r="S164" s="1629"/>
      <c r="T164" s="1629"/>
      <c r="U164" s="1629"/>
      <c r="V164" s="1629"/>
      <c r="W164" s="1629"/>
      <c r="X164" s="1629"/>
      <c r="Y164" s="1629"/>
    </row>
    <row r="165" spans="3:25">
      <c r="C165" s="1669"/>
      <c r="D165" s="1669"/>
      <c r="E165" s="1669"/>
      <c r="F165" s="1669"/>
      <c r="G165" s="1669"/>
      <c r="H165" s="1661"/>
      <c r="I165" s="1661"/>
      <c r="J165" s="1661"/>
      <c r="K165" s="1629"/>
      <c r="L165" s="1629"/>
      <c r="M165" s="1629"/>
      <c r="N165" s="1629"/>
      <c r="O165" s="1629"/>
      <c r="P165" s="1661"/>
      <c r="Q165" s="1661"/>
      <c r="R165" s="1661"/>
      <c r="S165" s="1629"/>
      <c r="T165" s="1629"/>
      <c r="U165" s="1629"/>
      <c r="V165" s="1629"/>
      <c r="W165" s="1629"/>
      <c r="X165" s="1629"/>
      <c r="Y165" s="1629"/>
    </row>
    <row r="166" spans="3:25">
      <c r="C166" s="1669"/>
      <c r="D166" s="1669"/>
      <c r="E166" s="1669"/>
      <c r="F166" s="1669"/>
      <c r="G166" s="1669"/>
      <c r="H166" s="1661"/>
      <c r="I166" s="1661"/>
      <c r="J166" s="1661"/>
      <c r="K166" s="1629"/>
      <c r="L166" s="1629"/>
      <c r="M166" s="1629"/>
      <c r="N166" s="1629"/>
      <c r="O166" s="1629"/>
      <c r="P166" s="1661"/>
      <c r="Q166" s="1661"/>
      <c r="R166" s="1661"/>
      <c r="S166" s="1629"/>
      <c r="T166" s="1629"/>
      <c r="U166" s="1629"/>
      <c r="V166" s="1629"/>
      <c r="W166" s="1629"/>
      <c r="X166" s="1629"/>
      <c r="Y166" s="1629"/>
    </row>
    <row r="167" spans="3:25">
      <c r="C167" s="1669"/>
      <c r="D167" s="1669"/>
      <c r="E167" s="1669"/>
      <c r="F167" s="1669"/>
      <c r="G167" s="1669"/>
      <c r="H167" s="1661"/>
      <c r="I167" s="1661"/>
      <c r="J167" s="1661"/>
      <c r="K167" s="1629"/>
      <c r="L167" s="1629"/>
      <c r="M167" s="1629"/>
      <c r="N167" s="1629"/>
      <c r="O167" s="1629"/>
      <c r="P167" s="1661"/>
      <c r="Q167" s="1661"/>
      <c r="R167" s="1661"/>
      <c r="S167" s="1629"/>
      <c r="T167" s="1629"/>
      <c r="U167" s="1629"/>
      <c r="V167" s="1629"/>
      <c r="W167" s="1629"/>
      <c r="X167" s="1629"/>
      <c r="Y167" s="1629"/>
    </row>
    <row r="168" spans="3:25">
      <c r="C168" s="1669"/>
      <c r="D168" s="1669"/>
      <c r="E168" s="1669"/>
      <c r="F168" s="1669"/>
      <c r="G168" s="1669"/>
      <c r="H168" s="1661"/>
      <c r="I168" s="1661"/>
      <c r="J168" s="1661"/>
      <c r="K168" s="1629"/>
      <c r="L168" s="1629"/>
      <c r="M168" s="1629"/>
      <c r="N168" s="1629"/>
      <c r="O168" s="1629"/>
      <c r="P168" s="1661"/>
      <c r="Q168" s="1661"/>
      <c r="R168" s="1661"/>
      <c r="S168" s="1629"/>
      <c r="T168" s="1629"/>
      <c r="U168" s="1629"/>
      <c r="V168" s="1629"/>
      <c r="W168" s="1629"/>
      <c r="X168" s="1629"/>
      <c r="Y168" s="1629"/>
    </row>
    <row r="169" spans="3:25">
      <c r="C169" s="1669"/>
      <c r="D169" s="1669"/>
      <c r="E169" s="1669"/>
      <c r="F169" s="1669"/>
      <c r="G169" s="1669"/>
      <c r="H169" s="1661"/>
      <c r="I169" s="1661"/>
      <c r="J169" s="1661"/>
      <c r="K169" s="1629"/>
      <c r="L169" s="1629"/>
      <c r="M169" s="1629"/>
      <c r="N169" s="1629"/>
      <c r="O169" s="1629"/>
      <c r="P169" s="1661"/>
      <c r="Q169" s="1661"/>
      <c r="R169" s="1661"/>
      <c r="S169" s="1629"/>
      <c r="T169" s="1629"/>
      <c r="U169" s="1629"/>
      <c r="V169" s="1629"/>
      <c r="W169" s="1629"/>
      <c r="X169" s="1629"/>
      <c r="Y169" s="1629"/>
    </row>
    <row r="170" spans="3:25">
      <c r="C170" s="1669"/>
      <c r="D170" s="1669"/>
      <c r="E170" s="1669"/>
      <c r="F170" s="1669"/>
      <c r="G170" s="1669"/>
      <c r="H170" s="1661"/>
      <c r="I170" s="1661"/>
      <c r="J170" s="1661"/>
      <c r="K170" s="1629"/>
      <c r="L170" s="1629"/>
      <c r="M170" s="1629"/>
      <c r="N170" s="1629"/>
      <c r="O170" s="1629"/>
      <c r="P170" s="1661"/>
      <c r="Q170" s="1661"/>
      <c r="R170" s="1661"/>
      <c r="S170" s="1629"/>
      <c r="T170" s="1629"/>
      <c r="U170" s="1629"/>
      <c r="V170" s="1629"/>
      <c r="W170" s="1629"/>
      <c r="X170" s="1629"/>
      <c r="Y170" s="1629"/>
    </row>
    <row r="171" spans="3:25" ht="6.75" customHeight="1"/>
    <row r="172" spans="3:25">
      <c r="C172" s="891" t="s">
        <v>123</v>
      </c>
      <c r="D172" s="892"/>
      <c r="E172" s="892"/>
      <c r="F172" s="892"/>
      <c r="G172" s="1660"/>
      <c r="H172" s="598" t="s">
        <v>176</v>
      </c>
      <c r="I172" s="1661"/>
      <c r="J172" s="1661"/>
      <c r="K172" s="1662" t="s">
        <v>124</v>
      </c>
      <c r="L172" s="1663"/>
      <c r="M172" s="1663"/>
      <c r="N172" s="1663"/>
      <c r="O172" s="1663"/>
      <c r="P172" s="1664"/>
      <c r="Q172" s="1664"/>
      <c r="R172" s="1664"/>
      <c r="S172" s="1664"/>
      <c r="T172" s="1664"/>
      <c r="U172" s="1664"/>
      <c r="V172" s="1664"/>
      <c r="W172" s="1664"/>
      <c r="X172" s="1664"/>
      <c r="Y172" s="1664"/>
    </row>
    <row r="173" spans="3:25">
      <c r="C173" s="988"/>
      <c r="D173" s="989"/>
      <c r="E173" s="989"/>
      <c r="F173" s="989"/>
      <c r="G173" s="1023"/>
      <c r="H173" s="598" t="s">
        <v>36</v>
      </c>
      <c r="I173" s="1661"/>
      <c r="J173" s="1661"/>
      <c r="K173" s="815"/>
      <c r="L173" s="816"/>
      <c r="M173" s="816"/>
      <c r="N173" s="816"/>
      <c r="O173" s="816"/>
      <c r="P173" s="1664"/>
      <c r="Q173" s="1664"/>
      <c r="R173" s="1664"/>
      <c r="S173" s="1664"/>
      <c r="T173" s="1664"/>
      <c r="U173" s="1664"/>
      <c r="V173" s="1664"/>
      <c r="W173" s="1664"/>
      <c r="X173" s="1664"/>
      <c r="Y173" s="1664"/>
    </row>
    <row r="174" spans="3:25" ht="3" customHeight="1"/>
    <row r="175" spans="3:25">
      <c r="C175" s="1665" t="s">
        <v>125</v>
      </c>
      <c r="D175" s="1665"/>
      <c r="E175" s="1665"/>
      <c r="F175" s="1665"/>
      <c r="G175" s="1665"/>
      <c r="H175" s="1665"/>
      <c r="I175" s="1665"/>
      <c r="J175" s="1665"/>
      <c r="K175" s="1665"/>
      <c r="L175" s="1665"/>
      <c r="M175" s="1665"/>
      <c r="N175" s="1665"/>
      <c r="O175" s="1665"/>
      <c r="P175" s="1665"/>
      <c r="Q175" s="1665"/>
      <c r="R175" s="1665"/>
      <c r="S175" s="1665"/>
      <c r="T175" s="1665"/>
      <c r="U175" s="1666"/>
      <c r="V175" s="1667"/>
      <c r="W175" s="1667"/>
      <c r="X175" s="1667"/>
      <c r="Y175" s="1668"/>
    </row>
    <row r="176" spans="3:25" ht="3" customHeight="1">
      <c r="C176" s="309"/>
      <c r="D176" s="309"/>
      <c r="F176" s="309"/>
      <c r="H176" s="309"/>
      <c r="J176" s="308"/>
      <c r="L176" s="308"/>
      <c r="N176" s="308"/>
      <c r="O176" s="308"/>
      <c r="P176" s="308"/>
      <c r="Q176" s="308"/>
      <c r="R176" s="308"/>
      <c r="T176" s="308"/>
      <c r="V176" s="308"/>
      <c r="X176" s="308"/>
      <c r="Y176" s="308"/>
    </row>
    <row r="177" spans="3:25" ht="15.75">
      <c r="C177" s="1651" t="s">
        <v>2447</v>
      </c>
      <c r="D177" s="1652"/>
      <c r="E177" s="1652"/>
      <c r="F177" s="1652"/>
      <c r="G177" s="1652"/>
      <c r="H177" s="1652"/>
      <c r="I177" s="1652"/>
      <c r="J177" s="1652"/>
      <c r="K177" s="1652"/>
      <c r="L177" s="1652"/>
      <c r="M177" s="1652"/>
      <c r="N177" s="1652"/>
      <c r="O177" s="1652"/>
      <c r="P177" s="1652"/>
      <c r="Q177" s="1652"/>
      <c r="R177" s="1652"/>
      <c r="S177" s="1652"/>
      <c r="T177" s="1653"/>
      <c r="U177" s="1571"/>
      <c r="V177" s="1572"/>
      <c r="W177" s="1572"/>
      <c r="X177" s="1572"/>
      <c r="Y177" s="1573"/>
    </row>
    <row r="178" spans="3:25" ht="3" customHeight="1">
      <c r="C178" s="309"/>
      <c r="D178" s="309"/>
      <c r="F178" s="309"/>
      <c r="H178" s="309"/>
      <c r="J178" s="305"/>
      <c r="L178" s="305"/>
      <c r="N178" s="305"/>
      <c r="O178" s="305"/>
      <c r="P178" s="305"/>
      <c r="Q178" s="305"/>
      <c r="R178" s="305"/>
      <c r="T178" s="305"/>
      <c r="V178" s="305"/>
      <c r="X178" s="305"/>
      <c r="Y178" s="305"/>
    </row>
    <row r="179" spans="3:25">
      <c r="C179" s="1654" t="s">
        <v>851</v>
      </c>
      <c r="D179" s="1654"/>
      <c r="E179" s="613" t="s">
        <v>873</v>
      </c>
      <c r="F179" s="589"/>
      <c r="H179" s="1655" t="s">
        <v>867</v>
      </c>
      <c r="I179" s="1655"/>
      <c r="J179" s="1655"/>
      <c r="K179" s="1655"/>
      <c r="L179" s="1655"/>
      <c r="M179" s="1655"/>
      <c r="N179" s="1655"/>
      <c r="O179" s="1655"/>
      <c r="P179" s="1655"/>
      <c r="Q179" s="1655"/>
      <c r="R179" s="1655"/>
      <c r="T179" s="1656"/>
      <c r="U179" s="1656"/>
      <c r="V179" s="1656"/>
      <c r="W179" s="1656"/>
      <c r="X179" s="1656"/>
      <c r="Y179" s="1656"/>
    </row>
    <row r="180" spans="3:25" ht="15.75">
      <c r="C180" s="1654"/>
      <c r="D180" s="1654"/>
      <c r="E180" s="613" t="s">
        <v>875</v>
      </c>
      <c r="F180" s="617"/>
      <c r="H180" s="1655"/>
      <c r="I180" s="1655"/>
      <c r="J180" s="1655"/>
      <c r="K180" s="1655"/>
      <c r="L180" s="1655"/>
      <c r="M180" s="1655"/>
      <c r="N180" s="1655"/>
      <c r="O180" s="1655"/>
      <c r="P180" s="1655"/>
      <c r="Q180" s="1655"/>
      <c r="R180" s="1655"/>
      <c r="T180" s="1656"/>
      <c r="U180" s="1656"/>
      <c r="V180" s="1656"/>
      <c r="W180" s="1656"/>
      <c r="X180" s="1656"/>
      <c r="Y180" s="1656"/>
    </row>
    <row r="181" spans="3:25" ht="3.75" customHeight="1">
      <c r="C181" s="392"/>
      <c r="D181" s="392"/>
      <c r="F181" s="392"/>
      <c r="H181" s="392"/>
      <c r="J181" s="392"/>
      <c r="L181" s="392"/>
      <c r="N181" s="392"/>
      <c r="O181" s="392"/>
      <c r="P181" s="392"/>
      <c r="Q181" s="392"/>
      <c r="R181" s="392"/>
      <c r="T181" s="392"/>
      <c r="V181" s="392"/>
      <c r="X181" s="392"/>
      <c r="Y181" s="392"/>
    </row>
    <row r="182" spans="3:25">
      <c r="C182" s="1657" t="s">
        <v>177</v>
      </c>
      <c r="D182" s="1658"/>
      <c r="E182" s="1658"/>
      <c r="F182" s="1658"/>
      <c r="G182" s="1658"/>
      <c r="H182" s="1658"/>
      <c r="I182" s="1658"/>
      <c r="J182" s="1658"/>
      <c r="K182" s="1658"/>
      <c r="L182" s="1658"/>
      <c r="M182" s="1658"/>
      <c r="N182" s="1658"/>
      <c r="O182" s="1658"/>
      <c r="P182" s="1658"/>
      <c r="Q182" s="1658"/>
      <c r="R182" s="1658"/>
      <c r="S182" s="1658"/>
      <c r="T182" s="1658"/>
      <c r="U182" s="1658"/>
      <c r="V182" s="1658"/>
      <c r="W182" s="1658"/>
      <c r="X182" s="1658"/>
      <c r="Y182" s="1659"/>
    </row>
    <row r="183" spans="3:25" ht="5.25" customHeight="1"/>
    <row r="184" spans="3:25">
      <c r="C184" s="1580" t="s">
        <v>852</v>
      </c>
      <c r="D184" s="1581"/>
      <c r="E184" s="1581"/>
      <c r="F184" s="1581"/>
      <c r="G184" s="1581"/>
      <c r="H184" s="1581"/>
      <c r="I184" s="1581"/>
      <c r="J184" s="1581"/>
      <c r="K184" s="1581"/>
      <c r="L184" s="1581"/>
      <c r="M184" s="1581"/>
      <c r="N184" s="1581"/>
      <c r="O184" s="1581"/>
      <c r="P184" s="1581"/>
      <c r="Q184" s="1581"/>
      <c r="R184" s="1581"/>
      <c r="S184" s="1581"/>
      <c r="T184" s="1581"/>
      <c r="U184" s="1581"/>
      <c r="V184" s="1581"/>
      <c r="W184" s="1581"/>
      <c r="X184" s="1581"/>
      <c r="Y184" s="1582"/>
    </row>
    <row r="185" spans="3:25" ht="5.25" customHeight="1"/>
    <row r="186" spans="3:25">
      <c r="C186" s="1560" t="s">
        <v>876</v>
      </c>
      <c r="D186" s="1561"/>
      <c r="F186" s="1565" t="s">
        <v>381</v>
      </c>
      <c r="G186" s="1566"/>
      <c r="H186" s="1567"/>
      <c r="J186" s="589"/>
      <c r="L186" s="1562" t="s">
        <v>134</v>
      </c>
      <c r="M186" s="1563"/>
      <c r="N186" s="1563"/>
      <c r="O186" s="1563"/>
      <c r="P186" s="1564"/>
      <c r="Q186" s="1647"/>
      <c r="R186" s="1648"/>
      <c r="S186" s="1648"/>
      <c r="T186" s="1648"/>
      <c r="U186" s="1648"/>
      <c r="V186" s="1648"/>
      <c r="W186" s="1648"/>
      <c r="X186" s="1648"/>
      <c r="Y186" s="1649"/>
    </row>
    <row r="187" spans="3:25">
      <c r="C187" s="985"/>
      <c r="D187" s="987"/>
      <c r="F187" s="1565" t="s">
        <v>403</v>
      </c>
      <c r="G187" s="1566"/>
      <c r="H187" s="1567"/>
      <c r="J187" s="589"/>
      <c r="L187" s="1562" t="s">
        <v>135</v>
      </c>
      <c r="M187" s="1563"/>
      <c r="N187" s="1563"/>
      <c r="O187" s="1563"/>
      <c r="P187" s="1564"/>
      <c r="Q187" s="1647"/>
      <c r="R187" s="1648"/>
      <c r="S187" s="1649"/>
      <c r="T187" s="1650" t="s">
        <v>877</v>
      </c>
      <c r="U187" s="1650"/>
      <c r="V187" s="1650"/>
      <c r="W187" s="618"/>
      <c r="X187" s="618"/>
      <c r="Y187" s="619"/>
    </row>
    <row r="188" spans="3:25">
      <c r="C188" s="985"/>
      <c r="D188" s="987"/>
      <c r="F188" s="1565" t="s">
        <v>175</v>
      </c>
      <c r="G188" s="1566"/>
      <c r="H188" s="1567"/>
      <c r="J188" s="589"/>
      <c r="L188" s="1426"/>
      <c r="M188" s="1426"/>
      <c r="N188" s="1426"/>
      <c r="O188" s="1426"/>
      <c r="P188" s="1426"/>
      <c r="Q188" s="1426"/>
      <c r="R188" s="428"/>
      <c r="S188" s="428"/>
      <c r="T188" s="428"/>
      <c r="U188" s="170"/>
      <c r="V188" s="553"/>
      <c r="W188" s="170"/>
      <c r="X188" s="553"/>
      <c r="Y188" s="553"/>
    </row>
    <row r="189" spans="3:25">
      <c r="C189" s="1442"/>
      <c r="D189" s="1443"/>
      <c r="F189" s="1565" t="s">
        <v>390</v>
      </c>
      <c r="G189" s="1566"/>
      <c r="H189" s="1567"/>
      <c r="J189" s="589"/>
      <c r="L189" s="554"/>
      <c r="M189" s="170"/>
      <c r="N189" s="234"/>
      <c r="O189" s="234"/>
      <c r="P189" s="234"/>
      <c r="Q189" s="234"/>
      <c r="R189" s="553"/>
      <c r="S189" s="170"/>
      <c r="T189" s="553"/>
      <c r="U189" s="170"/>
      <c r="V189" s="553"/>
      <c r="W189" s="170"/>
      <c r="X189" s="553"/>
      <c r="Y189" s="553"/>
    </row>
    <row r="190" spans="3:25" ht="7.5" customHeight="1"/>
    <row r="191" spans="3:25" ht="38.25">
      <c r="C191" s="1568" t="s">
        <v>879</v>
      </c>
      <c r="D191" s="1569"/>
      <c r="E191" s="1569"/>
      <c r="F191" s="1569"/>
      <c r="G191" s="1570"/>
      <c r="H191" s="1571"/>
      <c r="I191" s="1572"/>
      <c r="J191" s="1572"/>
      <c r="K191" s="1572"/>
      <c r="L191" s="1572"/>
      <c r="M191" s="1572"/>
      <c r="N191" s="1573"/>
      <c r="P191" s="620" t="s">
        <v>878</v>
      </c>
      <c r="Q191" s="1571"/>
      <c r="R191" s="1572"/>
      <c r="S191" s="1572"/>
      <c r="T191" s="1572"/>
      <c r="U191" s="1572"/>
      <c r="V191" s="1572"/>
      <c r="W191" s="1572"/>
      <c r="X191" s="1572"/>
      <c r="Y191" s="1573"/>
    </row>
    <row r="192" spans="3:25" ht="4.5" customHeight="1">
      <c r="C192" s="386"/>
      <c r="D192" s="386"/>
      <c r="F192" s="386"/>
      <c r="H192" s="386"/>
      <c r="J192" s="621"/>
      <c r="L192" s="621"/>
      <c r="N192" s="622"/>
      <c r="O192" s="622"/>
      <c r="P192" s="621"/>
      <c r="Q192" s="621"/>
      <c r="R192" s="621"/>
      <c r="T192" s="621"/>
      <c r="V192" s="621"/>
      <c r="X192" s="621"/>
      <c r="Y192" s="621"/>
    </row>
    <row r="193" spans="3:25">
      <c r="C193" s="1580" t="s">
        <v>853</v>
      </c>
      <c r="D193" s="1581"/>
      <c r="E193" s="1581"/>
      <c r="F193" s="1581"/>
      <c r="G193" s="1581"/>
      <c r="H193" s="1581"/>
      <c r="I193" s="1581"/>
      <c r="J193" s="1581"/>
      <c r="K193" s="1581"/>
      <c r="L193" s="1581"/>
      <c r="M193" s="1581"/>
      <c r="N193" s="1581"/>
      <c r="O193" s="1581"/>
      <c r="P193" s="1581"/>
      <c r="Q193" s="1581"/>
      <c r="R193" s="1581"/>
      <c r="S193" s="1581"/>
      <c r="T193" s="1581"/>
      <c r="U193" s="1581"/>
      <c r="V193" s="1581"/>
      <c r="W193" s="1581"/>
      <c r="X193" s="1581"/>
      <c r="Y193" s="1582"/>
    </row>
    <row r="194" spans="3:25" ht="4.5" customHeight="1">
      <c r="C194" s="558"/>
      <c r="D194" s="558"/>
      <c r="F194" s="558"/>
      <c r="H194" s="558"/>
      <c r="J194" s="558"/>
      <c r="L194" s="558"/>
      <c r="N194" s="558"/>
      <c r="O194" s="558"/>
      <c r="P194" s="558"/>
      <c r="Q194" s="558"/>
      <c r="R194" s="558"/>
      <c r="T194" s="558"/>
      <c r="V194" s="558"/>
      <c r="X194" s="558"/>
      <c r="Y194" s="558"/>
    </row>
    <row r="195" spans="3:25">
      <c r="C195" s="1560" t="s">
        <v>856</v>
      </c>
      <c r="D195" s="1561"/>
      <c r="F195" s="1562" t="s">
        <v>141</v>
      </c>
      <c r="G195" s="1563"/>
      <c r="H195" s="1564"/>
      <c r="J195" s="1574"/>
      <c r="K195" s="1574"/>
      <c r="L195" s="1574"/>
      <c r="M195" s="1574"/>
      <c r="N195" s="1574"/>
      <c r="O195" s="623"/>
      <c r="P195" s="624" t="s">
        <v>142</v>
      </c>
      <c r="Q195" s="623"/>
      <c r="R195" s="625" t="s">
        <v>143</v>
      </c>
      <c r="S195" s="1575"/>
      <c r="T195" s="1576"/>
      <c r="U195" s="623"/>
      <c r="V195" s="1577" t="s">
        <v>144</v>
      </c>
      <c r="W195" s="1578"/>
      <c r="X195" s="1575"/>
      <c r="Y195" s="1576"/>
    </row>
    <row r="196" spans="3:25">
      <c r="C196" s="985"/>
      <c r="D196" s="987"/>
      <c r="F196" s="1562" t="s">
        <v>854</v>
      </c>
      <c r="G196" s="1563"/>
      <c r="H196" s="1564"/>
      <c r="J196" s="1574"/>
      <c r="K196" s="1574"/>
      <c r="L196" s="1574"/>
      <c r="M196" s="1574"/>
      <c r="N196" s="1574"/>
      <c r="O196" s="623"/>
      <c r="P196" s="424"/>
      <c r="Q196" s="623"/>
      <c r="R196" s="623"/>
      <c r="S196" s="623"/>
      <c r="T196" s="623"/>
      <c r="U196" s="623"/>
      <c r="V196" s="623"/>
      <c r="W196" s="623"/>
      <c r="X196" s="623"/>
      <c r="Y196" s="623"/>
    </row>
    <row r="197" spans="3:25">
      <c r="C197" s="1442"/>
      <c r="D197" s="1443"/>
      <c r="F197" s="1562" t="s">
        <v>2384</v>
      </c>
      <c r="G197" s="1563"/>
      <c r="H197" s="1564"/>
      <c r="J197" s="1574"/>
      <c r="K197" s="1574"/>
      <c r="L197" s="1574"/>
      <c r="M197" s="1574"/>
      <c r="N197" s="1574"/>
      <c r="O197" s="623"/>
      <c r="P197" s="624" t="s">
        <v>145</v>
      </c>
      <c r="Q197" s="623"/>
      <c r="R197" s="625" t="s">
        <v>143</v>
      </c>
      <c r="S197" s="1575"/>
      <c r="T197" s="1576"/>
      <c r="U197" s="623"/>
      <c r="V197" s="1577" t="s">
        <v>144</v>
      </c>
      <c r="W197" s="1578"/>
      <c r="X197" s="1575"/>
      <c r="Y197" s="1576"/>
    </row>
    <row r="198" spans="3:25" ht="4.5" customHeight="1"/>
    <row r="199" spans="3:25" ht="17.25" customHeight="1">
      <c r="C199" s="1192" t="s">
        <v>147</v>
      </c>
      <c r="D199" s="1192"/>
      <c r="E199" s="1192"/>
      <c r="F199" s="1192"/>
      <c r="G199" s="1192"/>
      <c r="H199" s="1192"/>
      <c r="J199" s="610" t="s">
        <v>873</v>
      </c>
      <c r="K199" s="1550"/>
      <c r="L199" s="1550"/>
      <c r="N199" s="610" t="s">
        <v>36</v>
      </c>
      <c r="O199" s="658"/>
      <c r="P199" s="539"/>
      <c r="Q199" s="538"/>
      <c r="R199" s="538"/>
      <c r="S199" s="539"/>
      <c r="T199" s="539"/>
      <c r="U199" s="538"/>
      <c r="V199" s="657"/>
      <c r="W199" s="657"/>
      <c r="X199" s="657"/>
      <c r="Y199" s="657"/>
    </row>
  </sheetData>
  <sheetProtection algorithmName="SHA-512" hashValue="//ISweYL3jXqKdOl8AcFZrv0QLdbCrboiSMRPrKpIxt5HdV6JdrAS0vnEjkzIazPOw3z3p1FnPVbn8cMmBK4Kg==" saltValue="VkbWF8boqI4NaKM0cckOnQ==" spinCount="100000" sheet="1" objects="1" scenarios="1" selectLockedCells="1" selectUnlockedCells="1"/>
  <mergeCells count="852">
    <mergeCell ref="C3:Y3"/>
    <mergeCell ref="C5:E5"/>
    <mergeCell ref="F5:G5"/>
    <mergeCell ref="I5:L5"/>
    <mergeCell ref="N5:P5"/>
    <mergeCell ref="Q5:R5"/>
    <mergeCell ref="S5:T5"/>
    <mergeCell ref="U5:Y5"/>
    <mergeCell ref="U6:Y6"/>
    <mergeCell ref="C7:E7"/>
    <mergeCell ref="F7:G7"/>
    <mergeCell ref="I7:L7"/>
    <mergeCell ref="N7:P7"/>
    <mergeCell ref="Q7:R7"/>
    <mergeCell ref="S7:T7"/>
    <mergeCell ref="U7:Y7"/>
    <mergeCell ref="C6:E6"/>
    <mergeCell ref="F6:G6"/>
    <mergeCell ref="I6:L6"/>
    <mergeCell ref="N6:P6"/>
    <mergeCell ref="Q6:R6"/>
    <mergeCell ref="S6:T6"/>
    <mergeCell ref="U8:Y8"/>
    <mergeCell ref="C9:E9"/>
    <mergeCell ref="F9:G9"/>
    <mergeCell ref="I9:L9"/>
    <mergeCell ref="N9:P9"/>
    <mergeCell ref="Q9:R9"/>
    <mergeCell ref="S9:T9"/>
    <mergeCell ref="U9:Y9"/>
    <mergeCell ref="C8:E8"/>
    <mergeCell ref="F8:G8"/>
    <mergeCell ref="I8:L8"/>
    <mergeCell ref="N8:P8"/>
    <mergeCell ref="Q8:R8"/>
    <mergeCell ref="S8:T8"/>
    <mergeCell ref="U10:Y10"/>
    <mergeCell ref="C11:E11"/>
    <mergeCell ref="F11:G11"/>
    <mergeCell ref="I11:L11"/>
    <mergeCell ref="N11:P11"/>
    <mergeCell ref="Q11:R11"/>
    <mergeCell ref="S11:T11"/>
    <mergeCell ref="U11:Y11"/>
    <mergeCell ref="C10:E10"/>
    <mergeCell ref="F10:G10"/>
    <mergeCell ref="I10:L10"/>
    <mergeCell ref="N10:P10"/>
    <mergeCell ref="Q10:R10"/>
    <mergeCell ref="S10:T10"/>
    <mergeCell ref="U12:Y12"/>
    <mergeCell ref="C13:E13"/>
    <mergeCell ref="F13:G13"/>
    <mergeCell ref="I13:L13"/>
    <mergeCell ref="N13:P13"/>
    <mergeCell ref="Q13:R13"/>
    <mergeCell ref="S13:T13"/>
    <mergeCell ref="U13:Y13"/>
    <mergeCell ref="C12:E12"/>
    <mergeCell ref="F12:G12"/>
    <mergeCell ref="I12:L12"/>
    <mergeCell ref="N12:P12"/>
    <mergeCell ref="Q12:R12"/>
    <mergeCell ref="S12:T12"/>
    <mergeCell ref="U14:Y14"/>
    <mergeCell ref="C15:E15"/>
    <mergeCell ref="F15:G15"/>
    <mergeCell ref="I15:L15"/>
    <mergeCell ref="N15:P15"/>
    <mergeCell ref="Q15:R15"/>
    <mergeCell ref="S15:T15"/>
    <mergeCell ref="U15:Y15"/>
    <mergeCell ref="C14:E14"/>
    <mergeCell ref="F14:G14"/>
    <mergeCell ref="I14:L14"/>
    <mergeCell ref="N14:P14"/>
    <mergeCell ref="Q14:R14"/>
    <mergeCell ref="S14:T14"/>
    <mergeCell ref="U16:Y16"/>
    <mergeCell ref="C17:E17"/>
    <mergeCell ref="F17:G17"/>
    <mergeCell ref="I17:L17"/>
    <mergeCell ref="N17:P17"/>
    <mergeCell ref="Q17:R17"/>
    <mergeCell ref="S17:T17"/>
    <mergeCell ref="U17:Y17"/>
    <mergeCell ref="C16:E16"/>
    <mergeCell ref="F16:G16"/>
    <mergeCell ref="I16:L16"/>
    <mergeCell ref="N16:P16"/>
    <mergeCell ref="Q16:R16"/>
    <mergeCell ref="S16:T16"/>
    <mergeCell ref="U18:Y18"/>
    <mergeCell ref="C19:E19"/>
    <mergeCell ref="F19:G19"/>
    <mergeCell ref="I19:L19"/>
    <mergeCell ref="N19:P19"/>
    <mergeCell ref="Q19:R19"/>
    <mergeCell ref="S19:T19"/>
    <mergeCell ref="U19:Y19"/>
    <mergeCell ref="C18:E18"/>
    <mergeCell ref="F18:G18"/>
    <mergeCell ref="I18:L18"/>
    <mergeCell ref="N18:P18"/>
    <mergeCell ref="Q18:R18"/>
    <mergeCell ref="S18:T18"/>
    <mergeCell ref="U20:Y20"/>
    <mergeCell ref="C21:E21"/>
    <mergeCell ref="F21:G21"/>
    <mergeCell ref="I21:L21"/>
    <mergeCell ref="N21:P21"/>
    <mergeCell ref="Q21:R21"/>
    <mergeCell ref="S21:T21"/>
    <mergeCell ref="U21:Y21"/>
    <mergeCell ref="C20:E20"/>
    <mergeCell ref="F20:G20"/>
    <mergeCell ref="I20:L20"/>
    <mergeCell ref="N20:P20"/>
    <mergeCell ref="Q20:R20"/>
    <mergeCell ref="S20:T20"/>
    <mergeCell ref="U22:Y22"/>
    <mergeCell ref="C23:E23"/>
    <mergeCell ref="F23:G23"/>
    <mergeCell ref="I23:L23"/>
    <mergeCell ref="N23:P23"/>
    <mergeCell ref="Q23:R23"/>
    <mergeCell ref="S23:T23"/>
    <mergeCell ref="U23:Y23"/>
    <mergeCell ref="C22:E22"/>
    <mergeCell ref="F22:G22"/>
    <mergeCell ref="I22:L22"/>
    <mergeCell ref="N22:P22"/>
    <mergeCell ref="Q22:R22"/>
    <mergeCell ref="S22:T22"/>
    <mergeCell ref="U24:Y24"/>
    <mergeCell ref="C25:E25"/>
    <mergeCell ref="F25:G25"/>
    <mergeCell ref="I25:L25"/>
    <mergeCell ref="N25:P25"/>
    <mergeCell ref="Q25:R25"/>
    <mergeCell ref="S25:T25"/>
    <mergeCell ref="U25:Y25"/>
    <mergeCell ref="C24:E24"/>
    <mergeCell ref="F24:G24"/>
    <mergeCell ref="I24:L24"/>
    <mergeCell ref="N24:P24"/>
    <mergeCell ref="Q24:R24"/>
    <mergeCell ref="S24:T24"/>
    <mergeCell ref="U26:Y26"/>
    <mergeCell ref="C27:E27"/>
    <mergeCell ref="F27:G27"/>
    <mergeCell ref="I27:L27"/>
    <mergeCell ref="N27:P27"/>
    <mergeCell ref="Q27:R27"/>
    <mergeCell ref="S27:T27"/>
    <mergeCell ref="U27:Y27"/>
    <mergeCell ref="C26:E26"/>
    <mergeCell ref="F26:G26"/>
    <mergeCell ref="I26:L26"/>
    <mergeCell ref="N26:P26"/>
    <mergeCell ref="Q26:R26"/>
    <mergeCell ref="S26:T26"/>
    <mergeCell ref="U28:Y28"/>
    <mergeCell ref="C29:E29"/>
    <mergeCell ref="F29:G29"/>
    <mergeCell ref="I29:L29"/>
    <mergeCell ref="N29:P29"/>
    <mergeCell ref="Q29:R29"/>
    <mergeCell ref="S29:T29"/>
    <mergeCell ref="U29:Y29"/>
    <mergeCell ref="C28:E28"/>
    <mergeCell ref="F28:G28"/>
    <mergeCell ref="I28:L28"/>
    <mergeCell ref="N28:P28"/>
    <mergeCell ref="Q28:R28"/>
    <mergeCell ref="S28:T28"/>
    <mergeCell ref="U30:Y30"/>
    <mergeCell ref="C31:E31"/>
    <mergeCell ref="F31:G31"/>
    <mergeCell ref="I31:L31"/>
    <mergeCell ref="N31:P31"/>
    <mergeCell ref="Q31:R31"/>
    <mergeCell ref="S31:T31"/>
    <mergeCell ref="U31:Y31"/>
    <mergeCell ref="C30:E30"/>
    <mergeCell ref="F30:G30"/>
    <mergeCell ref="I30:L30"/>
    <mergeCell ref="N30:P30"/>
    <mergeCell ref="Q30:R30"/>
    <mergeCell ref="S30:T30"/>
    <mergeCell ref="U32:Y32"/>
    <mergeCell ref="C33:E33"/>
    <mergeCell ref="F33:G33"/>
    <mergeCell ref="I33:L33"/>
    <mergeCell ref="N33:P33"/>
    <mergeCell ref="Q33:R33"/>
    <mergeCell ref="S33:T33"/>
    <mergeCell ref="U33:Y33"/>
    <mergeCell ref="C32:E32"/>
    <mergeCell ref="F32:G32"/>
    <mergeCell ref="I32:L32"/>
    <mergeCell ref="N32:P32"/>
    <mergeCell ref="Q32:R32"/>
    <mergeCell ref="S32:T32"/>
    <mergeCell ref="U34:Y34"/>
    <mergeCell ref="C35:E35"/>
    <mergeCell ref="F35:G35"/>
    <mergeCell ref="I35:L35"/>
    <mergeCell ref="N35:P35"/>
    <mergeCell ref="Q35:R35"/>
    <mergeCell ref="S35:T35"/>
    <mergeCell ref="U35:Y35"/>
    <mergeCell ref="C34:E34"/>
    <mergeCell ref="F34:G34"/>
    <mergeCell ref="I34:L34"/>
    <mergeCell ref="N34:P34"/>
    <mergeCell ref="Q34:R34"/>
    <mergeCell ref="S34:T34"/>
    <mergeCell ref="U36:Y36"/>
    <mergeCell ref="C37:E37"/>
    <mergeCell ref="F37:G37"/>
    <mergeCell ref="I37:L37"/>
    <mergeCell ref="N37:P37"/>
    <mergeCell ref="Q37:R37"/>
    <mergeCell ref="S37:T37"/>
    <mergeCell ref="U37:Y37"/>
    <mergeCell ref="C36:E36"/>
    <mergeCell ref="F36:G36"/>
    <mergeCell ref="I36:L36"/>
    <mergeCell ref="N36:P36"/>
    <mergeCell ref="Q36:R36"/>
    <mergeCell ref="S36:T36"/>
    <mergeCell ref="U38:Y38"/>
    <mergeCell ref="C39:E39"/>
    <mergeCell ref="F39:G39"/>
    <mergeCell ref="I39:L39"/>
    <mergeCell ref="N39:P39"/>
    <mergeCell ref="Q39:R39"/>
    <mergeCell ref="S39:T39"/>
    <mergeCell ref="U39:X39"/>
    <mergeCell ref="C38:E38"/>
    <mergeCell ref="F38:G38"/>
    <mergeCell ref="I38:L38"/>
    <mergeCell ref="N38:P38"/>
    <mergeCell ref="Q38:R38"/>
    <mergeCell ref="S38:T38"/>
    <mergeCell ref="U40:X40"/>
    <mergeCell ref="C41:E41"/>
    <mergeCell ref="F41:G41"/>
    <mergeCell ref="I41:L41"/>
    <mergeCell ref="N41:P41"/>
    <mergeCell ref="Q41:R41"/>
    <mergeCell ref="S41:T41"/>
    <mergeCell ref="U41:X41"/>
    <mergeCell ref="C40:E40"/>
    <mergeCell ref="F40:G40"/>
    <mergeCell ref="I40:L40"/>
    <mergeCell ref="N40:P40"/>
    <mergeCell ref="Q40:R40"/>
    <mergeCell ref="S40:T40"/>
    <mergeCell ref="U43:X43"/>
    <mergeCell ref="C45:L45"/>
    <mergeCell ref="P45:X45"/>
    <mergeCell ref="E46:G46"/>
    <mergeCell ref="I46:L46"/>
    <mergeCell ref="P46:W46"/>
    <mergeCell ref="C42:E42"/>
    <mergeCell ref="N42:P42"/>
    <mergeCell ref="Q42:R42"/>
    <mergeCell ref="S42:T42"/>
    <mergeCell ref="U42:X42"/>
    <mergeCell ref="C43:E43"/>
    <mergeCell ref="F43:H43"/>
    <mergeCell ref="N43:P43"/>
    <mergeCell ref="Q43:R43"/>
    <mergeCell ref="S43:T43"/>
    <mergeCell ref="E47:G47"/>
    <mergeCell ref="I47:L47"/>
    <mergeCell ref="Q47:R47"/>
    <mergeCell ref="S47:T47"/>
    <mergeCell ref="U47:W47"/>
    <mergeCell ref="E48:G48"/>
    <mergeCell ref="I48:L48"/>
    <mergeCell ref="Q48:R48"/>
    <mergeCell ref="S48:T48"/>
    <mergeCell ref="U48:W48"/>
    <mergeCell ref="E49:G49"/>
    <mergeCell ref="I49:L49"/>
    <mergeCell ref="Q49:R49"/>
    <mergeCell ref="S49:T49"/>
    <mergeCell ref="U49:W49"/>
    <mergeCell ref="E50:G50"/>
    <mergeCell ref="I50:L50"/>
    <mergeCell ref="Q50:R50"/>
    <mergeCell ref="S50:T50"/>
    <mergeCell ref="U50:W50"/>
    <mergeCell ref="E51:G51"/>
    <mergeCell ref="I51:L51"/>
    <mergeCell ref="Q51:R51"/>
    <mergeCell ref="S51:T51"/>
    <mergeCell ref="U51:W51"/>
    <mergeCell ref="E52:G52"/>
    <mergeCell ref="I52:L52"/>
    <mergeCell ref="Q52:R52"/>
    <mergeCell ref="S52:T52"/>
    <mergeCell ref="U52:W52"/>
    <mergeCell ref="E53:G53"/>
    <mergeCell ref="I53:L53"/>
    <mergeCell ref="Q53:R53"/>
    <mergeCell ref="S53:T53"/>
    <mergeCell ref="U53:W53"/>
    <mergeCell ref="E54:G54"/>
    <mergeCell ref="I54:L54"/>
    <mergeCell ref="Q54:R54"/>
    <mergeCell ref="S54:T54"/>
    <mergeCell ref="U54:W54"/>
    <mergeCell ref="C55:G55"/>
    <mergeCell ref="H55:L55"/>
    <mergeCell ref="P55:R55"/>
    <mergeCell ref="C63:G63"/>
    <mergeCell ref="H63:J63"/>
    <mergeCell ref="K63:O63"/>
    <mergeCell ref="P63:R63"/>
    <mergeCell ref="S55:W55"/>
    <mergeCell ref="C57:Y57"/>
    <mergeCell ref="C59:G60"/>
    <mergeCell ref="H59:J60"/>
    <mergeCell ref="K59:R59"/>
    <mergeCell ref="S59:T60"/>
    <mergeCell ref="U59:Y60"/>
    <mergeCell ref="K60:O60"/>
    <mergeCell ref="P60:R60"/>
    <mergeCell ref="S63:T63"/>
    <mergeCell ref="U63:Y63"/>
    <mergeCell ref="S61:T61"/>
    <mergeCell ref="U61:Y61"/>
    <mergeCell ref="C62:G62"/>
    <mergeCell ref="H62:J62"/>
    <mergeCell ref="K62:O62"/>
    <mergeCell ref="P62:R62"/>
    <mergeCell ref="S62:T62"/>
    <mergeCell ref="U62:Y62"/>
    <mergeCell ref="C61:G61"/>
    <mergeCell ref="H61:J61"/>
    <mergeCell ref="K61:O61"/>
    <mergeCell ref="P61:R61"/>
    <mergeCell ref="C65:G65"/>
    <mergeCell ref="H65:J65"/>
    <mergeCell ref="K65:O65"/>
    <mergeCell ref="P65:R65"/>
    <mergeCell ref="S65:T65"/>
    <mergeCell ref="U65:Y65"/>
    <mergeCell ref="C64:G64"/>
    <mergeCell ref="H64:J64"/>
    <mergeCell ref="K64:O64"/>
    <mergeCell ref="P64:R64"/>
    <mergeCell ref="S64:T64"/>
    <mergeCell ref="U64:Y64"/>
    <mergeCell ref="C67:G67"/>
    <mergeCell ref="H67:J67"/>
    <mergeCell ref="K67:O67"/>
    <mergeCell ref="P67:R67"/>
    <mergeCell ref="S67:T67"/>
    <mergeCell ref="U67:Y67"/>
    <mergeCell ref="C66:G66"/>
    <mergeCell ref="H66:J66"/>
    <mergeCell ref="K66:O66"/>
    <mergeCell ref="P66:R66"/>
    <mergeCell ref="S66:T66"/>
    <mergeCell ref="U66:Y66"/>
    <mergeCell ref="C69:G69"/>
    <mergeCell ref="H69:J69"/>
    <mergeCell ref="K69:O69"/>
    <mergeCell ref="P69:R69"/>
    <mergeCell ref="S69:T69"/>
    <mergeCell ref="U69:Y69"/>
    <mergeCell ref="C68:G68"/>
    <mergeCell ref="H68:J68"/>
    <mergeCell ref="K68:O68"/>
    <mergeCell ref="P68:R68"/>
    <mergeCell ref="S68:T68"/>
    <mergeCell ref="U68:Y68"/>
    <mergeCell ref="C76:T76"/>
    <mergeCell ref="U76:Y76"/>
    <mergeCell ref="C78:D79"/>
    <mergeCell ref="H78:R79"/>
    <mergeCell ref="T78:Y79"/>
    <mergeCell ref="C81:Y81"/>
    <mergeCell ref="C71:G72"/>
    <mergeCell ref="I71:J71"/>
    <mergeCell ref="K71:O72"/>
    <mergeCell ref="P71:Y72"/>
    <mergeCell ref="I72:J72"/>
    <mergeCell ref="C74:T74"/>
    <mergeCell ref="U74:Y74"/>
    <mergeCell ref="C83:Y83"/>
    <mergeCell ref="C85:D88"/>
    <mergeCell ref="F85:H85"/>
    <mergeCell ref="L85:P85"/>
    <mergeCell ref="Q85:Y85"/>
    <mergeCell ref="F86:H86"/>
    <mergeCell ref="L86:P86"/>
    <mergeCell ref="Q86:S86"/>
    <mergeCell ref="T86:V86"/>
    <mergeCell ref="F87:H87"/>
    <mergeCell ref="F95:H95"/>
    <mergeCell ref="J95:N95"/>
    <mergeCell ref="F96:H96"/>
    <mergeCell ref="J96:N96"/>
    <mergeCell ref="L87:Q87"/>
    <mergeCell ref="F88:H88"/>
    <mergeCell ref="C90:G90"/>
    <mergeCell ref="H90:N90"/>
    <mergeCell ref="Q90:Y90"/>
    <mergeCell ref="C92:Y92"/>
    <mergeCell ref="U106:Y106"/>
    <mergeCell ref="C107:E107"/>
    <mergeCell ref="F107:G107"/>
    <mergeCell ref="I107:L107"/>
    <mergeCell ref="N107:P107"/>
    <mergeCell ref="Q107:R107"/>
    <mergeCell ref="S107:T107"/>
    <mergeCell ref="U107:Y107"/>
    <mergeCell ref="S96:T96"/>
    <mergeCell ref="V96:W96"/>
    <mergeCell ref="X96:Y96"/>
    <mergeCell ref="C104:Y104"/>
    <mergeCell ref="C106:E106"/>
    <mergeCell ref="F106:G106"/>
    <mergeCell ref="I106:L106"/>
    <mergeCell ref="N106:P106"/>
    <mergeCell ref="Q106:R106"/>
    <mergeCell ref="S106:T106"/>
    <mergeCell ref="C94:D96"/>
    <mergeCell ref="F94:H94"/>
    <mergeCell ref="J94:N94"/>
    <mergeCell ref="S94:T94"/>
    <mergeCell ref="V94:W94"/>
    <mergeCell ref="X94:Y94"/>
    <mergeCell ref="U108:Y108"/>
    <mergeCell ref="C109:E109"/>
    <mergeCell ref="F109:G109"/>
    <mergeCell ref="I109:L109"/>
    <mergeCell ref="N109:P109"/>
    <mergeCell ref="Q109:R109"/>
    <mergeCell ref="S109:T109"/>
    <mergeCell ref="U109:Y109"/>
    <mergeCell ref="C108:E108"/>
    <mergeCell ref="F108:G108"/>
    <mergeCell ref="I108:L108"/>
    <mergeCell ref="N108:P108"/>
    <mergeCell ref="Q108:R108"/>
    <mergeCell ref="S108:T108"/>
    <mergeCell ref="U110:Y110"/>
    <mergeCell ref="C111:E111"/>
    <mergeCell ref="F111:G111"/>
    <mergeCell ref="I111:L111"/>
    <mergeCell ref="N111:P111"/>
    <mergeCell ref="Q111:R111"/>
    <mergeCell ref="S111:T111"/>
    <mergeCell ref="U111:Y111"/>
    <mergeCell ref="C110:E110"/>
    <mergeCell ref="F110:G110"/>
    <mergeCell ref="I110:L110"/>
    <mergeCell ref="N110:P110"/>
    <mergeCell ref="Q110:R110"/>
    <mergeCell ref="S110:T110"/>
    <mergeCell ref="U112:Y112"/>
    <mergeCell ref="C113:E113"/>
    <mergeCell ref="F113:G113"/>
    <mergeCell ref="I113:L113"/>
    <mergeCell ref="N113:P113"/>
    <mergeCell ref="Q113:R113"/>
    <mergeCell ref="S113:T113"/>
    <mergeCell ref="U113:Y113"/>
    <mergeCell ref="C112:E112"/>
    <mergeCell ref="F112:G112"/>
    <mergeCell ref="I112:L112"/>
    <mergeCell ref="N112:P112"/>
    <mergeCell ref="Q112:R112"/>
    <mergeCell ref="S112:T112"/>
    <mergeCell ref="U114:Y114"/>
    <mergeCell ref="C115:E115"/>
    <mergeCell ref="F115:G115"/>
    <mergeCell ref="I115:L115"/>
    <mergeCell ref="N115:P115"/>
    <mergeCell ref="Q115:R115"/>
    <mergeCell ref="S115:T115"/>
    <mergeCell ref="U115:Y115"/>
    <mergeCell ref="C114:E114"/>
    <mergeCell ref="F114:G114"/>
    <mergeCell ref="I114:L114"/>
    <mergeCell ref="N114:P114"/>
    <mergeCell ref="Q114:R114"/>
    <mergeCell ref="S114:T114"/>
    <mergeCell ref="U116:Y116"/>
    <mergeCell ref="C117:E117"/>
    <mergeCell ref="F117:G117"/>
    <mergeCell ref="I117:L117"/>
    <mergeCell ref="N117:P117"/>
    <mergeCell ref="Q117:R117"/>
    <mergeCell ref="S117:T117"/>
    <mergeCell ref="U117:Y117"/>
    <mergeCell ref="C116:E116"/>
    <mergeCell ref="F116:G116"/>
    <mergeCell ref="I116:L116"/>
    <mergeCell ref="N116:P116"/>
    <mergeCell ref="Q116:R116"/>
    <mergeCell ref="S116:T116"/>
    <mergeCell ref="U118:Y118"/>
    <mergeCell ref="C119:E119"/>
    <mergeCell ref="F119:G119"/>
    <mergeCell ref="I119:L119"/>
    <mergeCell ref="N119:P119"/>
    <mergeCell ref="Q119:R119"/>
    <mergeCell ref="S119:T119"/>
    <mergeCell ref="U119:Y119"/>
    <mergeCell ref="C118:E118"/>
    <mergeCell ref="F118:G118"/>
    <mergeCell ref="I118:L118"/>
    <mergeCell ref="N118:P118"/>
    <mergeCell ref="Q118:R118"/>
    <mergeCell ref="S118:T118"/>
    <mergeCell ref="U120:Y120"/>
    <mergeCell ref="C121:E121"/>
    <mergeCell ref="F121:G121"/>
    <mergeCell ref="I121:L121"/>
    <mergeCell ref="N121:P121"/>
    <mergeCell ref="Q121:R121"/>
    <mergeCell ref="S121:T121"/>
    <mergeCell ref="U121:Y121"/>
    <mergeCell ref="C120:E120"/>
    <mergeCell ref="F120:G120"/>
    <mergeCell ref="I120:L120"/>
    <mergeCell ref="N120:P120"/>
    <mergeCell ref="Q120:R120"/>
    <mergeCell ref="S120:T120"/>
    <mergeCell ref="U122:Y122"/>
    <mergeCell ref="C123:E123"/>
    <mergeCell ref="F123:G123"/>
    <mergeCell ref="I123:L123"/>
    <mergeCell ref="N123:P123"/>
    <mergeCell ref="Q123:R123"/>
    <mergeCell ref="S123:T123"/>
    <mergeCell ref="U123:Y123"/>
    <mergeCell ref="C122:E122"/>
    <mergeCell ref="F122:G122"/>
    <mergeCell ref="I122:L122"/>
    <mergeCell ref="N122:P122"/>
    <mergeCell ref="Q122:R122"/>
    <mergeCell ref="S122:T122"/>
    <mergeCell ref="U124:Y124"/>
    <mergeCell ref="C125:E125"/>
    <mergeCell ref="F125:G125"/>
    <mergeCell ref="I125:L125"/>
    <mergeCell ref="N125:P125"/>
    <mergeCell ref="Q125:R125"/>
    <mergeCell ref="S125:T125"/>
    <mergeCell ref="U125:Y125"/>
    <mergeCell ref="C124:E124"/>
    <mergeCell ref="F124:G124"/>
    <mergeCell ref="I124:L124"/>
    <mergeCell ref="N124:P124"/>
    <mergeCell ref="Q124:R124"/>
    <mergeCell ref="S124:T124"/>
    <mergeCell ref="U126:Y126"/>
    <mergeCell ref="C127:E127"/>
    <mergeCell ref="F127:G127"/>
    <mergeCell ref="I127:L127"/>
    <mergeCell ref="N127:P127"/>
    <mergeCell ref="Q127:R127"/>
    <mergeCell ref="S127:T127"/>
    <mergeCell ref="U127:Y127"/>
    <mergeCell ref="C126:E126"/>
    <mergeCell ref="F126:G126"/>
    <mergeCell ref="I126:L126"/>
    <mergeCell ref="N126:P126"/>
    <mergeCell ref="Q126:R126"/>
    <mergeCell ref="S126:T126"/>
    <mergeCell ref="U128:Y128"/>
    <mergeCell ref="C129:E129"/>
    <mergeCell ref="F129:G129"/>
    <mergeCell ref="I129:L129"/>
    <mergeCell ref="N129:P129"/>
    <mergeCell ref="Q129:R129"/>
    <mergeCell ref="S129:T129"/>
    <mergeCell ref="U129:Y129"/>
    <mergeCell ref="C128:E128"/>
    <mergeCell ref="F128:G128"/>
    <mergeCell ref="I128:L128"/>
    <mergeCell ref="N128:P128"/>
    <mergeCell ref="Q128:R128"/>
    <mergeCell ref="S128:T128"/>
    <mergeCell ref="U130:Y130"/>
    <mergeCell ref="C131:E131"/>
    <mergeCell ref="F131:G131"/>
    <mergeCell ref="I131:L131"/>
    <mergeCell ref="N131:P131"/>
    <mergeCell ref="Q131:R131"/>
    <mergeCell ref="S131:T131"/>
    <mergeCell ref="U131:Y131"/>
    <mergeCell ref="C130:E130"/>
    <mergeCell ref="F130:G130"/>
    <mergeCell ref="I130:L130"/>
    <mergeCell ref="N130:P130"/>
    <mergeCell ref="Q130:R130"/>
    <mergeCell ref="S130:T130"/>
    <mergeCell ref="U132:Y132"/>
    <mergeCell ref="C133:E133"/>
    <mergeCell ref="F133:G133"/>
    <mergeCell ref="I133:L133"/>
    <mergeCell ref="N133:P133"/>
    <mergeCell ref="Q133:R133"/>
    <mergeCell ref="S133:T133"/>
    <mergeCell ref="U133:Y133"/>
    <mergeCell ref="C132:E132"/>
    <mergeCell ref="F132:G132"/>
    <mergeCell ref="I132:L132"/>
    <mergeCell ref="N132:P132"/>
    <mergeCell ref="Q132:R132"/>
    <mergeCell ref="S132:T132"/>
    <mergeCell ref="U134:Y134"/>
    <mergeCell ref="C135:E135"/>
    <mergeCell ref="F135:G135"/>
    <mergeCell ref="I135:L135"/>
    <mergeCell ref="N135:P135"/>
    <mergeCell ref="Q135:R135"/>
    <mergeCell ref="S135:T135"/>
    <mergeCell ref="U135:Y135"/>
    <mergeCell ref="C134:E134"/>
    <mergeCell ref="F134:G134"/>
    <mergeCell ref="I134:L134"/>
    <mergeCell ref="N134:P134"/>
    <mergeCell ref="Q134:R134"/>
    <mergeCell ref="S134:T134"/>
    <mergeCell ref="U136:Y136"/>
    <mergeCell ref="C137:E137"/>
    <mergeCell ref="F137:G137"/>
    <mergeCell ref="I137:L137"/>
    <mergeCell ref="N137:P137"/>
    <mergeCell ref="Q137:R137"/>
    <mergeCell ref="S137:T137"/>
    <mergeCell ref="U137:Y137"/>
    <mergeCell ref="C136:E136"/>
    <mergeCell ref="F136:G136"/>
    <mergeCell ref="I136:L136"/>
    <mergeCell ref="N136:P136"/>
    <mergeCell ref="Q136:R136"/>
    <mergeCell ref="S136:T136"/>
    <mergeCell ref="U138:Y138"/>
    <mergeCell ref="C139:E139"/>
    <mergeCell ref="F139:G139"/>
    <mergeCell ref="I139:L139"/>
    <mergeCell ref="N139:P139"/>
    <mergeCell ref="Q139:R139"/>
    <mergeCell ref="S139:T139"/>
    <mergeCell ref="U139:Y139"/>
    <mergeCell ref="C138:E138"/>
    <mergeCell ref="F138:G138"/>
    <mergeCell ref="I138:L138"/>
    <mergeCell ref="N138:P138"/>
    <mergeCell ref="Q138:R138"/>
    <mergeCell ref="S138:T138"/>
    <mergeCell ref="U140:X140"/>
    <mergeCell ref="C141:E141"/>
    <mergeCell ref="F141:G141"/>
    <mergeCell ref="I141:L141"/>
    <mergeCell ref="N141:P141"/>
    <mergeCell ref="Q141:R141"/>
    <mergeCell ref="S141:T141"/>
    <mergeCell ref="U141:X141"/>
    <mergeCell ref="C140:E140"/>
    <mergeCell ref="F140:G140"/>
    <mergeCell ref="I140:L140"/>
    <mergeCell ref="N140:P140"/>
    <mergeCell ref="Q140:R140"/>
    <mergeCell ref="S140:T140"/>
    <mergeCell ref="C144:E144"/>
    <mergeCell ref="F144:H144"/>
    <mergeCell ref="N144:P144"/>
    <mergeCell ref="Q144:R144"/>
    <mergeCell ref="S144:T144"/>
    <mergeCell ref="U144:X144"/>
    <mergeCell ref="U142:X142"/>
    <mergeCell ref="C143:E143"/>
    <mergeCell ref="N143:P143"/>
    <mergeCell ref="Q143:R143"/>
    <mergeCell ref="S143:T143"/>
    <mergeCell ref="U143:X143"/>
    <mergeCell ref="C142:E142"/>
    <mergeCell ref="F142:G142"/>
    <mergeCell ref="I142:L142"/>
    <mergeCell ref="N142:P142"/>
    <mergeCell ref="Q142:R142"/>
    <mergeCell ref="S142:T142"/>
    <mergeCell ref="C146:L146"/>
    <mergeCell ref="P146:X146"/>
    <mergeCell ref="E147:G147"/>
    <mergeCell ref="I147:L147"/>
    <mergeCell ref="P147:W147"/>
    <mergeCell ref="E148:G148"/>
    <mergeCell ref="I148:L148"/>
    <mergeCell ref="Q148:R148"/>
    <mergeCell ref="S148:T148"/>
    <mergeCell ref="U148:W148"/>
    <mergeCell ref="E149:G149"/>
    <mergeCell ref="I149:L149"/>
    <mergeCell ref="Q149:R149"/>
    <mergeCell ref="S149:T149"/>
    <mergeCell ref="U149:W149"/>
    <mergeCell ref="E150:G150"/>
    <mergeCell ref="I150:L150"/>
    <mergeCell ref="Q150:R150"/>
    <mergeCell ref="S150:T150"/>
    <mergeCell ref="U150:W150"/>
    <mergeCell ref="E151:G151"/>
    <mergeCell ref="I151:L151"/>
    <mergeCell ref="Q151:R151"/>
    <mergeCell ref="S151:T151"/>
    <mergeCell ref="U151:W151"/>
    <mergeCell ref="E152:G152"/>
    <mergeCell ref="I152:L152"/>
    <mergeCell ref="Q152:R152"/>
    <mergeCell ref="S152:T152"/>
    <mergeCell ref="U152:W152"/>
    <mergeCell ref="E153:G153"/>
    <mergeCell ref="I153:L153"/>
    <mergeCell ref="Q153:R153"/>
    <mergeCell ref="S153:T153"/>
    <mergeCell ref="U153:W153"/>
    <mergeCell ref="E154:G154"/>
    <mergeCell ref="I154:L154"/>
    <mergeCell ref="Q154:R154"/>
    <mergeCell ref="S154:T154"/>
    <mergeCell ref="U154:W154"/>
    <mergeCell ref="E155:G155"/>
    <mergeCell ref="I155:L155"/>
    <mergeCell ref="Q155:R155"/>
    <mergeCell ref="S155:T155"/>
    <mergeCell ref="U155:W155"/>
    <mergeCell ref="C156:G156"/>
    <mergeCell ref="H156:L156"/>
    <mergeCell ref="P156:R156"/>
    <mergeCell ref="S156:W156"/>
    <mergeCell ref="C162:G162"/>
    <mergeCell ref="H162:J162"/>
    <mergeCell ref="K162:O162"/>
    <mergeCell ref="P162:R162"/>
    <mergeCell ref="S162:T162"/>
    <mergeCell ref="U162:Y162"/>
    <mergeCell ref="C158:Y158"/>
    <mergeCell ref="C160:G161"/>
    <mergeCell ref="H160:J161"/>
    <mergeCell ref="K160:R160"/>
    <mergeCell ref="S160:T161"/>
    <mergeCell ref="U160:Y161"/>
    <mergeCell ref="K161:O161"/>
    <mergeCell ref="P161:R161"/>
    <mergeCell ref="C164:G164"/>
    <mergeCell ref="H164:J164"/>
    <mergeCell ref="K164:O164"/>
    <mergeCell ref="P164:R164"/>
    <mergeCell ref="S164:T164"/>
    <mergeCell ref="U164:Y164"/>
    <mergeCell ref="C163:G163"/>
    <mergeCell ref="H163:J163"/>
    <mergeCell ref="K163:O163"/>
    <mergeCell ref="P163:R163"/>
    <mergeCell ref="S163:T163"/>
    <mergeCell ref="U163:Y163"/>
    <mergeCell ref="C166:G166"/>
    <mergeCell ref="H166:J166"/>
    <mergeCell ref="K166:O166"/>
    <mergeCell ref="P166:R166"/>
    <mergeCell ref="S166:T166"/>
    <mergeCell ref="U166:Y166"/>
    <mergeCell ref="C165:G165"/>
    <mergeCell ref="H165:J165"/>
    <mergeCell ref="K165:O165"/>
    <mergeCell ref="P165:R165"/>
    <mergeCell ref="S165:T165"/>
    <mergeCell ref="U165:Y165"/>
    <mergeCell ref="C168:G168"/>
    <mergeCell ref="H168:J168"/>
    <mergeCell ref="K168:O168"/>
    <mergeCell ref="P168:R168"/>
    <mergeCell ref="S168:T168"/>
    <mergeCell ref="U168:Y168"/>
    <mergeCell ref="C167:G167"/>
    <mergeCell ref="H167:J167"/>
    <mergeCell ref="K167:O167"/>
    <mergeCell ref="P167:R167"/>
    <mergeCell ref="S167:T167"/>
    <mergeCell ref="U167:Y167"/>
    <mergeCell ref="C170:G170"/>
    <mergeCell ref="H170:J170"/>
    <mergeCell ref="K170:O170"/>
    <mergeCell ref="P170:R170"/>
    <mergeCell ref="S170:T170"/>
    <mergeCell ref="U170:Y170"/>
    <mergeCell ref="C169:G169"/>
    <mergeCell ref="H169:J169"/>
    <mergeCell ref="K169:O169"/>
    <mergeCell ref="P169:R169"/>
    <mergeCell ref="S169:T169"/>
    <mergeCell ref="U169:Y169"/>
    <mergeCell ref="C177:T177"/>
    <mergeCell ref="U177:Y177"/>
    <mergeCell ref="C179:D180"/>
    <mergeCell ref="H179:R180"/>
    <mergeCell ref="T179:Y180"/>
    <mergeCell ref="C182:Y182"/>
    <mergeCell ref="C172:G173"/>
    <mergeCell ref="I172:J172"/>
    <mergeCell ref="K172:O173"/>
    <mergeCell ref="P172:Y173"/>
    <mergeCell ref="I173:J173"/>
    <mergeCell ref="C175:T175"/>
    <mergeCell ref="U175:Y175"/>
    <mergeCell ref="C186:D189"/>
    <mergeCell ref="F186:H186"/>
    <mergeCell ref="L186:P186"/>
    <mergeCell ref="Q186:Y186"/>
    <mergeCell ref="F187:H187"/>
    <mergeCell ref="L187:P187"/>
    <mergeCell ref="Q187:S187"/>
    <mergeCell ref="T187:V187"/>
    <mergeCell ref="F188:H188"/>
    <mergeCell ref="S197:T197"/>
    <mergeCell ref="V197:W197"/>
    <mergeCell ref="X197:Y197"/>
    <mergeCell ref="C98:H98"/>
    <mergeCell ref="K98:L98"/>
    <mergeCell ref="C199:H199"/>
    <mergeCell ref="K199:L199"/>
    <mergeCell ref="C195:D197"/>
    <mergeCell ref="F195:H195"/>
    <mergeCell ref="J195:N195"/>
    <mergeCell ref="S195:T195"/>
    <mergeCell ref="V195:W195"/>
    <mergeCell ref="X195:Y195"/>
    <mergeCell ref="F196:H196"/>
    <mergeCell ref="J196:N196"/>
    <mergeCell ref="F197:H197"/>
    <mergeCell ref="J197:N197"/>
    <mergeCell ref="L188:Q188"/>
    <mergeCell ref="F189:H189"/>
    <mergeCell ref="C191:G191"/>
    <mergeCell ref="H191:N191"/>
    <mergeCell ref="Q191:Y191"/>
    <mergeCell ref="C193:Y193"/>
    <mergeCell ref="C184:Y184"/>
  </mergeCells>
  <dataValidations count="12">
    <dataValidation allowBlank="1" showInputMessage="1" showErrorMessage="1" prompt="Informar identificador conforme seleção do tipo !" sqref="I94:I97 I195:I198" xr:uid="{00000000-0002-0000-0B00-000000000000}"/>
    <dataValidation allowBlank="1" showInputMessage="1" showErrorMessage="1" prompt="Descrever partida silmultânea dos motores!" sqref="P71 P172" xr:uid="{00000000-0002-0000-0B00-000001000000}"/>
    <dataValidation allowBlank="1" showInputMessage="1" showErrorMessage="1" prompt="Informar quantidade de equipamentos!" sqref="H47:I54 T48:U54 H148:I155 T149:U155" xr:uid="{00000000-0002-0000-0B00-000002000000}"/>
    <dataValidation allowBlank="1" showInputMessage="1" showErrorMessage="1" prompt="Informar potência em W do equipamento!" sqref="F47:G54 F148:G155" xr:uid="{00000000-0002-0000-0B00-000003000000}"/>
    <dataValidation allowBlank="1" showInputMessage="1" showErrorMessage="1" prompt="Informar nome do equipamento, caso não esteja listado na tabela!" sqref="C47:C54 C148:C155" xr:uid="{00000000-0002-0000-0B00-000004000000}"/>
    <dataValidation operator="greaterThanOrEqual" allowBlank="1" showErrorMessage="1" prompt="Quantidade - Número de objetos na instalação" sqref="C55 P55 C75:Y75 L47:L54 M46:O55 Y45:Y56 X46:X56 C156 P156 C176:Y176 L148:L155 M147:O156 Y146:Y157 X147:X157" xr:uid="{00000000-0002-0000-0B00-000005000000}"/>
    <dataValidation allowBlank="1" showErrorMessage="1" sqref="V48:W54 J47:K54 V149:W155 J148:K155 J98:K98 N98:Y98 J199:K199 N199:Y199" xr:uid="{00000000-0002-0000-0B00-000006000000}"/>
    <dataValidation allowBlank="1" showInputMessage="1" showErrorMessage="1" prompt="Favor escolher entre &quot;Sim&quot; ou &quot;Não&quot;" sqref="P58:Q58 H71:H73 P159:Q159 H172:H174" xr:uid="{00000000-0002-0000-0B00-000007000000}"/>
    <dataValidation operator="greaterThanOrEqual" allowBlank="1" showInputMessage="1" showErrorMessage="1" prompt="Quantidade - Número de objetos na instalação" sqref="H5:I14 F14:G14 V22:Y24 N39:P40 V26:Y30 J26:K26 C29 H46:I46 H78 C80 S5 N6:P8 J6:K14 C6:C14 Q22:Q24 Q7:R14 V9:W14 T28:U30 C22:M24 C31:M34 X16:Y21 J17:K21 L26:M27 M5:M13 C30:N30 Q26:Q30 C26:I27 L16:M21 R22:S30 T22:U26 U5 X8:Y14 G7:G12 V16:W16 D28:M29 C36 C38:C40 D7:E14 L6:L13 Q16:U21 C16:I21 V18:W21 Q31:Y34 F6:F12 S6:U14 Q36:Y44 D44:L44 D36:M40 N20:N24 O30:P34 N32:N34 O23:P24 O20:P21 N35:P35 N10:P15 N25:P25 C41:F43 I41:P43 G41:H42 C44:C46 U47 P44:P47 E46 C56:W56 S47 M44:O45 C77:D77 E77:G78 H77:R77 S77:T78 U77:Y77 I123:M125 F115:H115 V123:Y125 N140:P141 V127:Y131 J127:K127 C130 H147:I147 H179 C181 S106 N107:P109 J107:K115 C107:C115 Q123:Q125 Q108:R115 V110:W115 R123:R131 I132:M135 H131:N131 X117:Y122 J118:K122 L127:M128 M106:M114 I127:I128 Q127:Q131 I129:M130 L117:M122 U117:U127 X109:Y115 G108:G113 V117:W117 I117:I122 C137 C139:C141 D108:E115 L107:L114 U132:Y135 I137:M141 V119:W122 F107:F113 U129:U131 H132:H143 D145:L145 N121:N125 O131:P135 N133:N135 O124:P125 O121:P122 N136:P136 N111:P116 N126:P126 C142:F144 I142:P144 U178:Y178 C145:C147 U148 P145:P148 E147 C157:W157 S148 M145:O146 C178:D178 E178:G179 H178:R178 S178:T179 G142:G143 D137:G141 D129:G130 C127:G128 C131:G135 C117:G125 I106:I115 H106:H114 H116:H130 Q137:R145 U137:Y145 U106:U115 Q132:R135 Q117:R122 S107:T145" xr:uid="{00000000-0002-0000-0B00-000008000000}"/>
    <dataValidation allowBlank="1" showInputMessage="1" showErrorMessage="1" prompt="Informar potência em BTU do ar condicionado!" sqref="P48:P54 P149:P155" xr:uid="{00000000-0002-0000-0B00-000009000000}"/>
    <dataValidation allowBlank="1" showInputMessage="1" showErrorMessage="1" prompt="Informar ramo de atividade quando selecionado atividade principal rural!" sqref="P91:Y91 P192:Y192" xr:uid="{00000000-0002-0000-0B00-00000A000000}"/>
    <dataValidation allowBlank="1" showInputMessage="1" showErrorMessage="1" prompt="Informar qual será o tipo de identificação à ser preenchido!" sqref="F94:H97 F195:H198" xr:uid="{00000000-0002-0000-0B00-00000B000000}"/>
  </dataValidations>
  <pageMargins left="0.511811024" right="0.511811024" top="0.78740157499999996" bottom="0.78740157499999996" header="0.31496062000000002" footer="0.31496062000000002"/>
  <pageSetup paperSize="9" scale="40" orientation="portrait" r:id="rId1"/>
  <headerFooter>
    <oddFooter>&amp;R_x000D_&amp;1#&amp;"Calibri"&amp;10&amp;K000000 Classificação: Direcionado</oddFooter>
  </headerFooter>
  <rowBreaks count="1" manualBreakCount="1">
    <brk id="9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Informar quantidade de fases do equipamento!" xr:uid="{00000000-0002-0000-0B00-00000C000000}">
          <x14:formula1>
            <xm:f>'SIMULADOR DE CARGA'!$CB$3:$CB$4</xm:f>
          </x14:formula1>
          <xm:sqref>Q48:S54 Q149:S155</xm:sqref>
        </x14:dataValidation>
        <x14:dataValidation type="list" allowBlank="1" showInputMessage="1" showErrorMessage="1" prompt="Informar quantidade de fases do equipamento!" xr:uid="{00000000-0002-0000-0B00-00000D000000}">
          <x14:formula1>
            <xm:f>'SIMULADOR DE CARGA'!$CF$3:$CF$5</xm:f>
          </x14:formula1>
          <xm:sqref>D47:E54 D148:E155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B00-00000E000000}">
          <x14:formula1>
            <xm:f>'SIMULADOR DE CARGA'!$CX$3:$CX$10</xm:f>
          </x14:formula1>
          <xm:sqref>J91:M91 J192:M192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2"/>
  <dimension ref="A1:CA302"/>
  <sheetViews>
    <sheetView topLeftCell="BU1" zoomScaleNormal="100" workbookViewId="0">
      <selection activeCell="BY2" sqref="BY2:CA8"/>
    </sheetView>
  </sheetViews>
  <sheetFormatPr defaultColWidth="13.140625" defaultRowHeight="15"/>
  <cols>
    <col min="40" max="40" width="36.28515625" customWidth="1"/>
    <col min="41" max="41" width="50.7109375" customWidth="1"/>
    <col min="48" max="48" width="16.5703125" customWidth="1"/>
    <col min="57" max="57" width="26.140625" customWidth="1"/>
    <col min="66" max="66" width="28.7109375" customWidth="1"/>
    <col min="67" max="67" width="27" customWidth="1"/>
    <col min="68" max="68" width="25.42578125" customWidth="1"/>
    <col min="73" max="73" width="26" customWidth="1"/>
    <col min="74" max="74" width="26.28515625" customWidth="1"/>
    <col min="75" max="75" width="26.85546875" customWidth="1"/>
    <col min="77" max="77" width="32.140625" customWidth="1"/>
    <col min="78" max="78" width="25.85546875" customWidth="1"/>
    <col min="79" max="79" width="23.28515625" customWidth="1"/>
  </cols>
  <sheetData>
    <row r="1" spans="1:79" s="4" customFormat="1" ht="60" customHeight="1">
      <c r="A1" s="1791" t="s">
        <v>226</v>
      </c>
      <c r="B1" s="1791"/>
      <c r="E1" s="1791" t="s">
        <v>227</v>
      </c>
      <c r="F1" s="1791"/>
      <c r="I1" s="1792" t="s">
        <v>228</v>
      </c>
      <c r="J1" s="1792"/>
      <c r="K1" s="1792"/>
      <c r="L1" s="1792"/>
      <c r="M1" s="1792"/>
      <c r="N1" s="1792"/>
      <c r="Q1" s="1792" t="s">
        <v>229</v>
      </c>
      <c r="R1" s="1792"/>
      <c r="S1" s="1792"/>
      <c r="T1" s="1792"/>
      <c r="U1" s="1792"/>
      <c r="V1" s="1792"/>
      <c r="Y1" s="1791" t="s">
        <v>230</v>
      </c>
      <c r="Z1" s="1791"/>
      <c r="AA1" s="1791"/>
      <c r="AE1" s="1801" t="s">
        <v>231</v>
      </c>
      <c r="AF1" s="1801"/>
      <c r="AJ1" s="1797" t="s">
        <v>232</v>
      </c>
      <c r="AK1" s="1797"/>
      <c r="AN1" s="1797" t="s">
        <v>233</v>
      </c>
      <c r="AO1" s="1797"/>
      <c r="AS1" s="1791" t="s">
        <v>234</v>
      </c>
      <c r="AT1" s="1791"/>
      <c r="AU1" s="1791"/>
      <c r="AV1" s="1791"/>
      <c r="AY1" s="1791" t="s">
        <v>235</v>
      </c>
      <c r="AZ1" s="1791"/>
      <c r="BA1" s="1791"/>
      <c r="BB1" s="1791"/>
      <c r="BE1" s="262" t="s">
        <v>657</v>
      </c>
      <c r="BF1" s="262"/>
      <c r="BG1" s="262"/>
      <c r="BH1" s="262"/>
      <c r="BI1" s="258"/>
      <c r="BK1" s="1796" t="s">
        <v>2440</v>
      </c>
      <c r="BL1" s="1796"/>
      <c r="BM1" s="1796"/>
      <c r="BN1" s="1796"/>
      <c r="BO1" s="1796"/>
      <c r="BP1" s="1796"/>
      <c r="BR1" s="1798" t="s">
        <v>2360</v>
      </c>
      <c r="BS1" s="1798"/>
      <c r="BT1" s="1798"/>
      <c r="BU1" s="1798"/>
      <c r="BV1" s="1798"/>
      <c r="BW1" s="1798"/>
      <c r="BY1" s="4" t="s">
        <v>726</v>
      </c>
      <c r="BZ1" s="4" t="s">
        <v>741</v>
      </c>
      <c r="CA1" s="4" t="s">
        <v>742</v>
      </c>
    </row>
    <row r="2" spans="1:79" s="4" customFormat="1" ht="39" customHeight="1">
      <c r="A2" s="183" t="s">
        <v>236</v>
      </c>
      <c r="B2" s="184" t="s">
        <v>237</v>
      </c>
      <c r="E2" s="184" t="s">
        <v>238</v>
      </c>
      <c r="F2" s="184" t="s">
        <v>237</v>
      </c>
      <c r="I2" s="1793" t="s">
        <v>239</v>
      </c>
      <c r="J2" s="1793"/>
      <c r="K2" s="1794" t="s">
        <v>240</v>
      </c>
      <c r="L2" s="1794"/>
      <c r="M2" s="1794"/>
      <c r="N2" s="1794"/>
      <c r="Q2" s="1794" t="s">
        <v>239</v>
      </c>
      <c r="R2" s="1794"/>
      <c r="S2" s="1794" t="s">
        <v>240</v>
      </c>
      <c r="T2" s="1794"/>
      <c r="U2" s="1794"/>
      <c r="V2" s="1794"/>
      <c r="Y2" s="6" t="s">
        <v>241</v>
      </c>
      <c r="Z2" s="6" t="s">
        <v>242</v>
      </c>
      <c r="AA2" s="6" t="s">
        <v>243</v>
      </c>
      <c r="AE2" s="7" t="s">
        <v>244</v>
      </c>
      <c r="AF2" s="8" t="s">
        <v>245</v>
      </c>
      <c r="AJ2" s="1802" t="s">
        <v>246</v>
      </c>
      <c r="AK2" s="1802" t="s">
        <v>247</v>
      </c>
      <c r="AN2" s="1804" t="s">
        <v>248</v>
      </c>
      <c r="AO2" s="1804"/>
      <c r="AS2" s="1805" t="s">
        <v>249</v>
      </c>
      <c r="AT2" s="1805"/>
      <c r="AU2" s="1805"/>
      <c r="AV2" s="1805"/>
      <c r="AY2" s="1799" t="s">
        <v>250</v>
      </c>
      <c r="AZ2" s="1800"/>
      <c r="BA2" s="1799" t="s">
        <v>251</v>
      </c>
      <c r="BB2" s="1800"/>
      <c r="BE2" s="259" t="s">
        <v>658</v>
      </c>
      <c r="BF2" s="259" t="s">
        <v>659</v>
      </c>
      <c r="BG2" s="260" t="s">
        <v>660</v>
      </c>
      <c r="BH2" s="261"/>
      <c r="BI2"/>
      <c r="BK2" s="462" t="s">
        <v>659</v>
      </c>
      <c r="BL2" s="243" t="s">
        <v>661</v>
      </c>
      <c r="BM2" s="243" t="s">
        <v>662</v>
      </c>
      <c r="BN2" s="267" t="s">
        <v>667</v>
      </c>
      <c r="BO2" s="267" t="s">
        <v>671</v>
      </c>
      <c r="BP2" s="267" t="s">
        <v>704</v>
      </c>
      <c r="BR2" s="265" t="s">
        <v>659</v>
      </c>
      <c r="BS2" s="243" t="s">
        <v>661</v>
      </c>
      <c r="BT2" s="243" t="s">
        <v>662</v>
      </c>
      <c r="BU2" s="267" t="s">
        <v>667</v>
      </c>
      <c r="BV2" s="267" t="s">
        <v>703</v>
      </c>
      <c r="BW2" s="267" t="s">
        <v>704</v>
      </c>
      <c r="BY2" s="245" t="s">
        <v>727</v>
      </c>
      <c r="BZ2" s="245" t="s">
        <v>727</v>
      </c>
      <c r="CA2" s="245" t="s">
        <v>691</v>
      </c>
    </row>
    <row r="3" spans="1:79" ht="17.25" customHeight="1">
      <c r="A3" s="10">
        <v>1</v>
      </c>
      <c r="B3" s="10">
        <v>1</v>
      </c>
      <c r="E3" s="10">
        <v>1</v>
      </c>
      <c r="F3" s="10">
        <v>1</v>
      </c>
      <c r="I3" s="5" t="s">
        <v>252</v>
      </c>
      <c r="J3" s="5" t="s">
        <v>253</v>
      </c>
      <c r="K3" s="185" t="s">
        <v>254</v>
      </c>
      <c r="L3" s="186" t="s">
        <v>255</v>
      </c>
      <c r="M3" s="185" t="s">
        <v>256</v>
      </c>
      <c r="N3" s="185" t="s">
        <v>257</v>
      </c>
      <c r="Q3" s="11" t="s">
        <v>252</v>
      </c>
      <c r="R3" s="11" t="s">
        <v>258</v>
      </c>
      <c r="S3" s="12" t="s">
        <v>254</v>
      </c>
      <c r="T3" s="11" t="s">
        <v>259</v>
      </c>
      <c r="U3" s="11" t="s">
        <v>256</v>
      </c>
      <c r="V3" s="11" t="s">
        <v>257</v>
      </c>
      <c r="Y3" s="10">
        <v>1</v>
      </c>
      <c r="Z3" s="10">
        <v>0.8</v>
      </c>
      <c r="AA3" s="10">
        <v>1</v>
      </c>
      <c r="AE3" s="13">
        <v>1</v>
      </c>
      <c r="AF3" s="13">
        <v>3.88</v>
      </c>
      <c r="AJ3" s="1803"/>
      <c r="AK3" s="1803"/>
      <c r="AN3" s="14" t="s">
        <v>260</v>
      </c>
      <c r="AO3" s="15" t="s">
        <v>261</v>
      </c>
      <c r="AS3" s="9" t="s">
        <v>262</v>
      </c>
      <c r="AT3" s="9" t="s">
        <v>263</v>
      </c>
      <c r="AU3" s="9" t="s">
        <v>264</v>
      </c>
      <c r="AV3" s="9" t="s">
        <v>265</v>
      </c>
      <c r="AY3" s="148">
        <v>0.1</v>
      </c>
      <c r="AZ3" s="148">
        <v>1</v>
      </c>
      <c r="BA3" s="148">
        <v>0.86</v>
      </c>
      <c r="BB3" s="148"/>
      <c r="BE3" s="245" t="s">
        <v>668</v>
      </c>
      <c r="BF3" s="10">
        <v>1</v>
      </c>
      <c r="BG3" s="246">
        <v>5</v>
      </c>
      <c r="BH3" s="10"/>
      <c r="BK3" s="504">
        <v>1</v>
      </c>
      <c r="BL3" s="505">
        <v>0.1</v>
      </c>
      <c r="BM3" s="505">
        <v>5</v>
      </c>
      <c r="BN3" s="274" t="s">
        <v>729</v>
      </c>
      <c r="BO3" s="274" t="s">
        <v>732</v>
      </c>
      <c r="BP3" s="274" t="s">
        <v>708</v>
      </c>
      <c r="BR3" s="504">
        <v>1</v>
      </c>
      <c r="BS3" s="505">
        <v>0.1</v>
      </c>
      <c r="BT3" s="505">
        <v>4.8</v>
      </c>
      <c r="BU3" s="273" t="s">
        <v>693</v>
      </c>
      <c r="BV3" s="273" t="s">
        <v>665</v>
      </c>
      <c r="BW3" s="503" t="s">
        <v>708</v>
      </c>
      <c r="BY3" s="245" t="s">
        <v>728</v>
      </c>
      <c r="BZ3" s="245" t="s">
        <v>728</v>
      </c>
      <c r="CA3" s="245" t="s">
        <v>692</v>
      </c>
    </row>
    <row r="4" spans="1:79" ht="18" customHeight="1" thickBot="1">
      <c r="A4" s="10">
        <v>2</v>
      </c>
      <c r="B4" s="10">
        <v>0.92</v>
      </c>
      <c r="E4" s="10">
        <v>2</v>
      </c>
      <c r="F4" s="10">
        <v>1</v>
      </c>
      <c r="I4" s="16" t="s">
        <v>180</v>
      </c>
      <c r="J4" s="17">
        <v>0.39</v>
      </c>
      <c r="K4" s="17">
        <v>0.62</v>
      </c>
      <c r="L4" s="18">
        <v>0.5</v>
      </c>
      <c r="M4" s="17">
        <v>0.43</v>
      </c>
      <c r="N4" s="17">
        <v>0.37</v>
      </c>
      <c r="Q4" s="19" t="s">
        <v>266</v>
      </c>
      <c r="R4" s="20">
        <v>0.25</v>
      </c>
      <c r="S4" s="20">
        <v>0.37</v>
      </c>
      <c r="T4" s="21">
        <v>0.3</v>
      </c>
      <c r="U4" s="20">
        <v>0.26</v>
      </c>
      <c r="V4" s="20">
        <v>0.22</v>
      </c>
      <c r="Y4" s="10">
        <v>2</v>
      </c>
      <c r="Z4" s="10">
        <v>0.75</v>
      </c>
      <c r="AA4" s="10">
        <v>1</v>
      </c>
      <c r="AE4" s="13">
        <v>2</v>
      </c>
      <c r="AF4" s="13">
        <v>3.88</v>
      </c>
      <c r="AJ4" s="22" t="s">
        <v>267</v>
      </c>
      <c r="AK4" s="23">
        <v>0.39</v>
      </c>
      <c r="AN4" s="14" t="s">
        <v>268</v>
      </c>
      <c r="AO4" s="83" t="s">
        <v>269</v>
      </c>
      <c r="AS4" s="15">
        <v>8500</v>
      </c>
      <c r="AT4" s="15">
        <v>2125</v>
      </c>
      <c r="AU4" s="15">
        <v>1300</v>
      </c>
      <c r="AV4" s="15">
        <v>1550</v>
      </c>
      <c r="AY4" s="15">
        <v>1.1000000000000001</v>
      </c>
      <c r="AZ4" s="15">
        <v>2</v>
      </c>
      <c r="BA4" s="15">
        <v>0.81</v>
      </c>
      <c r="BB4" s="15"/>
      <c r="BE4" s="245" t="s">
        <v>669</v>
      </c>
      <c r="BF4" s="10">
        <v>2</v>
      </c>
      <c r="BG4" s="246">
        <v>6.5</v>
      </c>
      <c r="BH4" s="247"/>
      <c r="BK4" s="504">
        <v>2</v>
      </c>
      <c r="BL4" s="505">
        <v>5.0999999999999996</v>
      </c>
      <c r="BM4" s="505">
        <v>6.3</v>
      </c>
      <c r="BN4" s="274" t="s">
        <v>729</v>
      </c>
      <c r="BO4" s="274" t="s">
        <v>732</v>
      </c>
      <c r="BP4" s="274" t="s">
        <v>708</v>
      </c>
      <c r="BR4" s="504">
        <v>2</v>
      </c>
      <c r="BS4" s="505">
        <v>4.9000000000000004</v>
      </c>
      <c r="BT4" s="505">
        <v>6</v>
      </c>
      <c r="BU4" s="273" t="s">
        <v>693</v>
      </c>
      <c r="BV4" s="273" t="s">
        <v>665</v>
      </c>
      <c r="BW4" s="503" t="s">
        <v>708</v>
      </c>
      <c r="BY4" s="245" t="s">
        <v>729</v>
      </c>
      <c r="BZ4" s="245" t="s">
        <v>729</v>
      </c>
      <c r="CA4" s="245" t="s">
        <v>693</v>
      </c>
    </row>
    <row r="5" spans="1:79" ht="15.75" thickBot="1">
      <c r="A5" s="10">
        <v>3</v>
      </c>
      <c r="B5" s="10">
        <v>0.84</v>
      </c>
      <c r="E5" s="10">
        <v>3</v>
      </c>
      <c r="F5" s="10">
        <v>1</v>
      </c>
      <c r="I5" s="24" t="s">
        <v>270</v>
      </c>
      <c r="J5" s="20">
        <v>0.52</v>
      </c>
      <c r="K5" s="20">
        <v>0.73</v>
      </c>
      <c r="L5" s="20">
        <v>0.57999999999999996</v>
      </c>
      <c r="M5" s="20">
        <v>0.51</v>
      </c>
      <c r="N5" s="20">
        <v>0.44</v>
      </c>
      <c r="Q5" s="19" t="s">
        <v>180</v>
      </c>
      <c r="R5" s="20">
        <v>0.33</v>
      </c>
      <c r="S5" s="20">
        <v>0.48</v>
      </c>
      <c r="T5" s="20">
        <v>0.38</v>
      </c>
      <c r="U5" s="20">
        <v>0.34</v>
      </c>
      <c r="V5" s="20">
        <v>0.28999999999999998</v>
      </c>
      <c r="Y5" s="10">
        <v>3</v>
      </c>
      <c r="Z5" s="10">
        <v>0.7</v>
      </c>
      <c r="AA5" s="10">
        <v>0.8</v>
      </c>
      <c r="AE5" s="13">
        <v>3</v>
      </c>
      <c r="AF5" s="13">
        <v>3.88</v>
      </c>
      <c r="AJ5" s="22" t="s">
        <v>271</v>
      </c>
      <c r="AK5" s="23">
        <v>0.51</v>
      </c>
      <c r="AN5" s="14" t="s">
        <v>272</v>
      </c>
      <c r="AO5" s="15">
        <v>1</v>
      </c>
      <c r="AS5" s="15">
        <v>10000</v>
      </c>
      <c r="AT5" s="15">
        <v>2500</v>
      </c>
      <c r="AU5" s="15">
        <v>1400</v>
      </c>
      <c r="AV5" s="15">
        <v>1650</v>
      </c>
      <c r="AY5" s="15">
        <v>2.1</v>
      </c>
      <c r="AZ5" s="15">
        <v>3</v>
      </c>
      <c r="BA5" s="15">
        <v>0.76</v>
      </c>
      <c r="BB5" s="15"/>
      <c r="BE5" s="245" t="s">
        <v>670</v>
      </c>
      <c r="BF5" s="10">
        <v>3</v>
      </c>
      <c r="BG5" s="246">
        <v>10</v>
      </c>
      <c r="BH5" s="247"/>
      <c r="BK5" s="504">
        <v>3</v>
      </c>
      <c r="BL5" s="505">
        <v>6.4</v>
      </c>
      <c r="BM5" s="505">
        <v>8</v>
      </c>
      <c r="BN5" s="274" t="s">
        <v>729</v>
      </c>
      <c r="BO5" s="274" t="s">
        <v>732</v>
      </c>
      <c r="BP5" s="274" t="s">
        <v>708</v>
      </c>
      <c r="BR5" s="504">
        <v>3</v>
      </c>
      <c r="BS5" s="505">
        <v>6.1</v>
      </c>
      <c r="BT5" s="505">
        <v>7.6</v>
      </c>
      <c r="BU5" s="273" t="s">
        <v>693</v>
      </c>
      <c r="BV5" s="273" t="s">
        <v>665</v>
      </c>
      <c r="BW5" s="503" t="s">
        <v>708</v>
      </c>
      <c r="BY5" s="245" t="s">
        <v>730</v>
      </c>
      <c r="BZ5" s="245" t="s">
        <v>730</v>
      </c>
      <c r="CA5" s="245" t="s">
        <v>738</v>
      </c>
    </row>
    <row r="6" spans="1:79" ht="15.75" thickBot="1">
      <c r="A6" s="10">
        <v>4</v>
      </c>
      <c r="B6" s="10">
        <v>0.76</v>
      </c>
      <c r="E6" s="10">
        <v>4</v>
      </c>
      <c r="F6" s="10">
        <v>1</v>
      </c>
      <c r="I6" s="24" t="s">
        <v>185</v>
      </c>
      <c r="J6" s="20">
        <v>0.66</v>
      </c>
      <c r="K6" s="20">
        <v>0.92</v>
      </c>
      <c r="L6" s="20">
        <v>0.74</v>
      </c>
      <c r="M6" s="20">
        <v>0.64</v>
      </c>
      <c r="N6" s="20">
        <v>0.55000000000000004</v>
      </c>
      <c r="Q6" s="19" t="s">
        <v>270</v>
      </c>
      <c r="R6" s="20">
        <v>0.41</v>
      </c>
      <c r="S6" s="25">
        <v>0.56000000000000005</v>
      </c>
      <c r="T6" s="20">
        <v>0.45</v>
      </c>
      <c r="U6" s="20">
        <v>0.39</v>
      </c>
      <c r="V6" s="20">
        <v>0.34</v>
      </c>
      <c r="Y6" s="10">
        <v>4</v>
      </c>
      <c r="Z6" s="10">
        <v>0.66</v>
      </c>
      <c r="AA6" s="10">
        <v>0.65</v>
      </c>
      <c r="AE6" s="13">
        <v>4</v>
      </c>
      <c r="AF6" s="13">
        <v>3.88</v>
      </c>
      <c r="AJ6" s="22" t="s">
        <v>273</v>
      </c>
      <c r="AK6" s="23">
        <v>0.62</v>
      </c>
      <c r="AN6" s="14" t="s">
        <v>274</v>
      </c>
      <c r="AO6" s="15">
        <v>1</v>
      </c>
      <c r="AS6" s="15">
        <v>12000</v>
      </c>
      <c r="AT6" s="15">
        <v>3000</v>
      </c>
      <c r="AU6" s="15">
        <v>1600</v>
      </c>
      <c r="AV6" s="15">
        <v>1900</v>
      </c>
      <c r="AY6" s="15">
        <v>3.1</v>
      </c>
      <c r="AZ6" s="15">
        <v>4</v>
      </c>
      <c r="BA6" s="15">
        <v>0.72</v>
      </c>
      <c r="BB6" s="15"/>
      <c r="BE6" s="245" t="s">
        <v>672</v>
      </c>
      <c r="BF6" s="10">
        <v>4</v>
      </c>
      <c r="BG6" s="246">
        <v>10</v>
      </c>
      <c r="BH6" s="247"/>
      <c r="BK6" s="504">
        <v>4</v>
      </c>
      <c r="BL6" s="505">
        <v>8.1</v>
      </c>
      <c r="BM6" s="505">
        <v>10</v>
      </c>
      <c r="BN6" s="273" t="str">
        <f>""</f>
        <v/>
      </c>
      <c r="BO6" s="274" t="s">
        <v>732</v>
      </c>
      <c r="BP6" s="274" t="s">
        <v>708</v>
      </c>
      <c r="BR6" s="504">
        <v>4</v>
      </c>
      <c r="BS6" s="505">
        <v>7.7</v>
      </c>
      <c r="BT6" s="505">
        <v>9.6</v>
      </c>
      <c r="BU6" s="273" t="str">
        <f>""</f>
        <v/>
      </c>
      <c r="BV6" s="273" t="s">
        <v>665</v>
      </c>
      <c r="BW6" s="503" t="s">
        <v>708</v>
      </c>
      <c r="BY6" s="245" t="s">
        <v>740</v>
      </c>
      <c r="BZ6" s="245" t="s">
        <v>740</v>
      </c>
      <c r="CA6" s="245" t="s">
        <v>664</v>
      </c>
    </row>
    <row r="7" spans="1:79" ht="15.75" thickBot="1">
      <c r="A7" s="10">
        <v>5</v>
      </c>
      <c r="B7" s="10">
        <v>0.7</v>
      </c>
      <c r="E7" s="10">
        <v>5</v>
      </c>
      <c r="F7" s="10">
        <v>1</v>
      </c>
      <c r="I7" s="24" t="s">
        <v>186</v>
      </c>
      <c r="J7" s="20">
        <v>0.89</v>
      </c>
      <c r="K7" s="20">
        <v>1.24</v>
      </c>
      <c r="L7" s="20">
        <v>0.99</v>
      </c>
      <c r="M7" s="20">
        <v>0.87</v>
      </c>
      <c r="N7" s="20">
        <v>0.74</v>
      </c>
      <c r="Q7" s="19" t="s">
        <v>185</v>
      </c>
      <c r="R7" s="20">
        <v>0.56999999999999995</v>
      </c>
      <c r="S7" s="25">
        <v>0.72</v>
      </c>
      <c r="T7" s="20">
        <v>0.57999999999999996</v>
      </c>
      <c r="U7" s="21">
        <v>0.5</v>
      </c>
      <c r="V7" s="20">
        <v>0.43</v>
      </c>
      <c r="Y7" s="10">
        <v>5</v>
      </c>
      <c r="Z7" s="10">
        <v>0.62</v>
      </c>
      <c r="AA7" s="10">
        <v>0.55000000000000004</v>
      </c>
      <c r="AE7" s="13">
        <v>5</v>
      </c>
      <c r="AF7" s="13">
        <v>4.84</v>
      </c>
      <c r="AJ7" s="22" t="s">
        <v>275</v>
      </c>
      <c r="AK7" s="23">
        <v>0.73</v>
      </c>
      <c r="AN7" s="14" t="s">
        <v>276</v>
      </c>
      <c r="AO7" s="15">
        <v>1</v>
      </c>
      <c r="AS7" s="15">
        <v>14000</v>
      </c>
      <c r="AT7" s="15">
        <v>3500</v>
      </c>
      <c r="AU7" s="15">
        <v>1900</v>
      </c>
      <c r="AV7" s="15">
        <v>2100</v>
      </c>
      <c r="AY7" s="15">
        <v>4.0999999999999996</v>
      </c>
      <c r="AZ7" s="15">
        <v>5</v>
      </c>
      <c r="BA7" s="15">
        <v>0.68</v>
      </c>
      <c r="BB7" s="15"/>
      <c r="BE7" s="245" t="s">
        <v>673</v>
      </c>
      <c r="BF7" s="10">
        <v>5</v>
      </c>
      <c r="BG7" s="246">
        <v>15</v>
      </c>
      <c r="BH7" s="10"/>
      <c r="BK7" s="504">
        <v>5</v>
      </c>
      <c r="BL7" s="505">
        <v>10.1</v>
      </c>
      <c r="BM7" s="505">
        <v>15.2</v>
      </c>
      <c r="BN7" s="273" t="str">
        <f>""</f>
        <v/>
      </c>
      <c r="BO7" s="274" t="s">
        <v>732</v>
      </c>
      <c r="BP7" s="274" t="s">
        <v>708</v>
      </c>
      <c r="BR7" s="504">
        <v>5</v>
      </c>
      <c r="BS7" s="505">
        <v>9.6999999999999993</v>
      </c>
      <c r="BT7" s="505">
        <v>15.1</v>
      </c>
      <c r="BU7" s="273" t="str">
        <f>""</f>
        <v/>
      </c>
      <c r="BV7" s="273" t="s">
        <v>665</v>
      </c>
      <c r="BW7" s="503" t="s">
        <v>708</v>
      </c>
      <c r="BY7" s="245" t="s">
        <v>731</v>
      </c>
      <c r="BZ7" s="245" t="s">
        <v>731</v>
      </c>
      <c r="CA7" s="245" t="s">
        <v>736</v>
      </c>
    </row>
    <row r="8" spans="1:79" ht="15.75" thickBot="1">
      <c r="A8" s="10">
        <v>6</v>
      </c>
      <c r="B8" s="10">
        <v>0.65</v>
      </c>
      <c r="E8" s="10">
        <v>6</v>
      </c>
      <c r="F8" s="10">
        <v>1</v>
      </c>
      <c r="I8" s="24" t="s">
        <v>183</v>
      </c>
      <c r="J8" s="26">
        <v>1.1000000000000001</v>
      </c>
      <c r="K8" s="20">
        <v>1.49</v>
      </c>
      <c r="L8" s="20">
        <v>1.19</v>
      </c>
      <c r="M8" s="20">
        <v>1.04</v>
      </c>
      <c r="N8" s="20">
        <v>0.89</v>
      </c>
      <c r="Q8" s="24" t="s">
        <v>186</v>
      </c>
      <c r="R8" s="20">
        <v>0.82</v>
      </c>
      <c r="S8" s="20">
        <v>1.08</v>
      </c>
      <c r="T8" s="20">
        <v>0.86</v>
      </c>
      <c r="U8" s="20">
        <v>0.76</v>
      </c>
      <c r="V8" s="20">
        <v>0.65</v>
      </c>
      <c r="Y8" s="10">
        <v>6</v>
      </c>
      <c r="Z8" s="10">
        <v>0.59</v>
      </c>
      <c r="AA8" s="10">
        <v>0.5</v>
      </c>
      <c r="AE8" s="13">
        <v>6</v>
      </c>
      <c r="AF8" s="13">
        <v>5.8</v>
      </c>
      <c r="AJ8" s="22" t="s">
        <v>277</v>
      </c>
      <c r="AK8" s="23">
        <v>0.84</v>
      </c>
      <c r="AN8" s="14" t="s">
        <v>278</v>
      </c>
      <c r="AO8" s="15">
        <v>1</v>
      </c>
      <c r="AS8" s="15">
        <v>18000</v>
      </c>
      <c r="AT8" s="15">
        <v>4500</v>
      </c>
      <c r="AU8" s="15">
        <v>2600</v>
      </c>
      <c r="AV8" s="15">
        <v>2860</v>
      </c>
      <c r="AY8" s="15">
        <v>5.0999999999999996</v>
      </c>
      <c r="AZ8" s="15">
        <v>6</v>
      </c>
      <c r="BA8" s="15">
        <v>0.64</v>
      </c>
      <c r="BB8" s="15"/>
      <c r="BE8" s="245" t="s">
        <v>694</v>
      </c>
      <c r="BF8" s="10">
        <v>6</v>
      </c>
      <c r="BG8" s="246">
        <v>20</v>
      </c>
      <c r="BH8" s="247"/>
      <c r="BK8" s="504">
        <v>6</v>
      </c>
      <c r="BL8" s="505">
        <v>15.2</v>
      </c>
      <c r="BM8" s="505">
        <v>16</v>
      </c>
      <c r="BN8" s="273" t="str">
        <f>""</f>
        <v/>
      </c>
      <c r="BO8" s="274" t="s">
        <v>732</v>
      </c>
      <c r="BP8" s="274" t="s">
        <v>708</v>
      </c>
      <c r="BR8" s="264">
        <v>6</v>
      </c>
      <c r="BS8" s="266">
        <v>15.2</v>
      </c>
      <c r="BT8" s="266">
        <v>19.2</v>
      </c>
      <c r="BU8" s="268" t="str">
        <f>""</f>
        <v/>
      </c>
      <c r="BV8" s="502" t="s">
        <v>665</v>
      </c>
      <c r="BW8" s="503" t="s">
        <v>708</v>
      </c>
      <c r="BY8" s="245" t="s">
        <v>732</v>
      </c>
      <c r="BZ8" s="245" t="s">
        <v>732</v>
      </c>
      <c r="CA8" s="245" t="s">
        <v>737</v>
      </c>
    </row>
    <row r="9" spans="1:79" ht="15.75" thickBot="1">
      <c r="A9" s="10">
        <v>7</v>
      </c>
      <c r="B9" s="10">
        <v>0.6</v>
      </c>
      <c r="E9" s="10">
        <v>7</v>
      </c>
      <c r="F9" s="10">
        <v>1</v>
      </c>
      <c r="I9" s="24" t="s">
        <v>279</v>
      </c>
      <c r="J9" s="20">
        <v>1.58</v>
      </c>
      <c r="K9" s="20">
        <v>1.93</v>
      </c>
      <c r="L9" s="20">
        <v>1.54</v>
      </c>
      <c r="M9" s="20">
        <v>1.35</v>
      </c>
      <c r="N9" s="20">
        <v>1.1599999999999999</v>
      </c>
      <c r="Q9" s="24" t="s">
        <v>183</v>
      </c>
      <c r="R9" s="20">
        <v>1.1299999999999999</v>
      </c>
      <c r="S9" s="25">
        <v>1.38</v>
      </c>
      <c r="T9" s="21">
        <v>1.1000000000000001</v>
      </c>
      <c r="U9" s="20">
        <v>0.97</v>
      </c>
      <c r="V9" s="20">
        <v>0.83</v>
      </c>
      <c r="Y9" s="10">
        <v>7</v>
      </c>
      <c r="Z9" s="10">
        <v>0.56000000000000005</v>
      </c>
      <c r="AA9" s="10">
        <v>0.45</v>
      </c>
      <c r="AE9" s="13">
        <v>7</v>
      </c>
      <c r="AF9" s="13">
        <v>6.76</v>
      </c>
      <c r="AJ9" s="22" t="s">
        <v>280</v>
      </c>
      <c r="AK9" s="23">
        <v>0.95</v>
      </c>
      <c r="AN9" s="14" t="s">
        <v>281</v>
      </c>
      <c r="AO9" s="15" t="s">
        <v>282</v>
      </c>
      <c r="AS9" s="15">
        <v>21000</v>
      </c>
      <c r="AT9" s="15">
        <v>5250</v>
      </c>
      <c r="AU9" s="15">
        <v>2800</v>
      </c>
      <c r="AV9" s="15">
        <v>3080</v>
      </c>
      <c r="AY9" s="15">
        <v>6.1</v>
      </c>
      <c r="AZ9" s="15">
        <v>7</v>
      </c>
      <c r="BA9" s="15">
        <v>0.6</v>
      </c>
      <c r="BB9" s="15"/>
      <c r="BE9" s="245" t="s">
        <v>698</v>
      </c>
      <c r="BF9" s="10">
        <v>7</v>
      </c>
      <c r="BG9" s="246">
        <v>30</v>
      </c>
      <c r="BH9" s="247"/>
      <c r="BK9" s="264">
        <v>7</v>
      </c>
      <c r="BL9" s="266">
        <v>16.100000000000001</v>
      </c>
      <c r="BM9" s="266">
        <v>24</v>
      </c>
      <c r="BN9" s="268" t="str">
        <f>""</f>
        <v/>
      </c>
      <c r="BO9" s="268" t="str">
        <f>""</f>
        <v/>
      </c>
      <c r="BP9" s="269" t="s">
        <v>708</v>
      </c>
      <c r="BR9" s="264">
        <v>7</v>
      </c>
      <c r="BS9" s="266">
        <v>19.3</v>
      </c>
      <c r="BT9" s="266">
        <v>24</v>
      </c>
      <c r="BU9" s="268" t="str">
        <f>""</f>
        <v/>
      </c>
      <c r="BV9" s="268" t="s">
        <v>694</v>
      </c>
      <c r="BW9" s="269" t="s">
        <v>708</v>
      </c>
      <c r="BY9" s="245" t="s">
        <v>674</v>
      </c>
      <c r="BZ9" s="245" t="s">
        <v>674</v>
      </c>
      <c r="CA9" s="268" t="s">
        <v>666</v>
      </c>
    </row>
    <row r="10" spans="1:79" ht="15.75" thickBot="1">
      <c r="A10" s="10">
        <v>8</v>
      </c>
      <c r="B10" s="10">
        <v>0.56999999999999995</v>
      </c>
      <c r="E10" s="10">
        <v>8</v>
      </c>
      <c r="F10" s="10">
        <v>1</v>
      </c>
      <c r="I10" s="24" t="s">
        <v>187</v>
      </c>
      <c r="J10" s="20">
        <v>2.0699999999999998</v>
      </c>
      <c r="K10" s="21">
        <v>2.44</v>
      </c>
      <c r="L10" s="20">
        <v>1.95</v>
      </c>
      <c r="M10" s="20">
        <v>1.71</v>
      </c>
      <c r="N10" s="20">
        <v>1.46</v>
      </c>
      <c r="Q10" s="24" t="s">
        <v>279</v>
      </c>
      <c r="R10" s="20">
        <v>1.58</v>
      </c>
      <c r="S10" s="25">
        <v>2.0299999999999998</v>
      </c>
      <c r="T10" s="20">
        <v>1.62</v>
      </c>
      <c r="U10" s="20">
        <v>1.42</v>
      </c>
      <c r="V10" s="20">
        <v>1.22</v>
      </c>
      <c r="Y10" s="10">
        <v>8</v>
      </c>
      <c r="Z10" s="10">
        <v>0.53</v>
      </c>
      <c r="AA10" s="10">
        <v>0.43</v>
      </c>
      <c r="AE10" s="13">
        <v>8</v>
      </c>
      <c r="AF10" s="13">
        <v>7.72</v>
      </c>
      <c r="AJ10" s="22" t="s">
        <v>283</v>
      </c>
      <c r="AK10" s="23">
        <v>1.05</v>
      </c>
      <c r="AN10" s="14" t="s">
        <v>284</v>
      </c>
      <c r="AO10" s="15" t="s">
        <v>285</v>
      </c>
      <c r="AS10" s="15">
        <v>30000</v>
      </c>
      <c r="AT10" s="15">
        <v>7500</v>
      </c>
      <c r="AU10" s="15">
        <v>3600</v>
      </c>
      <c r="AV10" s="15">
        <v>4000</v>
      </c>
      <c r="AY10" s="15">
        <v>7.1</v>
      </c>
      <c r="AZ10" s="15">
        <v>8</v>
      </c>
      <c r="BA10" s="15">
        <v>0.56999999999999995</v>
      </c>
      <c r="BB10" s="15"/>
      <c r="BE10" s="245" t="s">
        <v>699</v>
      </c>
      <c r="BF10" s="10">
        <v>8</v>
      </c>
      <c r="BG10" s="246">
        <v>36</v>
      </c>
      <c r="BH10" s="247"/>
      <c r="BK10" s="264">
        <v>8</v>
      </c>
      <c r="BL10" s="266">
        <v>24.1</v>
      </c>
      <c r="BM10" s="266">
        <v>30.5</v>
      </c>
      <c r="BN10" s="268" t="str">
        <f>""</f>
        <v/>
      </c>
      <c r="BO10" s="268" t="str">
        <f>""</f>
        <v/>
      </c>
      <c r="BP10" s="263" t="s">
        <v>709</v>
      </c>
      <c r="BR10" s="264">
        <v>8</v>
      </c>
      <c r="BS10" s="266">
        <v>24.1</v>
      </c>
      <c r="BT10" s="266">
        <v>30</v>
      </c>
      <c r="BU10" s="268" t="str">
        <f>""</f>
        <v/>
      </c>
      <c r="BV10" s="268" t="s">
        <v>701</v>
      </c>
      <c r="BW10" s="263" t="s">
        <v>709</v>
      </c>
      <c r="BY10" s="245" t="s">
        <v>733</v>
      </c>
      <c r="BZ10" s="245" t="s">
        <v>733</v>
      </c>
      <c r="CA10" s="268" t="s">
        <v>694</v>
      </c>
    </row>
    <row r="11" spans="1:79" ht="15.75" thickBot="1">
      <c r="A11" s="10">
        <v>9</v>
      </c>
      <c r="B11" s="10">
        <v>0.54</v>
      </c>
      <c r="E11" s="10">
        <v>9</v>
      </c>
      <c r="F11" s="10">
        <v>1</v>
      </c>
      <c r="I11" s="24" t="s">
        <v>286</v>
      </c>
      <c r="J11" s="20">
        <v>3.07</v>
      </c>
      <c r="K11" s="21">
        <v>3.2</v>
      </c>
      <c r="L11" s="20">
        <v>2.56</v>
      </c>
      <c r="M11" s="20">
        <v>2.2400000000000002</v>
      </c>
      <c r="N11" s="20">
        <v>1.92</v>
      </c>
      <c r="Q11" s="24" t="s">
        <v>187</v>
      </c>
      <c r="R11" s="20">
        <v>1.94</v>
      </c>
      <c r="S11" s="27">
        <v>2.4</v>
      </c>
      <c r="T11" s="20">
        <v>1.92</v>
      </c>
      <c r="U11" s="20">
        <v>1.68</v>
      </c>
      <c r="V11" s="20">
        <v>1.44</v>
      </c>
      <c r="Y11" s="10">
        <v>9</v>
      </c>
      <c r="Z11" s="10">
        <v>0.51</v>
      </c>
      <c r="AA11" s="10">
        <v>0.4</v>
      </c>
      <c r="AE11" s="13">
        <v>9</v>
      </c>
      <c r="AF11" s="13">
        <v>8.68</v>
      </c>
      <c r="AJ11" s="22" t="s">
        <v>287</v>
      </c>
      <c r="AK11" s="23">
        <v>1.1599999999999999</v>
      </c>
      <c r="AN11" s="14" t="s">
        <v>288</v>
      </c>
      <c r="AO11" s="15">
        <v>1</v>
      </c>
      <c r="AY11" s="15">
        <v>8.1</v>
      </c>
      <c r="AZ11" s="15">
        <v>9</v>
      </c>
      <c r="BA11" s="15">
        <v>0.54</v>
      </c>
      <c r="BB11" s="15"/>
      <c r="BE11" s="245" t="s">
        <v>700</v>
      </c>
      <c r="BF11" s="10">
        <v>9</v>
      </c>
      <c r="BG11" s="246">
        <v>50</v>
      </c>
      <c r="BH11" s="247"/>
      <c r="BK11" s="264">
        <v>9</v>
      </c>
      <c r="BL11" s="266">
        <v>30.6</v>
      </c>
      <c r="BM11" s="266">
        <v>38.1</v>
      </c>
      <c r="BN11" s="268" t="str">
        <f>""</f>
        <v/>
      </c>
      <c r="BO11" s="268" t="str">
        <f>""</f>
        <v/>
      </c>
      <c r="BP11" s="263" t="s">
        <v>677</v>
      </c>
      <c r="BR11" s="264">
        <v>9</v>
      </c>
      <c r="BS11" s="266">
        <v>30.1</v>
      </c>
      <c r="BT11" s="266">
        <v>36</v>
      </c>
      <c r="BU11" s="268" t="str">
        <f>""</f>
        <v/>
      </c>
      <c r="BV11" s="268" t="s">
        <v>702</v>
      </c>
      <c r="BW11" s="263" t="s">
        <v>677</v>
      </c>
      <c r="BY11" s="245" t="s">
        <v>708</v>
      </c>
      <c r="BZ11" s="245" t="s">
        <v>708</v>
      </c>
      <c r="CA11" s="268" t="s">
        <v>739</v>
      </c>
    </row>
    <row r="12" spans="1:79" ht="21" customHeight="1" thickBot="1">
      <c r="A12" s="10">
        <v>10</v>
      </c>
      <c r="B12" s="10">
        <v>0.52</v>
      </c>
      <c r="E12" s="10">
        <v>10</v>
      </c>
      <c r="F12" s="10">
        <v>1</v>
      </c>
      <c r="I12" s="24" t="s">
        <v>289</v>
      </c>
      <c r="J12" s="20">
        <v>3.98</v>
      </c>
      <c r="K12" s="20">
        <v>4.1500000000000004</v>
      </c>
      <c r="L12" s="20">
        <v>3.32</v>
      </c>
      <c r="M12" s="20">
        <v>2.91</v>
      </c>
      <c r="N12" s="20">
        <v>2.4900000000000002</v>
      </c>
      <c r="Q12" s="24" t="s">
        <v>286</v>
      </c>
      <c r="R12" s="20">
        <v>2.91</v>
      </c>
      <c r="S12" s="25">
        <v>3.64</v>
      </c>
      <c r="T12" s="20">
        <v>2.91</v>
      </c>
      <c r="U12" s="20">
        <v>2.5499999999999998</v>
      </c>
      <c r="V12" s="20">
        <v>2.1800000000000002</v>
      </c>
      <c r="Y12" s="10">
        <v>10</v>
      </c>
      <c r="Z12" s="10">
        <v>0.49</v>
      </c>
      <c r="AA12" s="10">
        <v>0.36</v>
      </c>
      <c r="AE12" s="13">
        <v>10</v>
      </c>
      <c r="AF12" s="13">
        <v>9.64</v>
      </c>
      <c r="AJ12" s="22" t="s">
        <v>290</v>
      </c>
      <c r="AK12" s="23">
        <v>1.26</v>
      </c>
      <c r="AN12" s="14" t="s">
        <v>291</v>
      </c>
      <c r="AO12" s="83" t="s">
        <v>292</v>
      </c>
      <c r="AY12" s="15">
        <v>9.1</v>
      </c>
      <c r="AZ12" s="15">
        <v>10</v>
      </c>
      <c r="BA12" s="15">
        <v>0.52</v>
      </c>
      <c r="BB12" s="15"/>
      <c r="BE12" s="245" t="s">
        <v>674</v>
      </c>
      <c r="BF12" s="10">
        <v>10</v>
      </c>
      <c r="BG12" s="246">
        <v>15</v>
      </c>
      <c r="BH12" s="247"/>
      <c r="BK12" s="264">
        <v>10</v>
      </c>
      <c r="BL12" s="266">
        <v>38.200000000000003</v>
      </c>
      <c r="BM12" s="266">
        <v>47.6</v>
      </c>
      <c r="BN12" s="268" t="str">
        <f>""</f>
        <v/>
      </c>
      <c r="BO12" s="268" t="str">
        <f>""</f>
        <v/>
      </c>
      <c r="BP12" s="263" t="s">
        <v>710</v>
      </c>
      <c r="BR12" s="264">
        <v>10</v>
      </c>
      <c r="BS12" s="266">
        <v>36.1</v>
      </c>
      <c r="BT12" s="266">
        <v>50</v>
      </c>
      <c r="BU12" s="268" t="str">
        <f>""</f>
        <v/>
      </c>
      <c r="BV12" s="268" t="s">
        <v>700</v>
      </c>
      <c r="BW12" s="263" t="s">
        <v>710</v>
      </c>
      <c r="BY12" s="245" t="s">
        <v>734</v>
      </c>
      <c r="BZ12" s="245" t="s">
        <v>734</v>
      </c>
      <c r="CA12" s="268" t="s">
        <v>701</v>
      </c>
    </row>
    <row r="13" spans="1:79" ht="15.75" thickBot="1">
      <c r="A13" s="10">
        <v>11</v>
      </c>
      <c r="B13" s="10">
        <v>0.49</v>
      </c>
      <c r="E13" s="10">
        <v>10</v>
      </c>
      <c r="F13" s="10">
        <v>1</v>
      </c>
      <c r="I13" s="24" t="s">
        <v>293</v>
      </c>
      <c r="J13" s="20">
        <v>4.91</v>
      </c>
      <c r="K13" s="20">
        <v>5.22</v>
      </c>
      <c r="L13" s="20">
        <v>4.18</v>
      </c>
      <c r="M13" s="20">
        <v>3.65</v>
      </c>
      <c r="N13" s="20">
        <v>3.13</v>
      </c>
      <c r="Q13" s="24" t="s">
        <v>289</v>
      </c>
      <c r="R13" s="20">
        <v>3.82</v>
      </c>
      <c r="S13" s="25">
        <v>4.96</v>
      </c>
      <c r="T13" s="20">
        <v>3.97</v>
      </c>
      <c r="U13" s="20">
        <v>3.47</v>
      </c>
      <c r="V13" s="20">
        <v>2.98</v>
      </c>
      <c r="Y13" s="10">
        <v>11</v>
      </c>
      <c r="Z13" s="10">
        <v>0.47</v>
      </c>
      <c r="AA13" s="10">
        <v>0.35</v>
      </c>
      <c r="AE13" s="13">
        <v>11</v>
      </c>
      <c r="AF13" s="13">
        <v>10.42</v>
      </c>
      <c r="AJ13" s="22" t="s">
        <v>294</v>
      </c>
      <c r="AK13" s="23">
        <v>1.36</v>
      </c>
      <c r="AN13" s="14" t="s">
        <v>295</v>
      </c>
      <c r="AO13" s="15">
        <v>1</v>
      </c>
      <c r="AY13" s="15" t="s">
        <v>296</v>
      </c>
      <c r="AZ13" s="15"/>
      <c r="BA13" s="15">
        <v>0.45</v>
      </c>
      <c r="BB13" s="15"/>
      <c r="BE13" s="245" t="s">
        <v>675</v>
      </c>
      <c r="BF13" s="10">
        <v>11</v>
      </c>
      <c r="BG13" s="246">
        <v>23</v>
      </c>
      <c r="BH13" s="247"/>
      <c r="BK13" s="264">
        <v>11</v>
      </c>
      <c r="BL13" s="266">
        <v>47.7</v>
      </c>
      <c r="BM13" s="266">
        <v>57.1</v>
      </c>
      <c r="BN13" s="268" t="str">
        <f>""</f>
        <v/>
      </c>
      <c r="BO13" s="268" t="str">
        <f>""</f>
        <v/>
      </c>
      <c r="BP13" s="263" t="s">
        <v>679</v>
      </c>
      <c r="BR13" s="264">
        <v>11</v>
      </c>
      <c r="BS13" s="266">
        <v>50.1</v>
      </c>
      <c r="BT13" s="266">
        <v>57.1</v>
      </c>
      <c r="BU13" s="268" t="str">
        <f>""</f>
        <v/>
      </c>
      <c r="BV13" s="268"/>
      <c r="BW13" s="263" t="s">
        <v>2460</v>
      </c>
      <c r="BY13" s="245" t="s">
        <v>709</v>
      </c>
      <c r="BZ13" s="245" t="s">
        <v>709</v>
      </c>
      <c r="CA13" s="268" t="s">
        <v>702</v>
      </c>
    </row>
    <row r="14" spans="1:79" ht="15.75" thickBot="1">
      <c r="A14" s="10">
        <v>12</v>
      </c>
      <c r="B14" s="10">
        <v>0.48</v>
      </c>
      <c r="E14" s="10">
        <v>10</v>
      </c>
      <c r="F14" s="10">
        <v>1</v>
      </c>
      <c r="I14" s="24" t="s">
        <v>297</v>
      </c>
      <c r="J14" s="20">
        <v>7.46</v>
      </c>
      <c r="K14" s="20">
        <v>7.94</v>
      </c>
      <c r="L14" s="20">
        <v>6.35</v>
      </c>
      <c r="M14" s="20">
        <v>5.56</v>
      </c>
      <c r="N14" s="20">
        <v>4.76</v>
      </c>
      <c r="Q14" s="24" t="s">
        <v>293</v>
      </c>
      <c r="R14" s="20">
        <v>4.78</v>
      </c>
      <c r="S14" s="25">
        <v>5.62</v>
      </c>
      <c r="T14" s="21">
        <v>4.5</v>
      </c>
      <c r="U14" s="20">
        <v>3.93</v>
      </c>
      <c r="V14" s="20">
        <v>3.37</v>
      </c>
      <c r="Y14" s="10">
        <v>12</v>
      </c>
      <c r="Z14" s="10">
        <v>0.45</v>
      </c>
      <c r="AA14" s="10">
        <v>0.34</v>
      </c>
      <c r="AE14" s="13">
        <v>12</v>
      </c>
      <c r="AF14" s="13">
        <v>11.2</v>
      </c>
      <c r="AJ14" s="22" t="s">
        <v>298</v>
      </c>
      <c r="AK14" s="23">
        <v>1.47</v>
      </c>
      <c r="AN14" s="14" t="s">
        <v>299</v>
      </c>
      <c r="AO14" s="15">
        <v>1</v>
      </c>
      <c r="BE14" s="245" t="s">
        <v>676</v>
      </c>
      <c r="BF14" s="10">
        <v>12</v>
      </c>
      <c r="BG14" s="246">
        <v>27</v>
      </c>
      <c r="BH14" s="247"/>
      <c r="BK14" s="735">
        <v>12</v>
      </c>
      <c r="BL14" s="736">
        <v>57.2</v>
      </c>
      <c r="BM14" s="736">
        <v>66.7</v>
      </c>
      <c r="BN14" s="737" t="str">
        <f>""</f>
        <v/>
      </c>
      <c r="BO14" s="737" t="str">
        <f>""</f>
        <v/>
      </c>
      <c r="BP14" s="738" t="s">
        <v>680</v>
      </c>
      <c r="BR14" s="264">
        <v>12</v>
      </c>
      <c r="BS14" s="266">
        <v>57.2</v>
      </c>
      <c r="BT14" s="266">
        <v>75</v>
      </c>
      <c r="BU14" s="268" t="str">
        <f>""</f>
        <v/>
      </c>
      <c r="BV14" s="268"/>
      <c r="BW14" s="263" t="s">
        <v>2461</v>
      </c>
      <c r="BY14" s="245" t="s">
        <v>677</v>
      </c>
      <c r="BZ14" s="245" t="s">
        <v>677</v>
      </c>
      <c r="CA14" s="268" t="s">
        <v>700</v>
      </c>
    </row>
    <row r="15" spans="1:79" ht="15.75" thickBot="1">
      <c r="A15" s="10">
        <v>13</v>
      </c>
      <c r="B15" s="10">
        <v>0.46</v>
      </c>
      <c r="E15" s="10">
        <v>10</v>
      </c>
      <c r="F15" s="10">
        <v>1</v>
      </c>
      <c r="I15" s="24" t="s">
        <v>300</v>
      </c>
      <c r="J15" s="20">
        <v>9.44</v>
      </c>
      <c r="K15" s="20">
        <v>10.039999999999999</v>
      </c>
      <c r="L15" s="20">
        <v>8.0299999999999994</v>
      </c>
      <c r="M15" s="20">
        <v>7.03</v>
      </c>
      <c r="N15" s="20">
        <v>6.02</v>
      </c>
      <c r="Q15" s="28" t="s">
        <v>301</v>
      </c>
      <c r="R15" s="20">
        <v>5.45</v>
      </c>
      <c r="S15" s="25">
        <v>6.49</v>
      </c>
      <c r="T15" s="20">
        <v>5.19</v>
      </c>
      <c r="U15" s="20">
        <v>4.54</v>
      </c>
      <c r="V15" s="20">
        <v>3.89</v>
      </c>
      <c r="AE15" s="13">
        <v>13</v>
      </c>
      <c r="AF15" s="13">
        <v>11.98</v>
      </c>
      <c r="AJ15" s="22" t="s">
        <v>302</v>
      </c>
      <c r="AK15" s="23">
        <v>1.57</v>
      </c>
      <c r="AN15" s="14" t="s">
        <v>303</v>
      </c>
      <c r="AO15" s="15" t="s">
        <v>304</v>
      </c>
      <c r="BE15" s="245" t="s">
        <v>677</v>
      </c>
      <c r="BF15" s="10">
        <v>13</v>
      </c>
      <c r="BG15" s="246">
        <v>38</v>
      </c>
      <c r="BH15" s="247"/>
      <c r="BK15" s="264">
        <v>13</v>
      </c>
      <c r="BL15" s="266">
        <v>66.8</v>
      </c>
      <c r="BM15" s="266">
        <v>75</v>
      </c>
      <c r="BN15" s="268" t="str">
        <f>""</f>
        <v/>
      </c>
      <c r="BO15" s="268" t="str">
        <f>""</f>
        <v/>
      </c>
      <c r="BP15" s="263" t="s">
        <v>681</v>
      </c>
      <c r="BR15" s="264">
        <v>14</v>
      </c>
      <c r="BS15" s="266">
        <v>75.099999999999994</v>
      </c>
      <c r="BT15" s="266">
        <v>86</v>
      </c>
      <c r="BU15" s="268" t="str">
        <f>""</f>
        <v/>
      </c>
      <c r="BV15" s="268" t="str">
        <f>""</f>
        <v/>
      </c>
      <c r="BW15" s="270" t="s">
        <v>682</v>
      </c>
      <c r="BY15" s="245" t="s">
        <v>735</v>
      </c>
      <c r="BZ15" s="245" t="s">
        <v>735</v>
      </c>
    </row>
    <row r="16" spans="1:79" ht="15.75" thickBot="1">
      <c r="A16" s="10">
        <v>14</v>
      </c>
      <c r="B16" s="10">
        <v>0.45</v>
      </c>
      <c r="E16" s="10">
        <v>10</v>
      </c>
      <c r="F16" s="10">
        <v>1</v>
      </c>
      <c r="I16" s="24" t="s">
        <v>305</v>
      </c>
      <c r="J16" s="21">
        <v>12.1</v>
      </c>
      <c r="K16" s="20">
        <v>13.01</v>
      </c>
      <c r="L16" s="20">
        <v>10.41</v>
      </c>
      <c r="M16" s="20">
        <v>9.11</v>
      </c>
      <c r="N16" s="20">
        <v>7.81</v>
      </c>
      <c r="Q16" s="28" t="s">
        <v>297</v>
      </c>
      <c r="R16" s="21">
        <v>6.9</v>
      </c>
      <c r="S16" s="25">
        <v>8.1199999999999992</v>
      </c>
      <c r="T16" s="21">
        <v>6.5</v>
      </c>
      <c r="U16" s="20">
        <v>5.68</v>
      </c>
      <c r="V16" s="20">
        <v>4.87</v>
      </c>
      <c r="AE16" s="13">
        <v>14</v>
      </c>
      <c r="AF16" s="13">
        <v>12.76</v>
      </c>
      <c r="AJ16" s="22" t="s">
        <v>306</v>
      </c>
      <c r="AK16" s="23">
        <v>1.67</v>
      </c>
      <c r="AN16" s="14" t="s">
        <v>307</v>
      </c>
      <c r="AO16" s="10" t="s">
        <v>308</v>
      </c>
      <c r="BE16" s="245" t="s">
        <v>678</v>
      </c>
      <c r="BF16" s="10">
        <v>14</v>
      </c>
      <c r="BG16" s="246">
        <v>47</v>
      </c>
      <c r="BH16" s="247"/>
      <c r="BK16" s="264">
        <v>14</v>
      </c>
      <c r="BL16" s="266">
        <v>75.099999999999994</v>
      </c>
      <c r="BM16" s="266">
        <v>86</v>
      </c>
      <c r="BN16" s="268" t="str">
        <f>""</f>
        <v/>
      </c>
      <c r="BO16" s="268" t="str">
        <f>""</f>
        <v/>
      </c>
      <c r="BP16" s="270" t="s">
        <v>682</v>
      </c>
      <c r="BR16" s="264">
        <v>15</v>
      </c>
      <c r="BS16" s="266">
        <v>86.1</v>
      </c>
      <c r="BT16" s="266">
        <v>95</v>
      </c>
      <c r="BU16" s="268" t="str">
        <f>""</f>
        <v/>
      </c>
      <c r="BV16" s="268" t="str">
        <f>""</f>
        <v/>
      </c>
      <c r="BW16" s="270" t="s">
        <v>683</v>
      </c>
      <c r="BY16" s="245" t="s">
        <v>710</v>
      </c>
      <c r="BZ16" s="245" t="s">
        <v>710</v>
      </c>
    </row>
    <row r="17" spans="1:78" ht="15.75" thickBot="1">
      <c r="A17" s="10">
        <v>15</v>
      </c>
      <c r="B17" s="10">
        <v>0.44</v>
      </c>
      <c r="E17" s="10">
        <v>10</v>
      </c>
      <c r="F17" s="10">
        <v>1</v>
      </c>
      <c r="Q17" s="24" t="s">
        <v>300</v>
      </c>
      <c r="R17" s="20">
        <v>9.68</v>
      </c>
      <c r="S17" s="25">
        <v>10.76</v>
      </c>
      <c r="T17" s="20">
        <v>8.61</v>
      </c>
      <c r="U17" s="20">
        <v>7.53</v>
      </c>
      <c r="V17" s="20">
        <v>6.46</v>
      </c>
      <c r="AE17" s="13">
        <v>15</v>
      </c>
      <c r="AF17" s="13">
        <v>13.54</v>
      </c>
      <c r="AJ17" s="22" t="s">
        <v>309</v>
      </c>
      <c r="AK17" s="23">
        <v>1.76</v>
      </c>
      <c r="BE17" s="245" t="s">
        <v>679</v>
      </c>
      <c r="BF17" s="10">
        <v>15</v>
      </c>
      <c r="BG17" s="246">
        <v>57</v>
      </c>
      <c r="BH17" s="247"/>
      <c r="BK17" s="264">
        <v>15</v>
      </c>
      <c r="BL17" s="266">
        <v>86.1</v>
      </c>
      <c r="BM17" s="266">
        <v>95</v>
      </c>
      <c r="BN17" s="268" t="str">
        <f>""</f>
        <v/>
      </c>
      <c r="BO17" s="268" t="str">
        <f>""</f>
        <v/>
      </c>
      <c r="BP17" s="270" t="s">
        <v>683</v>
      </c>
      <c r="BR17" s="264">
        <v>16</v>
      </c>
      <c r="BS17" s="266">
        <v>95.1</v>
      </c>
      <c r="BT17" s="266">
        <v>114</v>
      </c>
      <c r="BU17" s="268" t="str">
        <f>""</f>
        <v/>
      </c>
      <c r="BV17" s="268" t="str">
        <f>""</f>
        <v/>
      </c>
      <c r="BW17" s="271" t="s">
        <v>684</v>
      </c>
      <c r="BY17" s="245" t="s">
        <v>679</v>
      </c>
      <c r="BZ17" s="245" t="s">
        <v>679</v>
      </c>
    </row>
    <row r="18" spans="1:78" ht="15.75" thickBot="1">
      <c r="A18" s="10">
        <v>16</v>
      </c>
      <c r="B18" s="10">
        <v>0.43</v>
      </c>
      <c r="E18" s="10">
        <v>10</v>
      </c>
      <c r="F18" s="10">
        <v>1</v>
      </c>
      <c r="Q18" s="24" t="s">
        <v>305</v>
      </c>
      <c r="R18" s="20">
        <v>11.79</v>
      </c>
      <c r="S18" s="25">
        <v>13.25</v>
      </c>
      <c r="T18" s="21">
        <v>10.6</v>
      </c>
      <c r="U18" s="20">
        <v>9.2799999999999994</v>
      </c>
      <c r="V18" s="20">
        <v>7.95</v>
      </c>
      <c r="AE18" s="13">
        <v>16</v>
      </c>
      <c r="AF18" s="13">
        <v>14.32</v>
      </c>
      <c r="AJ18" s="29" t="s">
        <v>310</v>
      </c>
      <c r="AK18" s="30">
        <v>1.86</v>
      </c>
      <c r="BE18" s="245" t="s">
        <v>680</v>
      </c>
      <c r="BF18" s="10">
        <v>16</v>
      </c>
      <c r="BG18" s="246">
        <v>66</v>
      </c>
      <c r="BH18" s="247"/>
      <c r="BK18" s="264">
        <v>16</v>
      </c>
      <c r="BL18" s="266">
        <v>95.1</v>
      </c>
      <c r="BM18" s="266">
        <v>114</v>
      </c>
      <c r="BN18" s="268" t="str">
        <f>""</f>
        <v/>
      </c>
      <c r="BO18" s="268" t="str">
        <f>""</f>
        <v/>
      </c>
      <c r="BP18" s="271" t="s">
        <v>684</v>
      </c>
      <c r="BR18" s="264">
        <v>17</v>
      </c>
      <c r="BS18" s="266">
        <v>114.1</v>
      </c>
      <c r="BT18" s="266">
        <v>152</v>
      </c>
      <c r="BU18" s="268" t="str">
        <f>""</f>
        <v/>
      </c>
      <c r="BV18" s="268" t="str">
        <f>""</f>
        <v/>
      </c>
      <c r="BW18" s="270" t="s">
        <v>685</v>
      </c>
      <c r="BY18" s="245" t="s">
        <v>680</v>
      </c>
      <c r="BZ18" s="245" t="s">
        <v>680</v>
      </c>
    </row>
    <row r="19" spans="1:78" ht="16.5" thickTop="1" thickBot="1">
      <c r="A19" s="10">
        <v>17</v>
      </c>
      <c r="B19" s="10">
        <v>0.42</v>
      </c>
      <c r="E19" s="10">
        <v>11</v>
      </c>
      <c r="F19" s="10">
        <v>0.86</v>
      </c>
      <c r="I19" s="31" t="s">
        <v>311</v>
      </c>
      <c r="Q19" s="28" t="s">
        <v>312</v>
      </c>
      <c r="R19" s="20">
        <v>13.63</v>
      </c>
      <c r="S19" s="20">
        <v>14.98</v>
      </c>
      <c r="T19" s="20">
        <v>11.98</v>
      </c>
      <c r="U19" s="20">
        <v>10.49</v>
      </c>
      <c r="V19" s="21">
        <v>8.99</v>
      </c>
      <c r="AE19" s="13">
        <v>17</v>
      </c>
      <c r="AF19" s="13">
        <v>15.1</v>
      </c>
      <c r="AJ19" s="32" t="s">
        <v>313</v>
      </c>
      <c r="AK19" s="33">
        <v>1.96</v>
      </c>
      <c r="BE19" s="245" t="s">
        <v>681</v>
      </c>
      <c r="BF19" s="10">
        <v>17</v>
      </c>
      <c r="BG19" s="246">
        <v>75</v>
      </c>
      <c r="BH19" s="247"/>
      <c r="BK19" s="264">
        <v>17</v>
      </c>
      <c r="BL19" s="266">
        <v>114.1</v>
      </c>
      <c r="BM19" s="266">
        <v>152</v>
      </c>
      <c r="BN19" s="268" t="str">
        <f>""</f>
        <v/>
      </c>
      <c r="BO19" s="268" t="str">
        <f>""</f>
        <v/>
      </c>
      <c r="BP19" s="270" t="s">
        <v>685</v>
      </c>
      <c r="BR19" s="463">
        <v>18</v>
      </c>
      <c r="BS19" s="266">
        <v>152.1</v>
      </c>
      <c r="BT19" s="266">
        <v>171</v>
      </c>
      <c r="BU19" s="268" t="str">
        <f>""</f>
        <v/>
      </c>
      <c r="BV19" s="268" t="str">
        <f>""</f>
        <v/>
      </c>
      <c r="BW19" s="270" t="s">
        <v>686</v>
      </c>
      <c r="BY19" s="245" t="s">
        <v>681</v>
      </c>
      <c r="BZ19" s="245" t="s">
        <v>681</v>
      </c>
    </row>
    <row r="20" spans="1:78" ht="15.75" thickBot="1">
      <c r="A20" s="10">
        <v>18</v>
      </c>
      <c r="B20" s="10">
        <v>0.41</v>
      </c>
      <c r="E20" s="10">
        <v>12</v>
      </c>
      <c r="F20" s="10">
        <v>0.86</v>
      </c>
      <c r="Q20" s="28" t="s">
        <v>314</v>
      </c>
      <c r="R20" s="21">
        <v>18.399999999999999</v>
      </c>
      <c r="S20" s="20">
        <v>20.67</v>
      </c>
      <c r="T20" s="20">
        <v>16.54</v>
      </c>
      <c r="U20" s="20">
        <v>14.47</v>
      </c>
      <c r="V20" s="21">
        <v>12.4</v>
      </c>
      <c r="AE20" s="13">
        <v>18</v>
      </c>
      <c r="AF20" s="13">
        <v>15.88</v>
      </c>
      <c r="AJ20" s="22" t="s">
        <v>315</v>
      </c>
      <c r="AK20" s="34">
        <v>2.06</v>
      </c>
      <c r="BE20" s="248" t="s">
        <v>682</v>
      </c>
      <c r="BF20" s="249">
        <v>18</v>
      </c>
      <c r="BG20" s="250">
        <v>86</v>
      </c>
      <c r="BH20" s="251"/>
      <c r="BK20" s="463">
        <v>18</v>
      </c>
      <c r="BL20" s="266">
        <v>152.1</v>
      </c>
      <c r="BM20" s="266">
        <v>171</v>
      </c>
      <c r="BN20" s="268" t="str">
        <f>""</f>
        <v/>
      </c>
      <c r="BO20" s="268" t="str">
        <f>""</f>
        <v/>
      </c>
      <c r="BP20" s="270" t="s">
        <v>686</v>
      </c>
      <c r="BR20" s="463">
        <v>19</v>
      </c>
      <c r="BS20" s="266">
        <v>171.1</v>
      </c>
      <c r="BT20" s="266">
        <v>188</v>
      </c>
      <c r="BU20" s="268" t="str">
        <f>""</f>
        <v/>
      </c>
      <c r="BV20" s="268" t="str">
        <f>""</f>
        <v/>
      </c>
      <c r="BW20" s="270" t="s">
        <v>687</v>
      </c>
      <c r="BY20" s="248" t="s">
        <v>682</v>
      </c>
      <c r="BZ20" s="248" t="s">
        <v>682</v>
      </c>
    </row>
    <row r="21" spans="1:78" ht="15.75" thickBot="1">
      <c r="A21" s="10">
        <v>19</v>
      </c>
      <c r="B21" s="10">
        <v>0.4</v>
      </c>
      <c r="E21" s="10">
        <v>13</v>
      </c>
      <c r="F21" s="10">
        <v>0.86</v>
      </c>
      <c r="Q21" s="28" t="s">
        <v>316</v>
      </c>
      <c r="R21" s="20">
        <v>22.44</v>
      </c>
      <c r="S21" s="20">
        <v>24.66</v>
      </c>
      <c r="T21" s="20">
        <v>19.73</v>
      </c>
      <c r="U21" s="20">
        <v>17.260000000000002</v>
      </c>
      <c r="V21" s="21">
        <v>14.8</v>
      </c>
      <c r="AE21" s="13">
        <v>19</v>
      </c>
      <c r="AF21" s="13">
        <v>16.66</v>
      </c>
      <c r="AJ21" s="22" t="s">
        <v>317</v>
      </c>
      <c r="AK21" s="34">
        <v>2.16</v>
      </c>
      <c r="BE21" s="248" t="s">
        <v>683</v>
      </c>
      <c r="BF21" s="249">
        <v>19</v>
      </c>
      <c r="BG21" s="250">
        <v>95</v>
      </c>
      <c r="BH21" s="251"/>
      <c r="BK21" s="463">
        <v>19</v>
      </c>
      <c r="BL21" s="266">
        <v>171.1</v>
      </c>
      <c r="BM21" s="266">
        <v>188</v>
      </c>
      <c r="BN21" s="268" t="str">
        <f>""</f>
        <v/>
      </c>
      <c r="BO21" s="268" t="str">
        <f>""</f>
        <v/>
      </c>
      <c r="BP21" s="270" t="s">
        <v>687</v>
      </c>
      <c r="BR21" s="463">
        <v>20</v>
      </c>
      <c r="BS21" s="266">
        <v>188.1</v>
      </c>
      <c r="BT21" s="266">
        <v>228</v>
      </c>
      <c r="BU21" s="268" t="str">
        <f>""</f>
        <v/>
      </c>
      <c r="BV21" s="268" t="str">
        <f>""</f>
        <v/>
      </c>
      <c r="BW21" s="270" t="s">
        <v>688</v>
      </c>
      <c r="BY21" s="248" t="s">
        <v>683</v>
      </c>
      <c r="BZ21" s="248" t="s">
        <v>683</v>
      </c>
    </row>
    <row r="22" spans="1:78" ht="15.75" thickBot="1">
      <c r="A22" s="10">
        <v>20</v>
      </c>
      <c r="B22" s="10">
        <v>0.4</v>
      </c>
      <c r="E22" s="10">
        <v>14</v>
      </c>
      <c r="F22" s="10">
        <v>0.86</v>
      </c>
      <c r="Q22" s="28" t="s">
        <v>318</v>
      </c>
      <c r="R22" s="20">
        <v>26.93</v>
      </c>
      <c r="S22" s="20">
        <v>29.59</v>
      </c>
      <c r="T22" s="20">
        <v>23.67</v>
      </c>
      <c r="U22" s="20">
        <v>20.71</v>
      </c>
      <c r="V22" s="20">
        <v>17.760000000000002</v>
      </c>
      <c r="AE22" s="13">
        <v>20</v>
      </c>
      <c r="AF22" s="13">
        <v>17.440000000000001</v>
      </c>
      <c r="AJ22" s="22" t="s">
        <v>319</v>
      </c>
      <c r="AK22" s="34">
        <v>2.35</v>
      </c>
      <c r="BE22" s="252" t="s">
        <v>684</v>
      </c>
      <c r="BF22" s="249">
        <v>20</v>
      </c>
      <c r="BG22" s="250">
        <v>114</v>
      </c>
      <c r="BH22" s="251"/>
      <c r="BK22" s="463">
        <v>20</v>
      </c>
      <c r="BL22" s="266">
        <v>188.1</v>
      </c>
      <c r="BM22" s="266">
        <v>228</v>
      </c>
      <c r="BN22" s="268" t="str">
        <f>""</f>
        <v/>
      </c>
      <c r="BO22" s="268" t="str">
        <f>""</f>
        <v/>
      </c>
      <c r="BP22" s="270" t="s">
        <v>688</v>
      </c>
      <c r="BR22" s="463">
        <v>21</v>
      </c>
      <c r="BS22" s="266">
        <v>228.1</v>
      </c>
      <c r="BT22" s="266">
        <v>266</v>
      </c>
      <c r="BU22" s="268" t="str">
        <f>""</f>
        <v/>
      </c>
      <c r="BV22" s="268" t="str">
        <f>""</f>
        <v/>
      </c>
      <c r="BW22" s="270" t="s">
        <v>689</v>
      </c>
      <c r="BY22" s="252" t="s">
        <v>2468</v>
      </c>
      <c r="BZ22" s="252" t="s">
        <v>684</v>
      </c>
    </row>
    <row r="23" spans="1:78" ht="15.75" thickBot="1">
      <c r="A23" s="10">
        <v>21</v>
      </c>
      <c r="B23" s="10">
        <v>0.39</v>
      </c>
      <c r="E23" s="10">
        <v>15</v>
      </c>
      <c r="F23" s="10">
        <v>0.86</v>
      </c>
      <c r="Q23" s="28" t="s">
        <v>320</v>
      </c>
      <c r="R23" s="20">
        <v>44.34</v>
      </c>
      <c r="S23" s="20">
        <v>49.27</v>
      </c>
      <c r="T23" s="20">
        <v>23.67</v>
      </c>
      <c r="U23" s="20">
        <v>20.71</v>
      </c>
      <c r="V23" s="20">
        <v>17.760000000000002</v>
      </c>
      <c r="AE23" s="13">
        <v>21</v>
      </c>
      <c r="AF23" s="13">
        <v>18.04</v>
      </c>
      <c r="AJ23" s="22" t="s">
        <v>321</v>
      </c>
      <c r="AK23" s="34">
        <v>2.54</v>
      </c>
      <c r="BE23" s="248" t="s">
        <v>685</v>
      </c>
      <c r="BF23" s="249">
        <v>21</v>
      </c>
      <c r="BG23" s="250">
        <v>152</v>
      </c>
      <c r="BH23" s="251"/>
      <c r="BK23" s="463">
        <v>21</v>
      </c>
      <c r="BL23" s="266">
        <v>228.1</v>
      </c>
      <c r="BM23" s="266">
        <v>266</v>
      </c>
      <c r="BN23" s="268" t="str">
        <f>""</f>
        <v/>
      </c>
      <c r="BO23" s="268" t="str">
        <f>""</f>
        <v/>
      </c>
      <c r="BP23" s="270" t="s">
        <v>689</v>
      </c>
      <c r="BR23" s="463">
        <v>22</v>
      </c>
      <c r="BS23" s="266">
        <v>266.10000000000002</v>
      </c>
      <c r="BT23" s="266">
        <v>304</v>
      </c>
      <c r="BU23" s="268" t="str">
        <f>""</f>
        <v/>
      </c>
      <c r="BV23" s="268" t="str">
        <f>""</f>
        <v/>
      </c>
      <c r="BW23" s="270" t="s">
        <v>690</v>
      </c>
      <c r="BY23" s="252" t="s">
        <v>2470</v>
      </c>
      <c r="BZ23" s="248" t="s">
        <v>685</v>
      </c>
    </row>
    <row r="24" spans="1:78" ht="15.75" thickBot="1">
      <c r="A24" s="10">
        <v>22</v>
      </c>
      <c r="B24" s="10">
        <v>0.39</v>
      </c>
      <c r="E24" s="10">
        <v>16</v>
      </c>
      <c r="F24" s="10">
        <v>0.86</v>
      </c>
      <c r="Q24" s="28" t="s">
        <v>322</v>
      </c>
      <c r="R24" s="20">
        <v>51.35</v>
      </c>
      <c r="S24" s="21">
        <v>57.7</v>
      </c>
      <c r="T24" s="20">
        <v>23.67</v>
      </c>
      <c r="U24" s="20">
        <v>20.71</v>
      </c>
      <c r="V24" s="20">
        <v>17.760000000000002</v>
      </c>
      <c r="AE24" s="13">
        <v>22</v>
      </c>
      <c r="AF24" s="13">
        <v>18.649999999999999</v>
      </c>
      <c r="AJ24" s="22" t="s">
        <v>323</v>
      </c>
      <c r="AK24" s="34">
        <v>2.73</v>
      </c>
      <c r="BE24" s="248" t="s">
        <v>686</v>
      </c>
      <c r="BF24" s="249">
        <v>22</v>
      </c>
      <c r="BG24" s="250">
        <v>171</v>
      </c>
      <c r="BH24" s="251"/>
      <c r="BK24" s="463">
        <v>22</v>
      </c>
      <c r="BL24" s="266">
        <v>266.10000000000002</v>
      </c>
      <c r="BM24" s="266">
        <v>304</v>
      </c>
      <c r="BN24" s="268" t="str">
        <f>""</f>
        <v/>
      </c>
      <c r="BO24" s="268" t="str">
        <f>""</f>
        <v/>
      </c>
      <c r="BP24" s="270" t="s">
        <v>690</v>
      </c>
      <c r="BR24" s="461"/>
      <c r="BS24" s="458"/>
      <c r="BT24" s="458"/>
      <c r="BU24" s="459"/>
      <c r="BV24" s="459"/>
      <c r="BW24" s="460"/>
      <c r="BY24" s="252" t="s">
        <v>2471</v>
      </c>
      <c r="BZ24" s="248" t="s">
        <v>686</v>
      </c>
    </row>
    <row r="25" spans="1:78" ht="15.75" thickBot="1">
      <c r="A25" s="10">
        <v>23</v>
      </c>
      <c r="B25" s="10">
        <v>0.39</v>
      </c>
      <c r="E25" s="10">
        <v>17</v>
      </c>
      <c r="F25" s="10">
        <v>0.86</v>
      </c>
      <c r="Q25" s="28" t="s">
        <v>324</v>
      </c>
      <c r="R25" s="20">
        <v>62.73</v>
      </c>
      <c r="S25" s="20">
        <v>70.48</v>
      </c>
      <c r="T25" s="20">
        <v>23.67</v>
      </c>
      <c r="U25" s="20">
        <v>20.71</v>
      </c>
      <c r="V25" s="20">
        <v>17.760000000000002</v>
      </c>
      <c r="AE25" s="13">
        <v>23</v>
      </c>
      <c r="AF25" s="13">
        <v>19.25</v>
      </c>
      <c r="AJ25" s="22" t="s">
        <v>325</v>
      </c>
      <c r="AK25" s="34">
        <v>2.91</v>
      </c>
      <c r="BE25" s="248" t="s">
        <v>687</v>
      </c>
      <c r="BF25" s="249">
        <v>23</v>
      </c>
      <c r="BG25" s="250">
        <v>188</v>
      </c>
      <c r="BH25" s="251"/>
      <c r="BK25" s="729">
        <v>22</v>
      </c>
      <c r="BL25" s="730">
        <v>95.1</v>
      </c>
      <c r="BM25" s="730">
        <v>114</v>
      </c>
      <c r="BN25" s="731"/>
      <c r="BO25" s="731"/>
      <c r="BP25" s="732" t="s">
        <v>2470</v>
      </c>
      <c r="BY25" s="248" t="s">
        <v>685</v>
      </c>
      <c r="BZ25" s="248" t="s">
        <v>687</v>
      </c>
    </row>
    <row r="26" spans="1:78" ht="15.75" thickBot="1">
      <c r="A26" s="10">
        <v>24</v>
      </c>
      <c r="B26" s="10">
        <v>0.38</v>
      </c>
      <c r="E26" s="10">
        <v>18</v>
      </c>
      <c r="F26" s="10">
        <v>0.86</v>
      </c>
      <c r="AE26" s="13">
        <v>24</v>
      </c>
      <c r="AF26" s="13">
        <v>19.86</v>
      </c>
      <c r="AJ26" s="22" t="s">
        <v>326</v>
      </c>
      <c r="AK26" s="34">
        <v>3.1</v>
      </c>
      <c r="BE26" s="248" t="s">
        <v>688</v>
      </c>
      <c r="BF26" s="249">
        <v>24</v>
      </c>
      <c r="BG26" s="250">
        <v>228</v>
      </c>
      <c r="BH26" s="251"/>
      <c r="BK26" s="729">
        <v>22</v>
      </c>
      <c r="BL26" s="730">
        <v>95.1</v>
      </c>
      <c r="BM26" s="730">
        <v>114</v>
      </c>
      <c r="BN26" s="731"/>
      <c r="BO26" s="731"/>
      <c r="BP26" s="732" t="s">
        <v>2471</v>
      </c>
      <c r="BY26" s="248" t="s">
        <v>686</v>
      </c>
      <c r="BZ26" s="248" t="s">
        <v>688</v>
      </c>
    </row>
    <row r="27" spans="1:78" ht="15.75" customHeight="1" thickBot="1">
      <c r="A27" s="10">
        <v>25</v>
      </c>
      <c r="B27" s="10">
        <v>0.38</v>
      </c>
      <c r="E27" s="10">
        <v>19</v>
      </c>
      <c r="F27" s="10">
        <v>0.86</v>
      </c>
      <c r="AE27" s="13">
        <v>25</v>
      </c>
      <c r="AF27" s="13">
        <v>20.46</v>
      </c>
      <c r="AJ27" s="22" t="s">
        <v>327</v>
      </c>
      <c r="AK27" s="34">
        <v>3.28</v>
      </c>
      <c r="BE27" s="248" t="s">
        <v>689</v>
      </c>
      <c r="BF27" s="249">
        <v>25</v>
      </c>
      <c r="BG27" s="250">
        <v>266</v>
      </c>
      <c r="BH27" s="251"/>
      <c r="BK27" s="729">
        <v>22</v>
      </c>
      <c r="BL27" s="730">
        <v>188.1</v>
      </c>
      <c r="BM27" s="730">
        <v>228</v>
      </c>
      <c r="BN27" s="731" t="str">
        <f>""</f>
        <v/>
      </c>
      <c r="BO27" s="731" t="str">
        <f>""</f>
        <v/>
      </c>
      <c r="BP27" s="733" t="s">
        <v>2472</v>
      </c>
      <c r="BY27" s="248" t="s">
        <v>687</v>
      </c>
      <c r="BZ27" s="248" t="s">
        <v>689</v>
      </c>
    </row>
    <row r="28" spans="1:78" ht="15.75" thickBot="1">
      <c r="A28" s="10">
        <v>26</v>
      </c>
      <c r="B28" s="10">
        <v>0.37</v>
      </c>
      <c r="E28" s="10">
        <v>20</v>
      </c>
      <c r="F28" s="10">
        <v>0.86</v>
      </c>
      <c r="AE28" s="13">
        <v>26</v>
      </c>
      <c r="AF28" s="13">
        <v>21.06</v>
      </c>
      <c r="AJ28" s="22" t="s">
        <v>328</v>
      </c>
      <c r="AK28" s="34">
        <v>3.47</v>
      </c>
      <c r="AN28" t="s">
        <v>329</v>
      </c>
      <c r="AO28">
        <v>1</v>
      </c>
      <c r="BE28" s="253" t="s">
        <v>690</v>
      </c>
      <c r="BF28" s="249">
        <v>26</v>
      </c>
      <c r="BG28" s="250">
        <v>304</v>
      </c>
      <c r="BH28" s="251"/>
      <c r="BK28" s="729">
        <v>22</v>
      </c>
      <c r="BL28" s="266"/>
      <c r="BM28" s="266"/>
      <c r="BN28" s="268"/>
      <c r="BO28" s="268"/>
      <c r="BP28" s="270"/>
      <c r="BY28" s="248" t="s">
        <v>2469</v>
      </c>
      <c r="BZ28" s="253" t="s">
        <v>690</v>
      </c>
    </row>
    <row r="29" spans="1:78" ht="15.75" thickBot="1">
      <c r="A29" s="10">
        <v>27</v>
      </c>
      <c r="B29" s="10">
        <v>0.37</v>
      </c>
      <c r="E29" s="10">
        <v>21</v>
      </c>
      <c r="F29" s="10">
        <v>0.8</v>
      </c>
      <c r="AE29" s="13">
        <v>27</v>
      </c>
      <c r="AF29" s="13">
        <v>21.67</v>
      </c>
      <c r="AJ29" s="22" t="s">
        <v>330</v>
      </c>
      <c r="AK29" s="34">
        <v>3.65</v>
      </c>
      <c r="BE29" s="254" t="s">
        <v>668</v>
      </c>
      <c r="BF29" s="255">
        <v>27</v>
      </c>
      <c r="BG29" s="256">
        <v>5</v>
      </c>
      <c r="BH29" s="256"/>
      <c r="BI29" s="1795" t="s">
        <v>656</v>
      </c>
      <c r="BQ29" t="str">
        <f t="shared" ref="BQ29" si="0">LEFT(BL29,4)</f>
        <v/>
      </c>
      <c r="BR29" t="str">
        <f t="shared" ref="BR29" si="1">RIGHT(BL29,4)</f>
        <v/>
      </c>
      <c r="BY29" s="248" t="s">
        <v>2472</v>
      </c>
    </row>
    <row r="30" spans="1:78" ht="15.75" thickBot="1">
      <c r="A30" s="10">
        <v>28</v>
      </c>
      <c r="B30" s="10">
        <v>0.37</v>
      </c>
      <c r="E30" s="10">
        <v>22</v>
      </c>
      <c r="F30" s="10">
        <v>0.8</v>
      </c>
      <c r="AE30" s="13">
        <v>28</v>
      </c>
      <c r="AF30" s="13">
        <v>22.27</v>
      </c>
      <c r="AJ30" s="22" t="s">
        <v>331</v>
      </c>
      <c r="AK30" s="34">
        <v>3.83</v>
      </c>
      <c r="BE30" s="254" t="s">
        <v>669</v>
      </c>
      <c r="BF30" s="255">
        <v>28</v>
      </c>
      <c r="BG30" s="256">
        <v>6</v>
      </c>
      <c r="BH30" s="256"/>
      <c r="BI30" s="1795"/>
      <c r="BY30" s="248" t="s">
        <v>689</v>
      </c>
    </row>
    <row r="31" spans="1:78" ht="15.75" thickBot="1">
      <c r="A31" s="10">
        <v>29</v>
      </c>
      <c r="B31" s="10">
        <v>0.37</v>
      </c>
      <c r="E31" s="10">
        <v>23</v>
      </c>
      <c r="F31" s="10">
        <v>0.8</v>
      </c>
      <c r="AE31" s="13">
        <v>29</v>
      </c>
      <c r="AF31" s="13">
        <v>22.88</v>
      </c>
      <c r="AJ31" s="22" t="s">
        <v>332</v>
      </c>
      <c r="AK31" s="34">
        <v>4.01</v>
      </c>
      <c r="BE31" s="254" t="s">
        <v>670</v>
      </c>
      <c r="BF31" s="255">
        <v>29</v>
      </c>
      <c r="BG31" s="256">
        <v>10</v>
      </c>
      <c r="BH31" s="256"/>
      <c r="BI31" s="1795"/>
      <c r="BY31" s="253" t="s">
        <v>690</v>
      </c>
    </row>
    <row r="32" spans="1:78" ht="15.75" thickBot="1">
      <c r="A32" s="10">
        <v>30</v>
      </c>
      <c r="B32" s="10">
        <v>0.37</v>
      </c>
      <c r="E32" s="10">
        <v>24</v>
      </c>
      <c r="F32" s="10">
        <v>0.8</v>
      </c>
      <c r="AE32" s="13">
        <v>30</v>
      </c>
      <c r="AF32" s="13">
        <v>23.48</v>
      </c>
      <c r="AJ32" s="22" t="s">
        <v>333</v>
      </c>
      <c r="AK32" s="34">
        <v>4.3600000000000003</v>
      </c>
      <c r="BE32" s="254" t="s">
        <v>672</v>
      </c>
      <c r="BF32" s="255">
        <v>30</v>
      </c>
      <c r="BG32" s="256">
        <v>10</v>
      </c>
      <c r="BH32" s="256"/>
      <c r="BI32" s="1795"/>
      <c r="BY32" s="245" t="s">
        <v>691</v>
      </c>
    </row>
    <row r="33" spans="1:77" ht="15.75" thickBot="1">
      <c r="A33" s="10">
        <v>31</v>
      </c>
      <c r="B33" s="10">
        <v>0.36</v>
      </c>
      <c r="E33" s="10">
        <v>25</v>
      </c>
      <c r="F33" s="10">
        <v>0.8</v>
      </c>
      <c r="AE33" s="13">
        <v>31</v>
      </c>
      <c r="AF33" s="13">
        <v>24.08</v>
      </c>
      <c r="AJ33" s="29" t="s">
        <v>334</v>
      </c>
      <c r="AK33" s="35">
        <v>4.72</v>
      </c>
      <c r="BE33" s="254" t="s">
        <v>673</v>
      </c>
      <c r="BF33" s="255">
        <v>31</v>
      </c>
      <c r="BG33" s="256">
        <v>15</v>
      </c>
      <c r="BH33" s="255"/>
      <c r="BI33" s="1795"/>
      <c r="BY33" s="245" t="s">
        <v>692</v>
      </c>
    </row>
    <row r="34" spans="1:77" ht="16.5" thickTop="1" thickBot="1">
      <c r="A34" s="10">
        <v>32</v>
      </c>
      <c r="B34" s="10">
        <v>0.36</v>
      </c>
      <c r="E34" s="10">
        <v>26</v>
      </c>
      <c r="F34" s="10">
        <v>0.8</v>
      </c>
      <c r="AE34" s="13">
        <v>32</v>
      </c>
      <c r="AF34" s="13">
        <v>24.69</v>
      </c>
      <c r="AJ34" s="32" t="s">
        <v>335</v>
      </c>
      <c r="AK34" s="33">
        <v>5.07</v>
      </c>
      <c r="BE34" s="254" t="s">
        <v>694</v>
      </c>
      <c r="BF34" s="255">
        <v>32</v>
      </c>
      <c r="BG34" s="256">
        <v>24</v>
      </c>
      <c r="BH34" s="256"/>
      <c r="BI34" s="1795"/>
      <c r="BY34" s="245" t="s">
        <v>693</v>
      </c>
    </row>
    <row r="35" spans="1:77" ht="15.75" thickBot="1">
      <c r="A35" s="10">
        <v>33</v>
      </c>
      <c r="B35" s="10">
        <v>0.36</v>
      </c>
      <c r="E35" s="10">
        <v>27</v>
      </c>
      <c r="F35" s="10">
        <v>0.8</v>
      </c>
      <c r="AE35" s="13">
        <v>33</v>
      </c>
      <c r="AF35" s="13">
        <v>25.29</v>
      </c>
      <c r="AJ35" s="22" t="s">
        <v>336</v>
      </c>
      <c r="AK35" s="34">
        <v>5.42</v>
      </c>
      <c r="BE35" s="254" t="s">
        <v>698</v>
      </c>
      <c r="BF35" s="255">
        <v>33</v>
      </c>
      <c r="BG35" s="257">
        <v>30</v>
      </c>
      <c r="BH35" s="256"/>
      <c r="BI35" s="1795"/>
      <c r="BY35" s="245" t="s">
        <v>738</v>
      </c>
    </row>
    <row r="36" spans="1:77" ht="15.75" thickBot="1">
      <c r="A36" s="10">
        <v>34</v>
      </c>
      <c r="B36" s="10">
        <v>0.36</v>
      </c>
      <c r="E36" s="10">
        <v>28</v>
      </c>
      <c r="F36" s="10">
        <v>0.8</v>
      </c>
      <c r="AE36" s="13">
        <v>34</v>
      </c>
      <c r="AF36" s="13">
        <v>25.9</v>
      </c>
      <c r="AJ36" s="22" t="s">
        <v>337</v>
      </c>
      <c r="AK36" s="34">
        <v>5.76</v>
      </c>
      <c r="BE36" s="254" t="s">
        <v>699</v>
      </c>
      <c r="BF36" s="255">
        <v>34</v>
      </c>
      <c r="BG36" s="256">
        <v>36</v>
      </c>
      <c r="BH36" s="256"/>
      <c r="BI36" s="1795"/>
      <c r="BY36" s="245" t="s">
        <v>664</v>
      </c>
    </row>
    <row r="37" spans="1:77" ht="15.75" thickBot="1">
      <c r="A37" s="10">
        <v>35</v>
      </c>
      <c r="B37" s="10">
        <v>0.36</v>
      </c>
      <c r="E37" s="10">
        <v>29</v>
      </c>
      <c r="F37" s="10">
        <v>0.8</v>
      </c>
      <c r="AE37" s="13">
        <v>35</v>
      </c>
      <c r="AF37" s="13">
        <v>26.5</v>
      </c>
      <c r="AJ37" s="22" t="s">
        <v>338</v>
      </c>
      <c r="AK37" s="34">
        <v>6.61</v>
      </c>
      <c r="BE37" s="254" t="s">
        <v>700</v>
      </c>
      <c r="BF37" s="255">
        <v>35</v>
      </c>
      <c r="BG37" s="256">
        <v>50</v>
      </c>
      <c r="BH37" s="256"/>
      <c r="BI37" s="1795"/>
      <c r="BY37" s="245" t="s">
        <v>736</v>
      </c>
    </row>
    <row r="38" spans="1:77" ht="15.75" thickBot="1">
      <c r="A38" s="10">
        <v>36</v>
      </c>
      <c r="B38" s="10">
        <v>0.36</v>
      </c>
      <c r="E38" s="10">
        <v>30</v>
      </c>
      <c r="F38" s="10">
        <v>0.8</v>
      </c>
      <c r="AE38" s="13">
        <v>36</v>
      </c>
      <c r="AF38" s="13">
        <v>27.1</v>
      </c>
      <c r="AJ38" s="22" t="s">
        <v>339</v>
      </c>
      <c r="AK38" s="34">
        <v>7.45</v>
      </c>
      <c r="BY38" s="245" t="s">
        <v>737</v>
      </c>
    </row>
    <row r="39" spans="1:77" ht="15.75" thickBot="1">
      <c r="A39" s="10">
        <v>37</v>
      </c>
      <c r="B39" s="10">
        <v>0.36</v>
      </c>
      <c r="E39" s="10">
        <v>31</v>
      </c>
      <c r="F39" s="10">
        <v>0.78</v>
      </c>
      <c r="AE39" s="13">
        <v>37</v>
      </c>
      <c r="AF39" s="13">
        <v>27.71</v>
      </c>
      <c r="AJ39" s="22" t="s">
        <v>340</v>
      </c>
      <c r="AK39" s="34">
        <v>8.2799999999999994</v>
      </c>
      <c r="BE39" s="272" t="s">
        <v>691</v>
      </c>
      <c r="BI39" s="1795" t="s">
        <v>663</v>
      </c>
      <c r="BY39" s="268" t="s">
        <v>666</v>
      </c>
    </row>
    <row r="40" spans="1:77" ht="15.75" thickBot="1">
      <c r="A40" s="10">
        <v>38</v>
      </c>
      <c r="B40" s="10">
        <v>0.36</v>
      </c>
      <c r="E40" s="10">
        <v>32</v>
      </c>
      <c r="F40" s="10">
        <v>0.78</v>
      </c>
      <c r="AE40" s="13">
        <v>38</v>
      </c>
      <c r="AF40" s="13">
        <v>28.31</v>
      </c>
      <c r="AJ40" s="22" t="s">
        <v>341</v>
      </c>
      <c r="AK40" s="34">
        <v>9.1</v>
      </c>
      <c r="BE40" s="268" t="s">
        <v>692</v>
      </c>
      <c r="BI40" s="1795"/>
      <c r="BY40" s="268" t="s">
        <v>694</v>
      </c>
    </row>
    <row r="41" spans="1:77" ht="15.75" thickBot="1">
      <c r="A41" s="10">
        <v>39</v>
      </c>
      <c r="B41" s="10">
        <v>0.36</v>
      </c>
      <c r="E41" s="10">
        <v>33</v>
      </c>
      <c r="F41" s="10">
        <v>0.78</v>
      </c>
      <c r="AE41" s="13">
        <v>39</v>
      </c>
      <c r="AF41" s="13">
        <v>28.92</v>
      </c>
      <c r="AJ41" s="22" t="s">
        <v>342</v>
      </c>
      <c r="AK41" s="34">
        <v>9.91</v>
      </c>
      <c r="BE41" s="268" t="s">
        <v>693</v>
      </c>
      <c r="BI41" s="1795"/>
      <c r="BY41" s="268" t="s">
        <v>739</v>
      </c>
    </row>
    <row r="42" spans="1:77" ht="15.75" thickBot="1">
      <c r="A42" s="10">
        <v>40</v>
      </c>
      <c r="B42" s="10">
        <v>0.36</v>
      </c>
      <c r="E42" s="10">
        <v>34</v>
      </c>
      <c r="F42" s="10">
        <v>0.78</v>
      </c>
      <c r="AE42" s="13">
        <v>40</v>
      </c>
      <c r="AF42" s="13">
        <v>29.52</v>
      </c>
      <c r="AJ42" s="22" t="s">
        <v>343</v>
      </c>
      <c r="AK42" s="34">
        <v>10.71</v>
      </c>
      <c r="BE42" s="272" t="s">
        <v>664</v>
      </c>
      <c r="BI42" s="1795"/>
      <c r="BY42" s="268" t="s">
        <v>701</v>
      </c>
    </row>
    <row r="43" spans="1:77" ht="15.75" thickBot="1">
      <c r="A43" s="10">
        <v>41</v>
      </c>
      <c r="B43" s="10">
        <v>0.35</v>
      </c>
      <c r="E43" s="10">
        <v>35</v>
      </c>
      <c r="F43" s="10">
        <v>0.78</v>
      </c>
      <c r="AE43" s="13">
        <v>41</v>
      </c>
      <c r="AF43" s="13">
        <v>30.12</v>
      </c>
      <c r="AJ43" s="22" t="s">
        <v>344</v>
      </c>
      <c r="AK43" s="34">
        <v>11.51</v>
      </c>
      <c r="BE43" s="268" t="s">
        <v>664</v>
      </c>
      <c r="BI43" s="1795"/>
      <c r="BY43" s="268" t="s">
        <v>702</v>
      </c>
    </row>
    <row r="44" spans="1:77" ht="15.75" thickBot="1">
      <c r="A44" s="10">
        <v>42</v>
      </c>
      <c r="B44" s="10">
        <v>0.35</v>
      </c>
      <c r="E44" s="10">
        <v>36</v>
      </c>
      <c r="F44" s="10">
        <v>0.78</v>
      </c>
      <c r="AE44" s="13">
        <v>42</v>
      </c>
      <c r="AF44" s="13">
        <v>30.73</v>
      </c>
      <c r="AJ44" s="22" t="s">
        <v>345</v>
      </c>
      <c r="AK44" s="34">
        <v>12.3</v>
      </c>
      <c r="BE44" s="268" t="s">
        <v>664</v>
      </c>
      <c r="BI44" s="1795"/>
      <c r="BY44" s="268" t="s">
        <v>700</v>
      </c>
    </row>
    <row r="45" spans="1:77" ht="15.75" thickBot="1">
      <c r="A45" s="10">
        <v>43</v>
      </c>
      <c r="B45" s="10">
        <v>0.35</v>
      </c>
      <c r="E45" s="10">
        <v>37</v>
      </c>
      <c r="F45" s="10">
        <v>0.78</v>
      </c>
      <c r="AE45" s="13">
        <v>43</v>
      </c>
      <c r="AF45" s="13">
        <v>31.33</v>
      </c>
      <c r="AJ45" s="22" t="s">
        <v>346</v>
      </c>
      <c r="AK45" s="34">
        <v>13.86</v>
      </c>
      <c r="BE45" s="268" t="s">
        <v>664</v>
      </c>
      <c r="BI45" s="1795"/>
      <c r="BY45" s="245" t="str">
        <f>""</f>
        <v/>
      </c>
    </row>
    <row r="46" spans="1:77" ht="15.75" thickBot="1">
      <c r="A46" s="10">
        <v>44</v>
      </c>
      <c r="B46" s="10">
        <v>0.35</v>
      </c>
      <c r="E46" s="10">
        <v>38</v>
      </c>
      <c r="F46" s="10">
        <v>0.78</v>
      </c>
      <c r="AE46" s="13">
        <v>44</v>
      </c>
      <c r="AF46" s="13">
        <v>31.94</v>
      </c>
      <c r="AJ46" s="22" t="s">
        <v>347</v>
      </c>
      <c r="AK46" s="34">
        <v>15.4</v>
      </c>
      <c r="BE46" s="268" t="s">
        <v>665</v>
      </c>
      <c r="BI46" s="1795"/>
    </row>
    <row r="47" spans="1:77" ht="15.75" thickBot="1">
      <c r="A47" s="10">
        <v>45</v>
      </c>
      <c r="B47" s="10">
        <v>0.35</v>
      </c>
      <c r="E47" s="10">
        <v>39</v>
      </c>
      <c r="F47" s="10">
        <v>0.78</v>
      </c>
      <c r="AE47" s="13">
        <v>45</v>
      </c>
      <c r="AF47" s="13">
        <v>32.54</v>
      </c>
      <c r="AJ47" s="29" t="s">
        <v>348</v>
      </c>
      <c r="AK47" s="35">
        <v>16.93</v>
      </c>
      <c r="BE47" s="268" t="s">
        <v>666</v>
      </c>
      <c r="BI47" s="1795"/>
    </row>
    <row r="48" spans="1:77" ht="15.75" thickTop="1">
      <c r="A48" s="10">
        <v>46</v>
      </c>
      <c r="B48" s="10">
        <v>0.35</v>
      </c>
      <c r="E48" s="10">
        <v>40</v>
      </c>
      <c r="F48" s="10">
        <v>0.78</v>
      </c>
      <c r="AE48" s="13">
        <v>46</v>
      </c>
      <c r="AF48" s="13">
        <v>33.1</v>
      </c>
      <c r="BE48" s="268" t="s">
        <v>694</v>
      </c>
    </row>
    <row r="49" spans="1:57">
      <c r="A49" s="10">
        <v>47</v>
      </c>
      <c r="B49" s="10">
        <v>0.35</v>
      </c>
      <c r="E49" s="10">
        <v>41</v>
      </c>
      <c r="F49" s="10">
        <v>0.75</v>
      </c>
      <c r="AE49" s="13">
        <v>47</v>
      </c>
      <c r="AF49" s="13">
        <v>33.659999999999997</v>
      </c>
      <c r="BE49" s="268" t="s">
        <v>695</v>
      </c>
    </row>
    <row r="50" spans="1:57">
      <c r="A50" s="10">
        <v>48</v>
      </c>
      <c r="B50" s="10">
        <v>0.35</v>
      </c>
      <c r="E50" s="10">
        <v>42</v>
      </c>
      <c r="F50" s="10">
        <v>0.75</v>
      </c>
      <c r="AE50" s="13">
        <v>48</v>
      </c>
      <c r="AF50" s="13">
        <v>34.22</v>
      </c>
      <c r="BE50" s="268" t="s">
        <v>696</v>
      </c>
    </row>
    <row r="51" spans="1:57">
      <c r="A51" s="10">
        <v>49</v>
      </c>
      <c r="B51" s="10">
        <v>0.35</v>
      </c>
      <c r="E51" s="10">
        <v>43</v>
      </c>
      <c r="F51" s="10">
        <v>0.75</v>
      </c>
      <c r="AE51" s="13">
        <v>49</v>
      </c>
      <c r="AF51" s="13">
        <v>34.78</v>
      </c>
      <c r="BE51" s="268" t="s">
        <v>697</v>
      </c>
    </row>
    <row r="52" spans="1:57">
      <c r="A52" s="10">
        <v>50</v>
      </c>
      <c r="B52" s="10">
        <v>0.35</v>
      </c>
      <c r="E52" s="10">
        <v>44</v>
      </c>
      <c r="F52" s="10">
        <v>0.75</v>
      </c>
      <c r="AE52" s="13">
        <v>50</v>
      </c>
      <c r="AF52" s="13">
        <v>35.340000000000003</v>
      </c>
    </row>
    <row r="53" spans="1:57">
      <c r="A53" s="10">
        <v>51</v>
      </c>
      <c r="B53" s="10">
        <v>0.34</v>
      </c>
      <c r="E53" s="10">
        <v>45</v>
      </c>
      <c r="F53" s="10">
        <v>0.75</v>
      </c>
      <c r="AE53" s="13">
        <v>51</v>
      </c>
      <c r="AF53" s="13">
        <v>31.9</v>
      </c>
    </row>
    <row r="54" spans="1:57">
      <c r="A54" s="10">
        <v>52</v>
      </c>
      <c r="B54" s="10">
        <v>0.34</v>
      </c>
      <c r="E54" s="10">
        <v>46</v>
      </c>
      <c r="F54" s="10">
        <v>0.75</v>
      </c>
      <c r="AE54" s="13">
        <v>52</v>
      </c>
      <c r="AF54" s="13">
        <v>36.46</v>
      </c>
    </row>
    <row r="55" spans="1:57">
      <c r="A55" s="10">
        <v>53</v>
      </c>
      <c r="B55" s="10">
        <v>0.34</v>
      </c>
      <c r="E55" s="10">
        <v>47</v>
      </c>
      <c r="F55" s="10">
        <v>0.75</v>
      </c>
      <c r="AE55" s="13">
        <v>53</v>
      </c>
      <c r="AF55" s="13">
        <v>37.020000000000003</v>
      </c>
    </row>
    <row r="56" spans="1:57">
      <c r="A56" s="10">
        <v>54</v>
      </c>
      <c r="B56" s="10">
        <v>0.34</v>
      </c>
      <c r="E56" s="10">
        <v>48</v>
      </c>
      <c r="F56" s="10">
        <v>0.75</v>
      </c>
      <c r="AE56" s="13">
        <v>54</v>
      </c>
      <c r="AF56" s="13">
        <v>37.58</v>
      </c>
    </row>
    <row r="57" spans="1:57">
      <c r="A57" s="10">
        <v>55</v>
      </c>
      <c r="B57" s="10">
        <v>0.34</v>
      </c>
      <c r="E57" s="10">
        <v>49</v>
      </c>
      <c r="F57" s="10">
        <v>0.75</v>
      </c>
      <c r="AE57" s="13">
        <v>55</v>
      </c>
      <c r="AF57" s="13">
        <v>38.14</v>
      </c>
    </row>
    <row r="58" spans="1:57">
      <c r="A58" s="10">
        <v>56</v>
      </c>
      <c r="B58" s="10">
        <v>0.34</v>
      </c>
      <c r="E58" s="10">
        <v>50</v>
      </c>
      <c r="F58" s="10">
        <v>0.75</v>
      </c>
      <c r="AE58" s="13">
        <v>56</v>
      </c>
      <c r="AF58" s="13">
        <v>38.700000000000003</v>
      </c>
    </row>
    <row r="59" spans="1:57">
      <c r="A59" s="10">
        <v>57</v>
      </c>
      <c r="B59" s="10">
        <v>0.34</v>
      </c>
      <c r="E59" s="10">
        <v>51</v>
      </c>
      <c r="F59" s="10">
        <v>0.7</v>
      </c>
      <c r="AE59" s="13">
        <v>57</v>
      </c>
      <c r="AF59" s="13">
        <v>39.26</v>
      </c>
    </row>
    <row r="60" spans="1:57">
      <c r="A60" s="10">
        <v>58</v>
      </c>
      <c r="B60" s="10">
        <v>0.34</v>
      </c>
      <c r="E60" s="10">
        <v>52</v>
      </c>
      <c r="F60" s="10">
        <v>0.7</v>
      </c>
      <c r="AE60" s="13">
        <v>58</v>
      </c>
      <c r="AF60" s="13">
        <v>39.82</v>
      </c>
    </row>
    <row r="61" spans="1:57">
      <c r="A61" s="10">
        <v>59</v>
      </c>
      <c r="B61" s="10">
        <v>0.34</v>
      </c>
      <c r="E61" s="10">
        <v>53</v>
      </c>
      <c r="F61" s="10">
        <v>0.7</v>
      </c>
      <c r="AE61" s="13">
        <v>59</v>
      </c>
      <c r="AF61" s="13">
        <v>40.380000000000003</v>
      </c>
    </row>
    <row r="62" spans="1:57">
      <c r="A62" s="10">
        <v>60</v>
      </c>
      <c r="B62" s="10">
        <v>0.34</v>
      </c>
      <c r="E62" s="10">
        <v>54</v>
      </c>
      <c r="F62" s="10">
        <v>0.7</v>
      </c>
      <c r="AE62" s="13">
        <v>60</v>
      </c>
      <c r="AF62" s="13">
        <v>40.94</v>
      </c>
    </row>
    <row r="63" spans="1:57">
      <c r="A63" s="150">
        <v>61</v>
      </c>
      <c r="B63" s="150">
        <v>0.33</v>
      </c>
      <c r="E63" s="10">
        <v>55</v>
      </c>
      <c r="F63" s="10">
        <v>0.7</v>
      </c>
      <c r="AE63" s="13">
        <v>61</v>
      </c>
      <c r="AF63" s="13">
        <v>41.5</v>
      </c>
    </row>
    <row r="64" spans="1:57">
      <c r="E64" s="10">
        <v>56</v>
      </c>
      <c r="F64" s="10">
        <v>0.7</v>
      </c>
      <c r="AE64" s="13">
        <v>62</v>
      </c>
      <c r="AF64" s="13">
        <v>42.06</v>
      </c>
    </row>
    <row r="65" spans="5:32">
      <c r="E65" s="10">
        <v>57</v>
      </c>
      <c r="F65" s="10">
        <v>0.7</v>
      </c>
      <c r="AE65" s="13">
        <v>63</v>
      </c>
      <c r="AF65" s="13">
        <v>42.62</v>
      </c>
    </row>
    <row r="66" spans="5:32">
      <c r="E66" s="10">
        <v>58</v>
      </c>
      <c r="F66" s="10">
        <v>0.7</v>
      </c>
      <c r="AE66" s="13">
        <v>64</v>
      </c>
      <c r="AF66" s="13">
        <v>43.18</v>
      </c>
    </row>
    <row r="67" spans="5:32">
      <c r="E67" s="10">
        <v>59</v>
      </c>
      <c r="F67" s="10">
        <v>0.7</v>
      </c>
      <c r="AE67" s="13">
        <v>65</v>
      </c>
      <c r="AF67" s="13">
        <v>43.74</v>
      </c>
    </row>
    <row r="68" spans="5:32">
      <c r="E68" s="10">
        <v>60</v>
      </c>
      <c r="F68" s="10">
        <v>0.7</v>
      </c>
      <c r="AE68" s="13">
        <v>66</v>
      </c>
      <c r="AF68" s="13">
        <v>44.3</v>
      </c>
    </row>
    <row r="69" spans="5:32">
      <c r="E69" s="10">
        <v>61</v>
      </c>
      <c r="F69" s="10">
        <v>0.7</v>
      </c>
      <c r="AE69" s="13">
        <v>67</v>
      </c>
      <c r="AF69" s="13">
        <v>44.86</v>
      </c>
    </row>
    <row r="70" spans="5:32">
      <c r="E70" s="10">
        <v>62</v>
      </c>
      <c r="F70" s="10">
        <v>0.7</v>
      </c>
      <c r="AE70" s="13">
        <v>68</v>
      </c>
      <c r="AF70" s="13">
        <v>45.42</v>
      </c>
    </row>
    <row r="71" spans="5:32">
      <c r="E71" s="10">
        <v>63</v>
      </c>
      <c r="F71" s="10">
        <v>0.7</v>
      </c>
      <c r="AE71" s="13">
        <v>69</v>
      </c>
      <c r="AF71" s="13">
        <v>45.98</v>
      </c>
    </row>
    <row r="72" spans="5:32">
      <c r="E72" s="10">
        <v>64</v>
      </c>
      <c r="F72" s="10">
        <v>0.7</v>
      </c>
      <c r="AE72" s="13">
        <v>70</v>
      </c>
      <c r="AF72" s="13">
        <v>46.54</v>
      </c>
    </row>
    <row r="73" spans="5:32">
      <c r="E73" s="10">
        <v>65</v>
      </c>
      <c r="F73" s="10">
        <v>0.7</v>
      </c>
      <c r="AE73" s="13">
        <v>71</v>
      </c>
      <c r="AF73" s="13">
        <v>47.1</v>
      </c>
    </row>
    <row r="74" spans="5:32">
      <c r="E74" s="10">
        <v>66</v>
      </c>
      <c r="F74" s="10">
        <v>0.7</v>
      </c>
      <c r="AE74" s="13">
        <v>72</v>
      </c>
      <c r="AF74" s="13">
        <v>47.66</v>
      </c>
    </row>
    <row r="75" spans="5:32">
      <c r="E75" s="10">
        <v>67</v>
      </c>
      <c r="F75" s="10">
        <v>0.7</v>
      </c>
      <c r="AE75" s="13">
        <v>73</v>
      </c>
      <c r="AF75" s="13">
        <v>48.22</v>
      </c>
    </row>
    <row r="76" spans="5:32">
      <c r="E76" s="10">
        <v>68</v>
      </c>
      <c r="F76" s="10">
        <v>0.7</v>
      </c>
      <c r="AE76" s="13">
        <v>74</v>
      </c>
      <c r="AF76" s="13">
        <v>48.78</v>
      </c>
    </row>
    <row r="77" spans="5:32">
      <c r="E77" s="10">
        <v>69</v>
      </c>
      <c r="F77" s="10">
        <v>0.7</v>
      </c>
      <c r="AE77" s="13">
        <v>75</v>
      </c>
      <c r="AF77" s="13">
        <v>49.34</v>
      </c>
    </row>
    <row r="78" spans="5:32">
      <c r="E78" s="10">
        <v>70</v>
      </c>
      <c r="F78" s="10">
        <v>0.7</v>
      </c>
      <c r="AE78" s="13">
        <v>76</v>
      </c>
      <c r="AF78" s="13">
        <v>49.9</v>
      </c>
    </row>
    <row r="79" spans="5:32">
      <c r="E79" s="10">
        <v>71</v>
      </c>
      <c r="F79" s="10">
        <v>0.7</v>
      </c>
      <c r="AE79" s="13">
        <v>77</v>
      </c>
      <c r="AF79" s="13">
        <v>50.46</v>
      </c>
    </row>
    <row r="80" spans="5:32">
      <c r="E80" s="10">
        <v>72</v>
      </c>
      <c r="F80" s="10">
        <v>0.7</v>
      </c>
      <c r="AE80" s="13">
        <v>78</v>
      </c>
      <c r="AF80" s="13">
        <v>51.58</v>
      </c>
    </row>
    <row r="81" spans="5:32">
      <c r="E81" s="10">
        <v>73</v>
      </c>
      <c r="F81" s="10">
        <v>0.7</v>
      </c>
      <c r="AE81" s="13">
        <v>79</v>
      </c>
      <c r="AF81" s="13">
        <v>51.58</v>
      </c>
    </row>
    <row r="82" spans="5:32">
      <c r="E82" s="10">
        <v>74</v>
      </c>
      <c r="F82" s="10">
        <v>0.7</v>
      </c>
      <c r="AE82" s="13">
        <v>80</v>
      </c>
      <c r="AF82" s="13">
        <v>52.14</v>
      </c>
    </row>
    <row r="83" spans="5:32">
      <c r="E83" s="10">
        <v>75</v>
      </c>
      <c r="F83" s="10">
        <v>0.7</v>
      </c>
      <c r="AE83" s="13">
        <v>81</v>
      </c>
      <c r="AF83" s="13">
        <v>52.7</v>
      </c>
    </row>
    <row r="84" spans="5:32">
      <c r="E84" s="10">
        <v>76</v>
      </c>
      <c r="F84" s="10">
        <v>0.65</v>
      </c>
      <c r="AE84" s="13">
        <v>82</v>
      </c>
      <c r="AF84" s="13">
        <v>53.26</v>
      </c>
    </row>
    <row r="85" spans="5:32">
      <c r="E85" s="10">
        <v>77</v>
      </c>
      <c r="F85" s="10">
        <v>0.65</v>
      </c>
      <c r="AE85" s="13">
        <v>83</v>
      </c>
      <c r="AF85" s="13">
        <v>53.82</v>
      </c>
    </row>
    <row r="86" spans="5:32">
      <c r="E86" s="10">
        <v>78</v>
      </c>
      <c r="F86" s="10">
        <v>0.65</v>
      </c>
      <c r="AE86" s="13">
        <v>84</v>
      </c>
      <c r="AF86" s="13">
        <v>54.38</v>
      </c>
    </row>
    <row r="87" spans="5:32">
      <c r="E87" s="10">
        <v>79</v>
      </c>
      <c r="F87" s="10">
        <v>0.65</v>
      </c>
      <c r="AE87" s="13">
        <v>85</v>
      </c>
      <c r="AF87" s="13">
        <v>54.94</v>
      </c>
    </row>
    <row r="88" spans="5:32">
      <c r="E88" s="10">
        <v>80</v>
      </c>
      <c r="F88" s="10">
        <v>0.65</v>
      </c>
      <c r="AE88" s="13">
        <v>86</v>
      </c>
      <c r="AF88" s="13">
        <v>55.5</v>
      </c>
    </row>
    <row r="89" spans="5:32">
      <c r="E89" s="10">
        <v>81</v>
      </c>
      <c r="F89" s="10">
        <v>0.65</v>
      </c>
      <c r="AE89" s="13">
        <v>87</v>
      </c>
      <c r="AF89" s="13">
        <v>56.06</v>
      </c>
    </row>
    <row r="90" spans="5:32">
      <c r="E90" s="10">
        <v>82</v>
      </c>
      <c r="F90" s="10">
        <v>0.65</v>
      </c>
      <c r="AE90" s="13">
        <v>88</v>
      </c>
      <c r="AF90" s="13">
        <v>56.62</v>
      </c>
    </row>
    <row r="91" spans="5:32">
      <c r="E91" s="10">
        <v>83</v>
      </c>
      <c r="F91" s="10">
        <v>0.65</v>
      </c>
      <c r="AE91" s="13">
        <v>89</v>
      </c>
      <c r="AF91" s="13">
        <v>57.18</v>
      </c>
    </row>
    <row r="92" spans="5:32">
      <c r="E92" s="10">
        <v>84</v>
      </c>
      <c r="F92" s="10">
        <v>0.65</v>
      </c>
      <c r="AE92" s="13">
        <v>90</v>
      </c>
      <c r="AF92" s="13">
        <v>57.74</v>
      </c>
    </row>
    <row r="93" spans="5:32">
      <c r="E93" s="10">
        <v>85</v>
      </c>
      <c r="F93" s="10">
        <v>0.65</v>
      </c>
      <c r="AE93" s="13">
        <v>91</v>
      </c>
      <c r="AF93" s="13">
        <v>58.3</v>
      </c>
    </row>
    <row r="94" spans="5:32">
      <c r="E94" s="10">
        <v>86</v>
      </c>
      <c r="F94" s="10">
        <v>0.65</v>
      </c>
      <c r="AE94" s="13">
        <v>92</v>
      </c>
      <c r="AF94" s="13">
        <v>58.86</v>
      </c>
    </row>
    <row r="95" spans="5:32">
      <c r="E95" s="10">
        <v>87</v>
      </c>
      <c r="F95" s="10">
        <v>0.65</v>
      </c>
      <c r="AE95" s="13">
        <v>93</v>
      </c>
      <c r="AF95" s="13">
        <v>59.42</v>
      </c>
    </row>
    <row r="96" spans="5:32">
      <c r="E96" s="10">
        <v>88</v>
      </c>
      <c r="F96" s="10">
        <v>0.65</v>
      </c>
      <c r="AE96" s="13">
        <v>94</v>
      </c>
      <c r="AF96" s="13">
        <v>59.98</v>
      </c>
    </row>
    <row r="97" spans="5:32">
      <c r="E97" s="10">
        <v>89</v>
      </c>
      <c r="F97" s="10">
        <v>0.65</v>
      </c>
      <c r="AE97" s="13">
        <v>95</v>
      </c>
      <c r="AF97" s="13">
        <v>60.54</v>
      </c>
    </row>
    <row r="98" spans="5:32">
      <c r="E98" s="10">
        <v>90</v>
      </c>
      <c r="F98" s="10">
        <v>0.65</v>
      </c>
      <c r="AE98" s="13">
        <v>96</v>
      </c>
      <c r="AF98" s="13">
        <v>61.1</v>
      </c>
    </row>
    <row r="99" spans="5:32">
      <c r="E99" s="10">
        <v>91</v>
      </c>
      <c r="F99" s="10">
        <v>0.65</v>
      </c>
      <c r="AE99" s="13">
        <v>97</v>
      </c>
      <c r="AF99" s="13">
        <v>61.66</v>
      </c>
    </row>
    <row r="100" spans="5:32">
      <c r="E100" s="10">
        <v>92</v>
      </c>
      <c r="F100" s="10">
        <v>0.65</v>
      </c>
      <c r="AE100" s="13">
        <v>98</v>
      </c>
      <c r="AF100" s="13">
        <v>62.22</v>
      </c>
    </row>
    <row r="101" spans="5:32">
      <c r="E101" s="10">
        <v>93</v>
      </c>
      <c r="F101" s="10">
        <v>0.65</v>
      </c>
      <c r="AE101" s="13">
        <v>99</v>
      </c>
      <c r="AF101" s="13">
        <v>62.78</v>
      </c>
    </row>
    <row r="102" spans="5:32">
      <c r="E102" s="10">
        <v>94</v>
      </c>
      <c r="F102" s="10">
        <v>0.65</v>
      </c>
      <c r="AE102" s="13">
        <v>100</v>
      </c>
      <c r="AF102" s="13">
        <v>63.34</v>
      </c>
    </row>
    <row r="103" spans="5:32">
      <c r="E103" s="10">
        <v>95</v>
      </c>
      <c r="F103" s="10">
        <v>0.65</v>
      </c>
      <c r="AE103" s="13">
        <v>101</v>
      </c>
      <c r="AF103" s="13">
        <v>63.59</v>
      </c>
    </row>
    <row r="104" spans="5:32">
      <c r="E104" s="10">
        <v>96</v>
      </c>
      <c r="F104" s="10">
        <v>0.65</v>
      </c>
      <c r="AE104" s="13">
        <v>102</v>
      </c>
      <c r="AF104" s="13">
        <v>63.84</v>
      </c>
    </row>
    <row r="105" spans="5:32">
      <c r="E105" s="10">
        <v>97</v>
      </c>
      <c r="F105" s="10">
        <v>0.65</v>
      </c>
      <c r="AE105" s="13">
        <v>103</v>
      </c>
      <c r="AF105" s="13">
        <v>64.09</v>
      </c>
    </row>
    <row r="106" spans="5:32">
      <c r="E106" s="10">
        <v>98</v>
      </c>
      <c r="F106" s="10">
        <v>0.65</v>
      </c>
      <c r="AE106" s="13">
        <v>104</v>
      </c>
      <c r="AF106" s="13">
        <v>64.34</v>
      </c>
    </row>
    <row r="107" spans="5:32">
      <c r="E107" s="10">
        <v>99</v>
      </c>
      <c r="F107" s="10">
        <v>0.65</v>
      </c>
      <c r="AE107" s="13">
        <v>105</v>
      </c>
      <c r="AF107" s="13">
        <v>64.59</v>
      </c>
    </row>
    <row r="108" spans="5:32">
      <c r="E108" s="10">
        <v>100</v>
      </c>
      <c r="F108" s="10">
        <v>0.65</v>
      </c>
      <c r="AE108" s="13">
        <v>106</v>
      </c>
      <c r="AF108" s="13">
        <v>64.84</v>
      </c>
    </row>
    <row r="109" spans="5:32">
      <c r="AE109" s="13">
        <v>107</v>
      </c>
      <c r="AF109" s="13">
        <v>65.09</v>
      </c>
    </row>
    <row r="110" spans="5:32">
      <c r="AE110" s="13">
        <v>108</v>
      </c>
      <c r="AF110" s="13">
        <v>65.34</v>
      </c>
    </row>
    <row r="111" spans="5:32">
      <c r="AE111" s="13">
        <v>109</v>
      </c>
      <c r="AF111" s="13">
        <v>65.59</v>
      </c>
    </row>
    <row r="112" spans="5:32">
      <c r="AE112" s="13">
        <v>110</v>
      </c>
      <c r="AF112" s="13">
        <v>65.84</v>
      </c>
    </row>
    <row r="113" spans="31:32">
      <c r="AE113" s="13">
        <v>111</v>
      </c>
      <c r="AF113" s="13">
        <v>66.09</v>
      </c>
    </row>
    <row r="114" spans="31:32">
      <c r="AE114" s="13">
        <v>112</v>
      </c>
      <c r="AF114" s="13">
        <v>66.34</v>
      </c>
    </row>
    <row r="115" spans="31:32">
      <c r="AE115" s="13">
        <v>113</v>
      </c>
      <c r="AF115" s="13">
        <v>66.59</v>
      </c>
    </row>
    <row r="116" spans="31:32">
      <c r="AE116" s="13">
        <v>114</v>
      </c>
      <c r="AF116" s="13">
        <v>66.84</v>
      </c>
    </row>
    <row r="117" spans="31:32">
      <c r="AE117" s="13">
        <v>115</v>
      </c>
      <c r="AF117" s="13">
        <v>67.09</v>
      </c>
    </row>
    <row r="118" spans="31:32">
      <c r="AE118" s="13">
        <v>116</v>
      </c>
      <c r="AF118" s="13">
        <v>67.34</v>
      </c>
    </row>
    <row r="119" spans="31:32">
      <c r="AE119" s="13">
        <v>117</v>
      </c>
      <c r="AF119" s="13">
        <v>67.59</v>
      </c>
    </row>
    <row r="120" spans="31:32">
      <c r="AE120" s="13">
        <v>118</v>
      </c>
      <c r="AF120" s="13">
        <v>67.84</v>
      </c>
    </row>
    <row r="121" spans="31:32">
      <c r="AE121" s="13">
        <v>119</v>
      </c>
      <c r="AF121" s="13">
        <v>68.09</v>
      </c>
    </row>
    <row r="122" spans="31:32">
      <c r="AE122" s="13">
        <v>120</v>
      </c>
      <c r="AF122" s="13">
        <v>68.34</v>
      </c>
    </row>
    <row r="123" spans="31:32">
      <c r="AE123" s="13">
        <v>121</v>
      </c>
      <c r="AF123" s="13">
        <v>68.540000000000006</v>
      </c>
    </row>
    <row r="124" spans="31:32">
      <c r="AE124" s="13">
        <v>122</v>
      </c>
      <c r="AF124" s="13">
        <v>68.84</v>
      </c>
    </row>
    <row r="125" spans="31:32">
      <c r="AE125" s="13">
        <v>123</v>
      </c>
      <c r="AF125" s="13">
        <v>69.09</v>
      </c>
    </row>
    <row r="126" spans="31:32">
      <c r="AE126" s="13">
        <v>124</v>
      </c>
      <c r="AF126" s="13">
        <v>69.34</v>
      </c>
    </row>
    <row r="127" spans="31:32">
      <c r="AE127" s="13">
        <v>125</v>
      </c>
      <c r="AF127" s="13">
        <v>69.59</v>
      </c>
    </row>
    <row r="128" spans="31:32">
      <c r="AE128" s="13">
        <v>126</v>
      </c>
      <c r="AF128" s="13">
        <v>69.790000000000006</v>
      </c>
    </row>
    <row r="129" spans="31:32">
      <c r="AE129" s="13">
        <v>127</v>
      </c>
      <c r="AF129" s="13">
        <v>69.989999999999995</v>
      </c>
    </row>
    <row r="130" spans="31:32">
      <c r="AE130" s="13">
        <v>128</v>
      </c>
      <c r="AF130" s="13">
        <v>70.19</v>
      </c>
    </row>
    <row r="131" spans="31:32">
      <c r="AE131" s="13">
        <v>129</v>
      </c>
      <c r="AF131" s="13">
        <v>70.39</v>
      </c>
    </row>
    <row r="132" spans="31:32">
      <c r="AE132" s="13">
        <v>130</v>
      </c>
      <c r="AF132" s="13">
        <v>70.59</v>
      </c>
    </row>
    <row r="133" spans="31:32">
      <c r="AE133" s="13">
        <v>131</v>
      </c>
      <c r="AF133" s="13">
        <v>70.790000000000006</v>
      </c>
    </row>
    <row r="134" spans="31:32">
      <c r="AE134" s="13">
        <v>132</v>
      </c>
      <c r="AF134" s="13">
        <v>70.989999999999995</v>
      </c>
    </row>
    <row r="135" spans="31:32">
      <c r="AE135" s="13">
        <v>133</v>
      </c>
      <c r="AF135" s="13">
        <v>71.19</v>
      </c>
    </row>
    <row r="136" spans="31:32">
      <c r="AE136" s="13">
        <v>134</v>
      </c>
      <c r="AF136" s="13">
        <v>71.39</v>
      </c>
    </row>
    <row r="137" spans="31:32">
      <c r="AE137" s="13">
        <v>135</v>
      </c>
      <c r="AF137" s="13">
        <v>71.59</v>
      </c>
    </row>
    <row r="138" spans="31:32">
      <c r="AE138" s="13">
        <v>136</v>
      </c>
      <c r="AF138" s="13">
        <v>71.790000000000006</v>
      </c>
    </row>
    <row r="139" spans="31:32">
      <c r="AE139" s="13">
        <v>137</v>
      </c>
      <c r="AF139" s="13">
        <v>71.989999999999995</v>
      </c>
    </row>
    <row r="140" spans="31:32">
      <c r="AE140" s="13">
        <v>138</v>
      </c>
      <c r="AF140" s="13">
        <v>72.19</v>
      </c>
    </row>
    <row r="141" spans="31:32">
      <c r="AE141" s="13">
        <v>139</v>
      </c>
      <c r="AF141" s="13">
        <v>72.39</v>
      </c>
    </row>
    <row r="142" spans="31:32">
      <c r="AE142" s="13">
        <v>140</v>
      </c>
      <c r="AF142" s="13">
        <v>72.59</v>
      </c>
    </row>
    <row r="143" spans="31:32">
      <c r="AE143" s="13">
        <v>141</v>
      </c>
      <c r="AF143" s="13">
        <v>72.790000000000006</v>
      </c>
    </row>
    <row r="144" spans="31:32">
      <c r="AE144" s="13">
        <v>142</v>
      </c>
      <c r="AF144" s="13">
        <v>72.989999999999995</v>
      </c>
    </row>
    <row r="145" spans="31:32">
      <c r="AE145" s="13">
        <v>143</v>
      </c>
      <c r="AF145" s="13">
        <v>73.19</v>
      </c>
    </row>
    <row r="146" spans="31:32">
      <c r="AE146" s="13">
        <v>144</v>
      </c>
      <c r="AF146" s="13">
        <v>73.39</v>
      </c>
    </row>
    <row r="147" spans="31:32">
      <c r="AE147" s="13">
        <v>145</v>
      </c>
      <c r="AF147" s="13">
        <v>73.59</v>
      </c>
    </row>
    <row r="148" spans="31:32">
      <c r="AE148" s="13">
        <v>146</v>
      </c>
      <c r="AF148" s="13">
        <v>73.790000000000006</v>
      </c>
    </row>
    <row r="149" spans="31:32">
      <c r="AE149" s="13">
        <v>147</v>
      </c>
      <c r="AF149" s="13">
        <v>73.989999999999995</v>
      </c>
    </row>
    <row r="150" spans="31:32">
      <c r="AE150" s="13">
        <v>148</v>
      </c>
      <c r="AF150" s="13">
        <v>74.19</v>
      </c>
    </row>
    <row r="151" spans="31:32">
      <c r="AE151" s="13">
        <v>149</v>
      </c>
      <c r="AF151" s="13">
        <v>74.39</v>
      </c>
    </row>
    <row r="152" spans="31:32">
      <c r="AE152" s="13">
        <v>150</v>
      </c>
      <c r="AF152" s="13">
        <v>74.59</v>
      </c>
    </row>
    <row r="153" spans="31:32">
      <c r="AE153" s="13">
        <v>151</v>
      </c>
      <c r="AF153" s="13">
        <v>74.739999999999995</v>
      </c>
    </row>
    <row r="154" spans="31:32">
      <c r="AE154" s="13">
        <v>152</v>
      </c>
      <c r="AF154" s="13">
        <v>74.89</v>
      </c>
    </row>
    <row r="155" spans="31:32">
      <c r="AE155" s="13">
        <v>153</v>
      </c>
      <c r="AF155" s="13">
        <v>75.040000000000006</v>
      </c>
    </row>
    <row r="156" spans="31:32">
      <c r="AE156" s="13">
        <v>154</v>
      </c>
      <c r="AF156" s="13">
        <v>75.19</v>
      </c>
    </row>
    <row r="157" spans="31:32">
      <c r="AE157" s="13">
        <v>155</v>
      </c>
      <c r="AF157" s="13">
        <v>75.34</v>
      </c>
    </row>
    <row r="158" spans="31:32">
      <c r="AE158" s="13">
        <v>156</v>
      </c>
      <c r="AF158" s="13">
        <v>75.489999999999995</v>
      </c>
    </row>
    <row r="159" spans="31:32">
      <c r="AE159" s="13">
        <v>157</v>
      </c>
      <c r="AF159" s="13">
        <v>75.64</v>
      </c>
    </row>
    <row r="160" spans="31:32">
      <c r="AE160" s="13">
        <v>158</v>
      </c>
      <c r="AF160" s="13">
        <v>75.790000000000006</v>
      </c>
    </row>
    <row r="161" spans="31:32">
      <c r="AE161" s="13">
        <v>159</v>
      </c>
      <c r="AF161" s="13">
        <v>75.94</v>
      </c>
    </row>
    <row r="162" spans="31:32">
      <c r="AE162" s="13">
        <v>160</v>
      </c>
      <c r="AF162" s="13">
        <v>76.09</v>
      </c>
    </row>
    <row r="163" spans="31:32">
      <c r="AE163" s="13">
        <v>161</v>
      </c>
      <c r="AF163" s="13">
        <v>76.239999999999995</v>
      </c>
    </row>
    <row r="164" spans="31:32">
      <c r="AE164" s="13">
        <v>162</v>
      </c>
      <c r="AF164" s="13">
        <v>76.39</v>
      </c>
    </row>
    <row r="165" spans="31:32">
      <c r="AE165" s="13">
        <v>163</v>
      </c>
      <c r="AF165" s="13">
        <v>76.540000000000006</v>
      </c>
    </row>
    <row r="166" spans="31:32">
      <c r="AE166" s="13">
        <v>164</v>
      </c>
      <c r="AF166" s="13">
        <v>76.59</v>
      </c>
    </row>
    <row r="167" spans="31:32">
      <c r="AE167" s="13">
        <v>165</v>
      </c>
      <c r="AF167" s="13">
        <v>76.84</v>
      </c>
    </row>
    <row r="168" spans="31:32">
      <c r="AE168" s="13">
        <v>166</v>
      </c>
      <c r="AF168" s="13">
        <v>76.989999999999995</v>
      </c>
    </row>
    <row r="169" spans="31:32">
      <c r="AE169" s="13">
        <v>167</v>
      </c>
      <c r="AF169" s="13">
        <v>77.14</v>
      </c>
    </row>
    <row r="170" spans="31:32">
      <c r="AE170" s="13">
        <v>168</v>
      </c>
      <c r="AF170" s="13">
        <v>77.290000000000006</v>
      </c>
    </row>
    <row r="171" spans="31:32">
      <c r="AE171" s="13">
        <v>169</v>
      </c>
      <c r="AF171" s="13">
        <v>77.44</v>
      </c>
    </row>
    <row r="172" spans="31:32">
      <c r="AE172" s="13">
        <v>170</v>
      </c>
      <c r="AF172" s="13">
        <v>77.59</v>
      </c>
    </row>
    <row r="173" spans="31:32">
      <c r="AE173" s="13">
        <v>171</v>
      </c>
      <c r="AF173" s="13">
        <v>77.739999999999995</v>
      </c>
    </row>
    <row r="174" spans="31:32">
      <c r="AE174" s="13">
        <v>172</v>
      </c>
      <c r="AF174" s="13">
        <v>77.84</v>
      </c>
    </row>
    <row r="175" spans="31:32">
      <c r="AE175" s="13">
        <v>173</v>
      </c>
      <c r="AF175" s="13">
        <v>78.040000000000006</v>
      </c>
    </row>
    <row r="176" spans="31:32">
      <c r="AE176" s="13">
        <v>174</v>
      </c>
      <c r="AF176" s="13">
        <v>78.19</v>
      </c>
    </row>
    <row r="177" spans="31:32">
      <c r="AE177" s="13">
        <v>175</v>
      </c>
      <c r="AF177" s="13">
        <v>78.34</v>
      </c>
    </row>
    <row r="178" spans="31:32">
      <c r="AE178" s="13">
        <v>176</v>
      </c>
      <c r="AF178" s="13">
        <v>78.44</v>
      </c>
    </row>
    <row r="179" spans="31:32">
      <c r="AE179" s="13">
        <v>177</v>
      </c>
      <c r="AF179" s="13">
        <v>78.540000000000006</v>
      </c>
    </row>
    <row r="180" spans="31:32">
      <c r="AE180" s="13">
        <v>178</v>
      </c>
      <c r="AF180" s="13">
        <v>78.64</v>
      </c>
    </row>
    <row r="181" spans="31:32">
      <c r="AE181" s="13">
        <v>179</v>
      </c>
      <c r="AF181" s="13">
        <v>78.739999999999995</v>
      </c>
    </row>
    <row r="182" spans="31:32">
      <c r="AE182" s="13">
        <v>180</v>
      </c>
      <c r="AF182" s="13">
        <v>78.84</v>
      </c>
    </row>
    <row r="183" spans="31:32">
      <c r="AE183" s="13">
        <v>181</v>
      </c>
      <c r="AF183" s="13">
        <v>78.94</v>
      </c>
    </row>
    <row r="184" spans="31:32">
      <c r="AE184" s="13">
        <v>182</v>
      </c>
      <c r="AF184" s="13">
        <v>79.040000000000006</v>
      </c>
    </row>
    <row r="185" spans="31:32">
      <c r="AE185" s="13">
        <v>183</v>
      </c>
      <c r="AF185" s="13">
        <v>79.14</v>
      </c>
    </row>
    <row r="186" spans="31:32">
      <c r="AE186" s="13">
        <v>184</v>
      </c>
      <c r="AF186" s="13">
        <v>79.239999999999995</v>
      </c>
    </row>
    <row r="187" spans="31:32">
      <c r="AE187" s="13">
        <v>185</v>
      </c>
      <c r="AF187" s="13">
        <v>79.34</v>
      </c>
    </row>
    <row r="188" spans="31:32">
      <c r="AE188" s="13">
        <v>186</v>
      </c>
      <c r="AF188" s="13">
        <v>79.44</v>
      </c>
    </row>
    <row r="189" spans="31:32">
      <c r="AE189" s="13">
        <v>187</v>
      </c>
      <c r="AF189" s="13">
        <v>79.540000000000006</v>
      </c>
    </row>
    <row r="190" spans="31:32">
      <c r="AE190" s="13">
        <v>188</v>
      </c>
      <c r="AF190" s="13">
        <v>79.64</v>
      </c>
    </row>
    <row r="191" spans="31:32">
      <c r="AE191" s="13">
        <v>189</v>
      </c>
      <c r="AF191" s="13">
        <v>79.739999999999995</v>
      </c>
    </row>
    <row r="192" spans="31:32">
      <c r="AE192" s="13">
        <v>190</v>
      </c>
      <c r="AF192" s="13">
        <v>79.84</v>
      </c>
    </row>
    <row r="193" spans="31:32">
      <c r="AE193" s="13">
        <v>191</v>
      </c>
      <c r="AF193" s="13">
        <v>79.94</v>
      </c>
    </row>
    <row r="194" spans="31:32">
      <c r="AE194" s="13">
        <v>192</v>
      </c>
      <c r="AF194" s="13">
        <v>80.040000000000006</v>
      </c>
    </row>
    <row r="195" spans="31:32">
      <c r="AE195" s="13">
        <v>193</v>
      </c>
      <c r="AF195" s="13">
        <v>80.14</v>
      </c>
    </row>
    <row r="196" spans="31:32">
      <c r="AE196" s="13">
        <v>194</v>
      </c>
      <c r="AF196" s="13">
        <v>80.239999999999995</v>
      </c>
    </row>
    <row r="197" spans="31:32">
      <c r="AE197" s="13">
        <v>195</v>
      </c>
      <c r="AF197" s="13">
        <v>80.34</v>
      </c>
    </row>
    <row r="198" spans="31:32">
      <c r="AE198" s="13">
        <v>196</v>
      </c>
      <c r="AF198" s="13">
        <v>80.44</v>
      </c>
    </row>
    <row r="199" spans="31:32">
      <c r="AE199" s="13">
        <v>197</v>
      </c>
      <c r="AF199" s="13">
        <v>80.540000000000006</v>
      </c>
    </row>
    <row r="200" spans="31:32">
      <c r="AE200" s="13">
        <v>198</v>
      </c>
      <c r="AF200" s="13">
        <v>80.64</v>
      </c>
    </row>
    <row r="201" spans="31:32">
      <c r="AE201" s="13">
        <v>199</v>
      </c>
      <c r="AF201" s="13">
        <v>80.739999999999995</v>
      </c>
    </row>
    <row r="202" spans="31:32">
      <c r="AE202" s="13">
        <v>200</v>
      </c>
      <c r="AF202" s="13">
        <v>80.84</v>
      </c>
    </row>
    <row r="203" spans="31:32">
      <c r="AE203" s="13">
        <v>201</v>
      </c>
      <c r="AF203" s="13">
        <v>80.89</v>
      </c>
    </row>
    <row r="204" spans="31:32">
      <c r="AE204" s="13">
        <v>202</v>
      </c>
      <c r="AF204" s="13">
        <v>80.94</v>
      </c>
    </row>
    <row r="205" spans="31:32">
      <c r="AE205" s="13">
        <v>203</v>
      </c>
      <c r="AF205" s="13">
        <v>80.989999999999995</v>
      </c>
    </row>
    <row r="206" spans="31:32">
      <c r="AE206" s="13">
        <v>204</v>
      </c>
      <c r="AF206" s="13">
        <v>81.040000000000006</v>
      </c>
    </row>
    <row r="207" spans="31:32">
      <c r="AE207" s="13">
        <v>205</v>
      </c>
      <c r="AF207" s="13">
        <v>81.09</v>
      </c>
    </row>
    <row r="208" spans="31:32">
      <c r="AE208" s="13">
        <v>206</v>
      </c>
      <c r="AF208" s="13">
        <v>81.14</v>
      </c>
    </row>
    <row r="209" spans="31:32">
      <c r="AE209" s="13">
        <v>207</v>
      </c>
      <c r="AF209" s="13">
        <v>81.19</v>
      </c>
    </row>
    <row r="210" spans="31:32">
      <c r="AE210" s="13">
        <v>208</v>
      </c>
      <c r="AF210" s="13">
        <v>81.239999999999995</v>
      </c>
    </row>
    <row r="211" spans="31:32">
      <c r="AE211" s="13">
        <v>209</v>
      </c>
      <c r="AF211" s="13">
        <v>81.290000000000006</v>
      </c>
    </row>
    <row r="212" spans="31:32">
      <c r="AE212" s="13">
        <v>210</v>
      </c>
      <c r="AF212" s="13">
        <v>81.34</v>
      </c>
    </row>
    <row r="213" spans="31:32">
      <c r="AE213" s="13">
        <v>211</v>
      </c>
      <c r="AF213" s="13">
        <v>81.39</v>
      </c>
    </row>
    <row r="214" spans="31:32">
      <c r="AE214" s="13">
        <v>212</v>
      </c>
      <c r="AF214" s="13">
        <v>81.44</v>
      </c>
    </row>
    <row r="215" spans="31:32">
      <c r="AE215" s="13">
        <v>213</v>
      </c>
      <c r="AF215" s="13">
        <v>81.489999999999995</v>
      </c>
    </row>
    <row r="216" spans="31:32">
      <c r="AE216" s="13">
        <v>214</v>
      </c>
      <c r="AF216" s="13">
        <v>81.540000000000006</v>
      </c>
    </row>
    <row r="217" spans="31:32">
      <c r="AE217" s="13">
        <v>215</v>
      </c>
      <c r="AF217" s="13">
        <v>81.59</v>
      </c>
    </row>
    <row r="218" spans="31:32">
      <c r="AE218" s="13">
        <v>216</v>
      </c>
      <c r="AF218" s="13">
        <v>81.64</v>
      </c>
    </row>
    <row r="219" spans="31:32">
      <c r="AE219" s="13">
        <v>228</v>
      </c>
      <c r="AF219" s="13">
        <v>81.69</v>
      </c>
    </row>
    <row r="220" spans="31:32">
      <c r="AE220" s="13">
        <v>218</v>
      </c>
      <c r="AF220" s="13">
        <v>81.739999999999995</v>
      </c>
    </row>
    <row r="221" spans="31:32">
      <c r="AE221" s="13">
        <v>219</v>
      </c>
      <c r="AF221" s="13">
        <v>81.790000000000006</v>
      </c>
    </row>
    <row r="222" spans="31:32">
      <c r="AE222" s="13">
        <v>220</v>
      </c>
      <c r="AF222" s="13">
        <v>81.84</v>
      </c>
    </row>
    <row r="223" spans="31:32">
      <c r="AE223" s="13">
        <v>221</v>
      </c>
      <c r="AF223" s="13">
        <v>81.89</v>
      </c>
    </row>
    <row r="224" spans="31:32">
      <c r="AE224" s="13">
        <v>222</v>
      </c>
      <c r="AF224" s="13">
        <v>81.94</v>
      </c>
    </row>
    <row r="225" spans="31:32">
      <c r="AE225" s="13">
        <v>223</v>
      </c>
      <c r="AF225" s="13">
        <v>81.99</v>
      </c>
    </row>
    <row r="226" spans="31:32">
      <c r="AE226" s="13">
        <v>224</v>
      </c>
      <c r="AF226" s="13">
        <v>82.04</v>
      </c>
    </row>
    <row r="227" spans="31:32">
      <c r="AE227" s="13">
        <v>225</v>
      </c>
      <c r="AF227" s="13">
        <v>82.09</v>
      </c>
    </row>
    <row r="228" spans="31:32">
      <c r="AE228" s="13">
        <v>226</v>
      </c>
      <c r="AF228" s="13">
        <v>82.12</v>
      </c>
    </row>
    <row r="229" spans="31:32">
      <c r="AE229" s="13">
        <v>227</v>
      </c>
      <c r="AF229" s="13">
        <v>82.14</v>
      </c>
    </row>
    <row r="230" spans="31:32">
      <c r="AE230" s="13">
        <v>228</v>
      </c>
      <c r="AF230" s="13">
        <v>82.17</v>
      </c>
    </row>
    <row r="231" spans="31:32">
      <c r="AE231" s="13">
        <v>229</v>
      </c>
      <c r="AF231" s="13">
        <v>82.19</v>
      </c>
    </row>
    <row r="232" spans="31:32">
      <c r="AE232" s="13">
        <v>230</v>
      </c>
      <c r="AF232" s="13">
        <v>82.22</v>
      </c>
    </row>
    <row r="233" spans="31:32">
      <c r="AE233" s="13">
        <v>231</v>
      </c>
      <c r="AF233" s="13">
        <v>82.24</v>
      </c>
    </row>
    <row r="234" spans="31:32">
      <c r="AE234" s="13">
        <v>232</v>
      </c>
      <c r="AF234" s="13">
        <v>82.27</v>
      </c>
    </row>
    <row r="235" spans="31:32">
      <c r="AE235" s="13">
        <v>233</v>
      </c>
      <c r="AF235" s="13">
        <v>82.29</v>
      </c>
    </row>
    <row r="236" spans="31:32">
      <c r="AE236" s="13">
        <v>234</v>
      </c>
      <c r="AF236" s="13">
        <v>82.32</v>
      </c>
    </row>
    <row r="237" spans="31:32">
      <c r="AE237" s="13">
        <v>235</v>
      </c>
      <c r="AF237" s="13">
        <v>82.34</v>
      </c>
    </row>
    <row r="238" spans="31:32">
      <c r="AE238" s="13">
        <v>236</v>
      </c>
      <c r="AF238" s="13">
        <v>82.37</v>
      </c>
    </row>
    <row r="239" spans="31:32">
      <c r="AE239" s="13">
        <v>237</v>
      </c>
      <c r="AF239" s="13">
        <v>82.39</v>
      </c>
    </row>
    <row r="240" spans="31:32">
      <c r="AE240" s="13">
        <v>238</v>
      </c>
      <c r="AF240" s="13">
        <v>82.42</v>
      </c>
    </row>
    <row r="241" spans="31:32">
      <c r="AE241" s="13">
        <v>239</v>
      </c>
      <c r="AF241" s="13">
        <v>82.44</v>
      </c>
    </row>
    <row r="242" spans="31:32">
      <c r="AE242" s="13">
        <v>240</v>
      </c>
      <c r="AF242" s="13">
        <v>82.47</v>
      </c>
    </row>
    <row r="243" spans="31:32">
      <c r="AE243" s="13">
        <v>241</v>
      </c>
      <c r="AF243" s="13">
        <v>82.49</v>
      </c>
    </row>
    <row r="244" spans="31:32">
      <c r="AE244" s="13">
        <v>242</v>
      </c>
      <c r="AF244" s="13">
        <v>82.52</v>
      </c>
    </row>
    <row r="245" spans="31:32">
      <c r="AE245" s="13">
        <v>243</v>
      </c>
      <c r="AF245" s="13">
        <v>82.54</v>
      </c>
    </row>
    <row r="246" spans="31:32">
      <c r="AE246" s="13">
        <v>244</v>
      </c>
      <c r="AF246" s="13">
        <v>82.57</v>
      </c>
    </row>
    <row r="247" spans="31:32">
      <c r="AE247" s="13">
        <v>245</v>
      </c>
      <c r="AF247" s="13">
        <v>82.59</v>
      </c>
    </row>
    <row r="248" spans="31:32">
      <c r="AE248" s="13">
        <v>246</v>
      </c>
      <c r="AF248" s="13">
        <v>82.62</v>
      </c>
    </row>
    <row r="249" spans="31:32">
      <c r="AE249" s="13">
        <v>247</v>
      </c>
      <c r="AF249" s="13">
        <v>82.64</v>
      </c>
    </row>
    <row r="250" spans="31:32">
      <c r="AE250" s="13">
        <v>248</v>
      </c>
      <c r="AF250" s="13">
        <v>82.67</v>
      </c>
    </row>
    <row r="251" spans="31:32">
      <c r="AE251" s="13">
        <v>249</v>
      </c>
      <c r="AF251" s="13">
        <v>82.69</v>
      </c>
    </row>
    <row r="252" spans="31:32">
      <c r="AE252" s="13">
        <v>250</v>
      </c>
      <c r="AF252" s="13">
        <v>82.72</v>
      </c>
    </row>
    <row r="253" spans="31:32">
      <c r="AE253" s="13">
        <v>251</v>
      </c>
      <c r="AF253" s="13">
        <v>82.73</v>
      </c>
    </row>
    <row r="254" spans="31:32">
      <c r="AE254" s="13">
        <v>252</v>
      </c>
      <c r="AF254" s="13">
        <v>82.74</v>
      </c>
    </row>
    <row r="255" spans="31:32">
      <c r="AE255" s="13">
        <v>253</v>
      </c>
      <c r="AF255" s="13">
        <v>82.75</v>
      </c>
    </row>
    <row r="256" spans="31:32">
      <c r="AE256" s="13">
        <v>254</v>
      </c>
      <c r="AF256" s="13">
        <v>82.76</v>
      </c>
    </row>
    <row r="257" spans="31:32">
      <c r="AE257" s="13">
        <v>255</v>
      </c>
      <c r="AF257" s="13">
        <v>82.77</v>
      </c>
    </row>
    <row r="258" spans="31:32">
      <c r="AE258" s="13">
        <v>256</v>
      </c>
      <c r="AF258" s="13">
        <v>82.78</v>
      </c>
    </row>
    <row r="259" spans="31:32">
      <c r="AE259" s="13">
        <v>257</v>
      </c>
      <c r="AF259" s="13">
        <v>82.79</v>
      </c>
    </row>
    <row r="260" spans="31:32">
      <c r="AE260" s="13">
        <v>258</v>
      </c>
      <c r="AF260" s="13">
        <v>82.8</v>
      </c>
    </row>
    <row r="261" spans="31:32">
      <c r="AE261" s="13">
        <v>259</v>
      </c>
      <c r="AF261" s="13">
        <v>82.81</v>
      </c>
    </row>
    <row r="262" spans="31:32">
      <c r="AE262" s="13">
        <v>260</v>
      </c>
      <c r="AF262" s="13">
        <v>82.82</v>
      </c>
    </row>
    <row r="263" spans="31:32">
      <c r="AE263" s="13">
        <v>261</v>
      </c>
      <c r="AF263" s="13">
        <v>82.83</v>
      </c>
    </row>
    <row r="264" spans="31:32">
      <c r="AE264" s="13">
        <v>262</v>
      </c>
      <c r="AF264" s="13">
        <v>82.84</v>
      </c>
    </row>
    <row r="265" spans="31:32">
      <c r="AE265" s="13">
        <v>263</v>
      </c>
      <c r="AF265" s="13">
        <v>82.85</v>
      </c>
    </row>
    <row r="266" spans="31:32">
      <c r="AE266" s="13">
        <v>264</v>
      </c>
      <c r="AF266" s="13">
        <v>82.86</v>
      </c>
    </row>
    <row r="267" spans="31:32">
      <c r="AE267" s="13">
        <v>265</v>
      </c>
      <c r="AF267" s="13">
        <v>82.87</v>
      </c>
    </row>
    <row r="268" spans="31:32">
      <c r="AE268" s="13">
        <v>266</v>
      </c>
      <c r="AF268" s="13">
        <v>82.88</v>
      </c>
    </row>
    <row r="269" spans="31:32">
      <c r="AE269" s="13">
        <v>267</v>
      </c>
      <c r="AF269" s="13">
        <v>82.89</v>
      </c>
    </row>
    <row r="270" spans="31:32">
      <c r="AE270" s="13">
        <v>268</v>
      </c>
      <c r="AF270" s="13">
        <v>82.9</v>
      </c>
    </row>
    <row r="271" spans="31:32">
      <c r="AE271" s="13">
        <v>269</v>
      </c>
      <c r="AF271" s="13">
        <v>82.91</v>
      </c>
    </row>
    <row r="272" spans="31:32">
      <c r="AE272" s="13">
        <v>270</v>
      </c>
      <c r="AF272" s="13">
        <v>82.92</v>
      </c>
    </row>
    <row r="273" spans="31:32">
      <c r="AE273" s="13">
        <v>271</v>
      </c>
      <c r="AF273" s="13">
        <v>82.93</v>
      </c>
    </row>
    <row r="274" spans="31:32">
      <c r="AE274" s="13">
        <v>272</v>
      </c>
      <c r="AF274" s="13">
        <v>82.94</v>
      </c>
    </row>
    <row r="275" spans="31:32">
      <c r="AE275" s="13">
        <v>273</v>
      </c>
      <c r="AF275" s="13">
        <v>82.95</v>
      </c>
    </row>
    <row r="276" spans="31:32">
      <c r="AE276" s="13">
        <v>274</v>
      </c>
      <c r="AF276" s="13">
        <v>82.96</v>
      </c>
    </row>
    <row r="277" spans="31:32">
      <c r="AE277" s="13">
        <v>275</v>
      </c>
      <c r="AF277" s="13">
        <v>82.97</v>
      </c>
    </row>
    <row r="278" spans="31:32">
      <c r="AE278" s="13">
        <v>276</v>
      </c>
      <c r="AF278" s="13">
        <v>83</v>
      </c>
    </row>
    <row r="279" spans="31:32">
      <c r="AE279" s="13">
        <v>277</v>
      </c>
      <c r="AF279" s="13">
        <v>83</v>
      </c>
    </row>
    <row r="280" spans="31:32">
      <c r="AE280" s="13">
        <v>278</v>
      </c>
      <c r="AF280" s="13">
        <v>83</v>
      </c>
    </row>
    <row r="281" spans="31:32">
      <c r="AE281" s="13">
        <v>279</v>
      </c>
      <c r="AF281" s="13">
        <v>83</v>
      </c>
    </row>
    <row r="282" spans="31:32">
      <c r="AE282" s="13">
        <v>280</v>
      </c>
      <c r="AF282" s="13">
        <v>83</v>
      </c>
    </row>
    <row r="283" spans="31:32">
      <c r="AE283" s="13">
        <v>281</v>
      </c>
      <c r="AF283" s="13">
        <v>83</v>
      </c>
    </row>
    <row r="284" spans="31:32">
      <c r="AE284" s="13">
        <v>282</v>
      </c>
      <c r="AF284" s="13">
        <v>83</v>
      </c>
    </row>
    <row r="285" spans="31:32">
      <c r="AE285" s="13">
        <v>283</v>
      </c>
      <c r="AF285" s="13">
        <v>83</v>
      </c>
    </row>
    <row r="286" spans="31:32">
      <c r="AE286" s="13">
        <v>284</v>
      </c>
      <c r="AF286" s="13">
        <v>83</v>
      </c>
    </row>
    <row r="287" spans="31:32">
      <c r="AE287" s="13">
        <v>285</v>
      </c>
      <c r="AF287" s="13">
        <v>83</v>
      </c>
    </row>
    <row r="288" spans="31:32">
      <c r="AE288" s="13">
        <v>286</v>
      </c>
      <c r="AF288" s="13">
        <v>83</v>
      </c>
    </row>
    <row r="289" spans="31:32">
      <c r="AE289" s="13">
        <v>287</v>
      </c>
      <c r="AF289" s="13">
        <v>83</v>
      </c>
    </row>
    <row r="290" spans="31:32">
      <c r="AE290" s="13">
        <v>288</v>
      </c>
      <c r="AF290" s="13">
        <v>83</v>
      </c>
    </row>
    <row r="291" spans="31:32">
      <c r="AE291" s="13">
        <v>289</v>
      </c>
      <c r="AF291" s="13">
        <v>83</v>
      </c>
    </row>
    <row r="292" spans="31:32">
      <c r="AE292" s="13">
        <v>290</v>
      </c>
      <c r="AF292" s="13">
        <v>83</v>
      </c>
    </row>
    <row r="293" spans="31:32">
      <c r="AE293" s="13">
        <v>291</v>
      </c>
      <c r="AF293" s="13">
        <v>83</v>
      </c>
    </row>
    <row r="294" spans="31:32">
      <c r="AE294" s="13">
        <v>292</v>
      </c>
      <c r="AF294" s="13">
        <v>83</v>
      </c>
    </row>
    <row r="295" spans="31:32">
      <c r="AE295" s="13">
        <v>293</v>
      </c>
      <c r="AF295" s="13">
        <v>83</v>
      </c>
    </row>
    <row r="296" spans="31:32">
      <c r="AE296" s="13">
        <v>294</v>
      </c>
      <c r="AF296" s="13">
        <v>83</v>
      </c>
    </row>
    <row r="297" spans="31:32">
      <c r="AE297" s="13">
        <v>295</v>
      </c>
      <c r="AF297" s="13">
        <v>83</v>
      </c>
    </row>
    <row r="298" spans="31:32">
      <c r="AE298" s="13">
        <v>296</v>
      </c>
      <c r="AF298" s="13">
        <v>83</v>
      </c>
    </row>
    <row r="299" spans="31:32">
      <c r="AE299" s="13">
        <v>297</v>
      </c>
      <c r="AF299" s="13">
        <v>83</v>
      </c>
    </row>
    <row r="300" spans="31:32">
      <c r="AE300" s="13">
        <v>298</v>
      </c>
      <c r="AF300" s="13">
        <v>83</v>
      </c>
    </row>
    <row r="301" spans="31:32">
      <c r="AE301" s="13">
        <v>299</v>
      </c>
      <c r="AF301" s="13">
        <v>83</v>
      </c>
    </row>
    <row r="302" spans="31:32">
      <c r="AE302" s="13">
        <v>300</v>
      </c>
      <c r="AF302" s="13">
        <v>83</v>
      </c>
    </row>
  </sheetData>
  <sheetProtection algorithmName="SHA-512" hashValue="R5lpq3MJQV2gcoM4rZp2gF067uzFD4W2LKsmlPdCx6XmYwLcAgwLaq92s0N7KwrPLXhunueauMlgllz0c+9Lbw==" saltValue="1lUZZqMA7WK+IQwtZi4c8A==" spinCount="100000" sheet="1" objects="1" scenarios="1" selectLockedCells="1" selectUnlockedCells="1"/>
  <mergeCells count="24">
    <mergeCell ref="BR1:BW1"/>
    <mergeCell ref="Q2:R2"/>
    <mergeCell ref="S2:V2"/>
    <mergeCell ref="AY1:BB1"/>
    <mergeCell ref="AY2:AZ2"/>
    <mergeCell ref="BA2:BB2"/>
    <mergeCell ref="Y1:AA1"/>
    <mergeCell ref="AE1:AF1"/>
    <mergeCell ref="AJ2:AJ3"/>
    <mergeCell ref="AK2:AK3"/>
    <mergeCell ref="AN2:AO2"/>
    <mergeCell ref="AS2:AV2"/>
    <mergeCell ref="AJ1:AK1"/>
    <mergeCell ref="BI39:BI47"/>
    <mergeCell ref="BI29:BI37"/>
    <mergeCell ref="BK1:BP1"/>
    <mergeCell ref="AN1:AO1"/>
    <mergeCell ref="AS1:AV1"/>
    <mergeCell ref="A1:B1"/>
    <mergeCell ref="E1:F1"/>
    <mergeCell ref="I1:N1"/>
    <mergeCell ref="Q1:V1"/>
    <mergeCell ref="I2:J2"/>
    <mergeCell ref="K2:N2"/>
  </mergeCell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5">
    <tabColor rgb="FF00B050"/>
  </sheetPr>
  <dimension ref="A1:X109"/>
  <sheetViews>
    <sheetView showGridLines="0" topLeftCell="A58" zoomScale="85" zoomScaleNormal="85" workbookViewId="0">
      <selection activeCell="B110" sqref="A110:XFD1048576"/>
    </sheetView>
  </sheetViews>
  <sheetFormatPr defaultColWidth="0" defaultRowHeight="15.75" zeroHeight="1"/>
  <cols>
    <col min="1" max="1" width="10.7109375" style="123" customWidth="1"/>
    <col min="2" max="2" width="45.7109375" style="123" customWidth="1"/>
    <col min="3" max="3" width="15.140625" style="123" customWidth="1"/>
    <col min="4" max="4" width="11.5703125" style="123" customWidth="1"/>
    <col min="5" max="5" width="21" style="123" customWidth="1"/>
    <col min="6" max="6" width="17.5703125" style="123" customWidth="1"/>
    <col min="7" max="7" width="26.140625" style="123" customWidth="1"/>
    <col min="8" max="8" width="10.7109375" style="123" customWidth="1"/>
    <col min="9" max="24" width="0" style="123" hidden="1" customWidth="1"/>
    <col min="25" max="16384" width="10.7109375" style="123" hidden="1"/>
  </cols>
  <sheetData>
    <row r="1" spans="2:24">
      <c r="W1"/>
      <c r="X1"/>
    </row>
    <row r="2" spans="2:24" ht="18.75" customHeight="1">
      <c r="B2" s="124" t="s">
        <v>631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W2"/>
      <c r="X2"/>
    </row>
    <row r="3" spans="2:24" ht="18.75">
      <c r="B3" s="126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W3"/>
      <c r="X3"/>
    </row>
    <row r="4" spans="2:24" ht="18.75">
      <c r="B4" s="1809" t="s">
        <v>632</v>
      </c>
      <c r="C4" s="1810"/>
      <c r="D4" s="1810"/>
      <c r="E4" s="1810"/>
      <c r="F4" s="1810"/>
      <c r="G4" s="1811"/>
      <c r="H4" s="127"/>
      <c r="I4" s="127"/>
      <c r="J4" s="127"/>
      <c r="K4" s="127"/>
      <c r="L4" s="127"/>
      <c r="M4" s="127"/>
      <c r="N4" s="128"/>
      <c r="O4" s="128"/>
      <c r="W4"/>
      <c r="X4"/>
    </row>
    <row r="5" spans="2:24" ht="18.75">
      <c r="B5" s="1812" t="s">
        <v>239</v>
      </c>
      <c r="C5" s="1813"/>
      <c r="D5" s="1814" t="s">
        <v>254</v>
      </c>
      <c r="E5" s="1816" t="s">
        <v>255</v>
      </c>
      <c r="F5" s="1814" t="s">
        <v>256</v>
      </c>
      <c r="G5" s="1814" t="s">
        <v>257</v>
      </c>
      <c r="H5" s="129"/>
      <c r="I5" s="129"/>
      <c r="J5" s="129"/>
      <c r="K5" s="129"/>
      <c r="L5" s="129"/>
      <c r="M5" s="129"/>
      <c r="N5" s="130"/>
      <c r="O5" s="130"/>
      <c r="W5"/>
      <c r="X5"/>
    </row>
    <row r="6" spans="2:24" ht="31.5">
      <c r="B6" s="145" t="s">
        <v>252</v>
      </c>
      <c r="C6" s="145" t="s">
        <v>253</v>
      </c>
      <c r="D6" s="1815"/>
      <c r="E6" s="1817"/>
      <c r="F6" s="1815"/>
      <c r="G6" s="1815"/>
      <c r="H6" s="129"/>
      <c r="I6" s="129"/>
      <c r="J6" s="129"/>
      <c r="K6" s="129"/>
      <c r="L6" s="129"/>
      <c r="M6" s="129"/>
      <c r="N6" s="130"/>
      <c r="O6" s="130"/>
      <c r="W6"/>
      <c r="X6"/>
    </row>
    <row r="7" spans="2:24" ht="18.75">
      <c r="B7" s="131" t="s">
        <v>180</v>
      </c>
      <c r="C7" s="132">
        <v>0.39</v>
      </c>
      <c r="D7" s="132">
        <v>0.62</v>
      </c>
      <c r="E7" s="133">
        <v>0.5</v>
      </c>
      <c r="F7" s="132">
        <v>0.43</v>
      </c>
      <c r="G7" s="132">
        <v>0.37</v>
      </c>
      <c r="O7" s="125"/>
      <c r="W7"/>
      <c r="X7"/>
    </row>
    <row r="8" spans="2:24" ht="18.75">
      <c r="B8" s="131" t="s">
        <v>270</v>
      </c>
      <c r="C8" s="132">
        <v>0.52</v>
      </c>
      <c r="D8" s="132">
        <v>0.73</v>
      </c>
      <c r="E8" s="132">
        <v>0.57999999999999996</v>
      </c>
      <c r="F8" s="132">
        <v>0.51</v>
      </c>
      <c r="G8" s="132">
        <v>0.44</v>
      </c>
      <c r="O8" s="125"/>
      <c r="W8"/>
      <c r="X8"/>
    </row>
    <row r="9" spans="2:24" ht="18.75">
      <c r="B9" s="131" t="s">
        <v>185</v>
      </c>
      <c r="C9" s="132">
        <v>0.66</v>
      </c>
      <c r="D9" s="132">
        <v>0.92</v>
      </c>
      <c r="E9" s="132">
        <v>0.74</v>
      </c>
      <c r="F9" s="132">
        <v>0.64</v>
      </c>
      <c r="G9" s="132">
        <v>0.55000000000000004</v>
      </c>
      <c r="O9" s="125"/>
      <c r="W9"/>
      <c r="X9"/>
    </row>
    <row r="10" spans="2:24" ht="18.75">
      <c r="B10" s="131" t="s">
        <v>186</v>
      </c>
      <c r="C10" s="132">
        <v>0.89</v>
      </c>
      <c r="D10" s="132">
        <v>1.24</v>
      </c>
      <c r="E10" s="132">
        <v>0.99</v>
      </c>
      <c r="F10" s="132">
        <v>0.87</v>
      </c>
      <c r="G10" s="132">
        <v>0.74</v>
      </c>
      <c r="O10" s="125"/>
      <c r="W10"/>
      <c r="X10"/>
    </row>
    <row r="11" spans="2:24" ht="18.75">
      <c r="B11" s="131" t="s">
        <v>183</v>
      </c>
      <c r="C11" s="133">
        <v>1.1000000000000001</v>
      </c>
      <c r="D11" s="132">
        <v>1.49</v>
      </c>
      <c r="E11" s="132">
        <v>1.19</v>
      </c>
      <c r="F11" s="132">
        <v>1.04</v>
      </c>
      <c r="G11" s="132">
        <v>0.89</v>
      </c>
      <c r="O11" s="125"/>
      <c r="W11"/>
      <c r="X11"/>
    </row>
    <row r="12" spans="2:24" ht="18.75">
      <c r="B12" s="131" t="s">
        <v>279</v>
      </c>
      <c r="C12" s="132">
        <v>1.58</v>
      </c>
      <c r="D12" s="132">
        <v>1.93</v>
      </c>
      <c r="E12" s="132">
        <v>1.54</v>
      </c>
      <c r="F12" s="132">
        <v>1.35</v>
      </c>
      <c r="G12" s="132">
        <v>1.1599999999999999</v>
      </c>
      <c r="O12" s="125"/>
      <c r="W12"/>
      <c r="X12"/>
    </row>
    <row r="13" spans="2:24" ht="18.75">
      <c r="B13" s="131" t="s">
        <v>187</v>
      </c>
      <c r="C13" s="132">
        <v>2.0699999999999998</v>
      </c>
      <c r="D13" s="133">
        <v>2.44</v>
      </c>
      <c r="E13" s="132">
        <v>1.95</v>
      </c>
      <c r="F13" s="132">
        <v>1.71</v>
      </c>
      <c r="G13" s="132">
        <v>1.46</v>
      </c>
      <c r="O13" s="125"/>
      <c r="W13"/>
      <c r="X13"/>
    </row>
    <row r="14" spans="2:24" ht="18.75">
      <c r="B14" s="131" t="s">
        <v>286</v>
      </c>
      <c r="C14" s="132">
        <v>3.07</v>
      </c>
      <c r="D14" s="133">
        <v>3.2</v>
      </c>
      <c r="E14" s="132">
        <v>2.56</v>
      </c>
      <c r="F14" s="132">
        <v>2.2400000000000002</v>
      </c>
      <c r="G14" s="132">
        <v>1.92</v>
      </c>
      <c r="O14" s="125"/>
      <c r="W14"/>
      <c r="X14"/>
    </row>
    <row r="15" spans="2:24" ht="18.75">
      <c r="B15" s="131" t="s">
        <v>289</v>
      </c>
      <c r="C15" s="132">
        <v>3.98</v>
      </c>
      <c r="D15" s="132">
        <v>4.1500000000000004</v>
      </c>
      <c r="E15" s="132">
        <v>3.32</v>
      </c>
      <c r="F15" s="132">
        <v>2.91</v>
      </c>
      <c r="G15" s="132">
        <v>2.4900000000000002</v>
      </c>
      <c r="O15" s="125"/>
      <c r="W15"/>
      <c r="X15"/>
    </row>
    <row r="16" spans="2:24" ht="18.75">
      <c r="B16" s="131" t="s">
        <v>293</v>
      </c>
      <c r="C16" s="132">
        <v>4.91</v>
      </c>
      <c r="D16" s="132">
        <v>5.22</v>
      </c>
      <c r="E16" s="132">
        <v>4.18</v>
      </c>
      <c r="F16" s="132">
        <v>3.65</v>
      </c>
      <c r="G16" s="132">
        <v>3.13</v>
      </c>
      <c r="O16" s="125"/>
      <c r="W16"/>
      <c r="X16"/>
    </row>
    <row r="17" spans="2:24" ht="18.75">
      <c r="B17" s="131" t="s">
        <v>297</v>
      </c>
      <c r="C17" s="132">
        <v>7.46</v>
      </c>
      <c r="D17" s="132">
        <v>7.94</v>
      </c>
      <c r="E17" s="132">
        <v>6.35</v>
      </c>
      <c r="F17" s="132">
        <v>5.56</v>
      </c>
      <c r="G17" s="132">
        <v>4.76</v>
      </c>
      <c r="O17" s="125"/>
      <c r="Q17"/>
      <c r="R17"/>
      <c r="S17"/>
      <c r="T17"/>
      <c r="U17"/>
      <c r="V17"/>
      <c r="W17"/>
      <c r="X17"/>
    </row>
    <row r="18" spans="2:24" ht="18.75">
      <c r="B18" s="131" t="s">
        <v>300</v>
      </c>
      <c r="C18" s="132">
        <v>9.44</v>
      </c>
      <c r="D18" s="132">
        <v>10.039999999999999</v>
      </c>
      <c r="E18" s="132">
        <v>8.0299999999999994</v>
      </c>
      <c r="F18" s="132">
        <v>7.03</v>
      </c>
      <c r="G18" s="132">
        <v>6.02</v>
      </c>
      <c r="O18" s="125"/>
      <c r="Q18"/>
      <c r="R18"/>
      <c r="S18"/>
      <c r="T18"/>
      <c r="U18"/>
      <c r="V18"/>
      <c r="W18"/>
      <c r="X18"/>
    </row>
    <row r="19" spans="2:24" ht="18.75">
      <c r="B19" s="131" t="s">
        <v>305</v>
      </c>
      <c r="C19" s="133">
        <v>12.1</v>
      </c>
      <c r="D19" s="132">
        <v>13.01</v>
      </c>
      <c r="E19" s="132">
        <v>10.41</v>
      </c>
      <c r="F19" s="132">
        <v>9.11</v>
      </c>
      <c r="G19" s="132">
        <v>7.81</v>
      </c>
      <c r="O19" s="125"/>
      <c r="Q19" s="31"/>
      <c r="R19"/>
      <c r="S19"/>
      <c r="T19"/>
      <c r="U19"/>
      <c r="V19"/>
      <c r="W19"/>
      <c r="X19"/>
    </row>
    <row r="20" spans="2:24" ht="18.75">
      <c r="O20" s="125"/>
      <c r="Q20"/>
      <c r="R20"/>
      <c r="S20"/>
      <c r="T20"/>
      <c r="U20"/>
      <c r="V20"/>
      <c r="W20"/>
      <c r="X20"/>
    </row>
    <row r="21" spans="2:24" ht="18.75">
      <c r="O21" s="125"/>
      <c r="Q21"/>
      <c r="R21"/>
      <c r="S21"/>
      <c r="T21"/>
      <c r="U21"/>
      <c r="V21"/>
      <c r="W21"/>
      <c r="X21"/>
    </row>
    <row r="22" spans="2:24" ht="18.75">
      <c r="B22" s="124" t="s">
        <v>633</v>
      </c>
      <c r="O22" s="125"/>
      <c r="Q22"/>
      <c r="R22"/>
      <c r="S22"/>
      <c r="T22"/>
      <c r="U22"/>
      <c r="V22"/>
      <c r="W22"/>
      <c r="X22"/>
    </row>
    <row r="23" spans="2:24" ht="18.75">
      <c r="O23" s="125"/>
      <c r="Q23"/>
      <c r="R23"/>
      <c r="S23"/>
      <c r="T23"/>
      <c r="U23"/>
      <c r="V23"/>
      <c r="W23"/>
      <c r="X23"/>
    </row>
    <row r="24" spans="2:24" ht="21" customHeight="1">
      <c r="B24" s="1818" t="s">
        <v>634</v>
      </c>
      <c r="C24" s="1819"/>
      <c r="D24" s="1819"/>
      <c r="E24" s="1819"/>
      <c r="F24" s="1819"/>
      <c r="G24" s="1820"/>
      <c r="Q24"/>
      <c r="R24"/>
      <c r="S24"/>
      <c r="T24"/>
      <c r="U24"/>
      <c r="V24"/>
      <c r="W24"/>
      <c r="X24"/>
    </row>
    <row r="25" spans="2:24" ht="30.75" customHeight="1">
      <c r="B25" s="1821" t="s">
        <v>239</v>
      </c>
      <c r="C25" s="1822"/>
      <c r="D25" s="1823" t="s">
        <v>240</v>
      </c>
      <c r="E25" s="1824"/>
      <c r="F25" s="1824"/>
      <c r="G25" s="1825"/>
      <c r="Q25"/>
      <c r="R25"/>
      <c r="S25"/>
      <c r="T25"/>
      <c r="U25"/>
      <c r="V25"/>
      <c r="W25"/>
      <c r="X25"/>
    </row>
    <row r="26" spans="2:24" ht="31.5">
      <c r="B26" s="146" t="s">
        <v>252</v>
      </c>
      <c r="C26" s="146" t="s">
        <v>258</v>
      </c>
      <c r="D26" s="145" t="s">
        <v>254</v>
      </c>
      <c r="E26" s="146" t="s">
        <v>259</v>
      </c>
      <c r="F26" s="146" t="s">
        <v>256</v>
      </c>
      <c r="G26" s="146" t="s">
        <v>257</v>
      </c>
    </row>
    <row r="27" spans="2:24">
      <c r="B27" s="19" t="s">
        <v>266</v>
      </c>
      <c r="C27" s="20">
        <v>0.25</v>
      </c>
      <c r="D27" s="20">
        <v>0.37</v>
      </c>
      <c r="E27" s="21">
        <v>0.3</v>
      </c>
      <c r="F27" s="20">
        <v>0.26</v>
      </c>
      <c r="G27" s="20">
        <v>0.22</v>
      </c>
    </row>
    <row r="28" spans="2:24">
      <c r="B28" s="19" t="s">
        <v>180</v>
      </c>
      <c r="C28" s="20">
        <v>0.33</v>
      </c>
      <c r="D28" s="20">
        <v>0.48</v>
      </c>
      <c r="E28" s="20">
        <v>0.38</v>
      </c>
      <c r="F28" s="20">
        <v>0.34</v>
      </c>
      <c r="G28" s="20">
        <v>0.28999999999999998</v>
      </c>
    </row>
    <row r="29" spans="2:24">
      <c r="B29" s="19" t="s">
        <v>270</v>
      </c>
      <c r="C29" s="20">
        <v>0.41</v>
      </c>
      <c r="D29" s="25">
        <v>0.56000000000000005</v>
      </c>
      <c r="E29" s="20">
        <v>0.45</v>
      </c>
      <c r="F29" s="20">
        <v>0.39</v>
      </c>
      <c r="G29" s="20">
        <v>0.34</v>
      </c>
    </row>
    <row r="30" spans="2:24">
      <c r="B30" s="19" t="s">
        <v>185</v>
      </c>
      <c r="C30" s="20">
        <v>0.56999999999999995</v>
      </c>
      <c r="D30" s="25">
        <v>0.72</v>
      </c>
      <c r="E30" s="20">
        <v>0.57999999999999996</v>
      </c>
      <c r="F30" s="21">
        <v>0.5</v>
      </c>
      <c r="G30" s="20">
        <v>0.43</v>
      </c>
    </row>
    <row r="31" spans="2:24">
      <c r="B31" s="24" t="s">
        <v>186</v>
      </c>
      <c r="C31" s="20">
        <v>0.82</v>
      </c>
      <c r="D31" s="20">
        <v>1.08</v>
      </c>
      <c r="E31" s="20">
        <v>0.86</v>
      </c>
      <c r="F31" s="20">
        <v>0.76</v>
      </c>
      <c r="G31" s="20">
        <v>0.65</v>
      </c>
    </row>
    <row r="32" spans="2:24">
      <c r="B32" s="24" t="s">
        <v>183</v>
      </c>
      <c r="C32" s="20">
        <v>1.1299999999999999</v>
      </c>
      <c r="D32" s="25">
        <v>1.38</v>
      </c>
      <c r="E32" s="21">
        <v>1.1000000000000001</v>
      </c>
      <c r="F32" s="20">
        <v>0.97</v>
      </c>
      <c r="G32" s="20">
        <v>0.83</v>
      </c>
    </row>
    <row r="33" spans="2:15">
      <c r="B33" s="24" t="s">
        <v>279</v>
      </c>
      <c r="C33" s="20">
        <v>1.58</v>
      </c>
      <c r="D33" s="25">
        <v>2.0299999999999998</v>
      </c>
      <c r="E33" s="20">
        <v>1.62</v>
      </c>
      <c r="F33" s="20">
        <v>1.42</v>
      </c>
      <c r="G33" s="20">
        <v>1.22</v>
      </c>
    </row>
    <row r="34" spans="2:15">
      <c r="B34" s="24" t="s">
        <v>187</v>
      </c>
      <c r="C34" s="20">
        <v>1.94</v>
      </c>
      <c r="D34" s="27">
        <v>2.4</v>
      </c>
      <c r="E34" s="20">
        <v>1.92</v>
      </c>
      <c r="F34" s="20">
        <v>1.68</v>
      </c>
      <c r="G34" s="20">
        <v>1.44</v>
      </c>
    </row>
    <row r="35" spans="2:15">
      <c r="B35" s="24" t="s">
        <v>286</v>
      </c>
      <c r="C35" s="20">
        <v>2.91</v>
      </c>
      <c r="D35" s="25">
        <v>3.64</v>
      </c>
      <c r="E35" s="20">
        <v>2.91</v>
      </c>
      <c r="F35" s="20">
        <v>2.5499999999999998</v>
      </c>
      <c r="G35" s="20">
        <v>2.1800000000000002</v>
      </c>
    </row>
    <row r="36" spans="2:15">
      <c r="B36" s="24" t="s">
        <v>289</v>
      </c>
      <c r="C36" s="20">
        <v>3.82</v>
      </c>
      <c r="D36" s="25">
        <v>4.96</v>
      </c>
      <c r="E36" s="20">
        <v>3.97</v>
      </c>
      <c r="F36" s="20">
        <v>3.47</v>
      </c>
      <c r="G36" s="20">
        <v>2.98</v>
      </c>
    </row>
    <row r="37" spans="2:15">
      <c r="B37" s="24" t="s">
        <v>293</v>
      </c>
      <c r="C37" s="20">
        <v>4.78</v>
      </c>
      <c r="D37" s="25">
        <v>5.62</v>
      </c>
      <c r="E37" s="21">
        <v>4.5</v>
      </c>
      <c r="F37" s="20">
        <v>3.93</v>
      </c>
      <c r="G37" s="20">
        <v>3.37</v>
      </c>
    </row>
    <row r="38" spans="2:15" ht="18.75">
      <c r="B38" s="28" t="s">
        <v>301</v>
      </c>
      <c r="C38" s="20">
        <v>5.45</v>
      </c>
      <c r="D38" s="25">
        <v>6.49</v>
      </c>
      <c r="E38" s="20">
        <v>5.19</v>
      </c>
      <c r="F38" s="20">
        <v>4.54</v>
      </c>
      <c r="G38" s="20">
        <v>3.89</v>
      </c>
      <c r="H38" s="125"/>
      <c r="I38" s="125"/>
      <c r="J38" s="125"/>
      <c r="K38" s="125"/>
      <c r="L38" s="125"/>
      <c r="M38" s="125"/>
      <c r="N38" s="125"/>
    </row>
    <row r="39" spans="2:15" ht="18.75">
      <c r="B39" s="28" t="s">
        <v>297</v>
      </c>
      <c r="C39" s="21">
        <v>6.9</v>
      </c>
      <c r="D39" s="25">
        <v>8.1199999999999992</v>
      </c>
      <c r="E39" s="21">
        <v>6.5</v>
      </c>
      <c r="F39" s="20">
        <v>5.68</v>
      </c>
      <c r="G39" s="20">
        <v>4.87</v>
      </c>
      <c r="H39" s="134"/>
      <c r="I39" s="134"/>
      <c r="J39" s="134"/>
      <c r="K39" s="134"/>
      <c r="L39" s="134"/>
      <c r="M39" s="134"/>
      <c r="N39" s="134"/>
      <c r="O39" s="135"/>
    </row>
    <row r="40" spans="2:15" ht="18.75">
      <c r="B40" s="24" t="s">
        <v>300</v>
      </c>
      <c r="C40" s="20">
        <v>9.68</v>
      </c>
      <c r="D40" s="25">
        <v>10.76</v>
      </c>
      <c r="E40" s="20">
        <v>8.61</v>
      </c>
      <c r="F40" s="20">
        <v>7.53</v>
      </c>
      <c r="G40" s="20">
        <v>6.46</v>
      </c>
      <c r="H40" s="134"/>
      <c r="I40" s="134"/>
      <c r="J40" s="134"/>
      <c r="K40" s="134"/>
      <c r="L40" s="134"/>
      <c r="M40" s="134"/>
      <c r="N40" s="134"/>
      <c r="O40" s="135"/>
    </row>
    <row r="41" spans="2:15" ht="18.75">
      <c r="B41" s="24" t="s">
        <v>305</v>
      </c>
      <c r="C41" s="20">
        <v>11.79</v>
      </c>
      <c r="D41" s="25">
        <v>13.25</v>
      </c>
      <c r="E41" s="21">
        <v>10.6</v>
      </c>
      <c r="F41" s="20">
        <v>9.2799999999999994</v>
      </c>
      <c r="G41" s="20">
        <v>7.95</v>
      </c>
      <c r="H41" s="136"/>
      <c r="I41" s="136"/>
      <c r="J41" s="136"/>
      <c r="K41" s="136"/>
      <c r="L41" s="136"/>
      <c r="M41" s="136"/>
      <c r="N41" s="134"/>
      <c r="O41" s="135"/>
    </row>
    <row r="42" spans="2:15" ht="18.75">
      <c r="B42" s="28" t="s">
        <v>312</v>
      </c>
      <c r="C42" s="20">
        <v>13.63</v>
      </c>
      <c r="D42" s="20">
        <v>14.98</v>
      </c>
      <c r="E42" s="20">
        <v>11.98</v>
      </c>
      <c r="F42" s="20">
        <v>10.49</v>
      </c>
      <c r="G42" s="21">
        <v>8.99</v>
      </c>
      <c r="H42" s="137"/>
      <c r="I42" s="137"/>
      <c r="J42" s="137"/>
      <c r="K42" s="137"/>
      <c r="L42" s="137"/>
      <c r="M42" s="137"/>
      <c r="N42" s="134"/>
      <c r="O42" s="135"/>
    </row>
    <row r="43" spans="2:15" ht="18.75">
      <c r="B43" s="28" t="s">
        <v>314</v>
      </c>
      <c r="C43" s="21">
        <v>18.399999999999999</v>
      </c>
      <c r="D43" s="20">
        <v>20.67</v>
      </c>
      <c r="E43" s="20">
        <v>16.54</v>
      </c>
      <c r="F43" s="20">
        <v>14.47</v>
      </c>
      <c r="G43" s="21">
        <v>12.4</v>
      </c>
      <c r="H43" s="137"/>
      <c r="I43" s="137"/>
      <c r="J43" s="137"/>
      <c r="K43" s="137"/>
      <c r="L43" s="137"/>
      <c r="M43" s="137"/>
      <c r="N43" s="134"/>
      <c r="O43" s="135"/>
    </row>
    <row r="44" spans="2:15" ht="18.75">
      <c r="B44" s="28" t="s">
        <v>316</v>
      </c>
      <c r="C44" s="20">
        <v>22.44</v>
      </c>
      <c r="D44" s="20">
        <v>24.66</v>
      </c>
      <c r="E44" s="20">
        <v>19.73</v>
      </c>
      <c r="F44" s="20">
        <v>17.260000000000002</v>
      </c>
      <c r="G44" s="21">
        <v>14.8</v>
      </c>
      <c r="H44" s="134"/>
      <c r="I44" s="134"/>
      <c r="J44" s="134"/>
      <c r="K44" s="134"/>
      <c r="L44" s="134"/>
      <c r="M44" s="134"/>
      <c r="N44" s="134"/>
      <c r="O44" s="135"/>
    </row>
    <row r="45" spans="2:15" ht="18.75">
      <c r="B45" s="28" t="s">
        <v>318</v>
      </c>
      <c r="C45" s="20">
        <v>26.93</v>
      </c>
      <c r="D45" s="20">
        <v>29.59</v>
      </c>
      <c r="E45" s="20">
        <v>23.67</v>
      </c>
      <c r="F45" s="20">
        <v>20.71</v>
      </c>
      <c r="G45" s="20">
        <v>17.760000000000002</v>
      </c>
      <c r="H45" s="136"/>
      <c r="I45" s="136"/>
      <c r="J45" s="136"/>
      <c r="K45" s="136"/>
      <c r="L45" s="136"/>
      <c r="M45" s="136"/>
      <c r="N45" s="134"/>
      <c r="O45" s="135"/>
    </row>
    <row r="46" spans="2:15" ht="18.75">
      <c r="B46" s="28" t="s">
        <v>320</v>
      </c>
      <c r="C46" s="20">
        <v>44.34</v>
      </c>
      <c r="D46" s="20">
        <v>49.27</v>
      </c>
      <c r="E46" s="20">
        <v>23.67</v>
      </c>
      <c r="F46" s="20">
        <v>20.71</v>
      </c>
      <c r="G46" s="20">
        <v>17.760000000000002</v>
      </c>
      <c r="H46" s="137"/>
      <c r="I46" s="137"/>
      <c r="J46" s="137"/>
      <c r="K46" s="137"/>
      <c r="L46" s="137"/>
      <c r="M46" s="137"/>
      <c r="N46" s="134"/>
      <c r="O46" s="135"/>
    </row>
    <row r="47" spans="2:15" ht="18.75">
      <c r="B47" s="28" t="s">
        <v>322</v>
      </c>
      <c r="C47" s="20">
        <v>51.35</v>
      </c>
      <c r="D47" s="21">
        <v>57.7</v>
      </c>
      <c r="E47" s="20">
        <v>23.67</v>
      </c>
      <c r="F47" s="20">
        <v>20.71</v>
      </c>
      <c r="G47" s="20">
        <v>17.760000000000002</v>
      </c>
      <c r="H47" s="137"/>
      <c r="I47" s="137"/>
      <c r="J47" s="137"/>
      <c r="K47" s="137"/>
      <c r="L47" s="137"/>
      <c r="M47" s="137"/>
      <c r="N47" s="134"/>
      <c r="O47" s="135"/>
    </row>
    <row r="48" spans="2:15" ht="18.75">
      <c r="B48" s="28" t="s">
        <v>324</v>
      </c>
      <c r="C48" s="20">
        <v>62.73</v>
      </c>
      <c r="D48" s="20">
        <v>70.48</v>
      </c>
      <c r="E48" s="20">
        <v>23.67</v>
      </c>
      <c r="F48" s="20">
        <v>20.71</v>
      </c>
      <c r="G48" s="20">
        <v>17.760000000000002</v>
      </c>
      <c r="H48" s="134"/>
      <c r="I48" s="134"/>
      <c r="J48" s="134"/>
      <c r="K48" s="134"/>
      <c r="L48" s="134"/>
      <c r="M48" s="134"/>
      <c r="N48" s="134"/>
      <c r="O48" s="135"/>
    </row>
    <row r="49" spans="2:14" ht="18.75">
      <c r="B49" s="138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</row>
    <row r="50" spans="2:14" ht="18.75">
      <c r="B50" s="138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</row>
    <row r="51" spans="2:14" ht="18.75">
      <c r="B51" s="124" t="s">
        <v>635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</row>
    <row r="52" spans="2:14" ht="18.75">
      <c r="B52" s="139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</row>
    <row r="53" spans="2:14" ht="18.75">
      <c r="B53" s="1826" t="s">
        <v>636</v>
      </c>
      <c r="C53" s="1826"/>
      <c r="D53" s="1826"/>
      <c r="E53" s="1826"/>
      <c r="F53" s="140"/>
      <c r="G53" s="140"/>
      <c r="H53" s="140"/>
      <c r="I53" s="140"/>
      <c r="J53" s="125"/>
      <c r="K53" s="125"/>
      <c r="L53" s="125"/>
      <c r="M53" s="125"/>
      <c r="N53" s="125"/>
    </row>
    <row r="54" spans="2:14" ht="18.75">
      <c r="B54" s="1827" t="s">
        <v>637</v>
      </c>
      <c r="C54" s="1827"/>
      <c r="D54" s="1827"/>
      <c r="E54" s="1827"/>
      <c r="F54" s="129"/>
      <c r="G54" s="129"/>
      <c r="H54" s="129"/>
      <c r="I54" s="129"/>
      <c r="J54" s="125"/>
      <c r="K54" s="125"/>
      <c r="L54" s="125"/>
      <c r="M54" s="125"/>
      <c r="N54" s="125"/>
    </row>
    <row r="55" spans="2:14">
      <c r="B55" s="147" t="s">
        <v>262</v>
      </c>
      <c r="C55" s="147" t="s">
        <v>263</v>
      </c>
      <c r="D55" s="147" t="s">
        <v>638</v>
      </c>
      <c r="E55" s="147" t="s">
        <v>218</v>
      </c>
    </row>
    <row r="56" spans="2:14">
      <c r="B56" s="15">
        <v>8500</v>
      </c>
      <c r="C56" s="15">
        <v>2125</v>
      </c>
      <c r="D56" s="15">
        <v>1.3</v>
      </c>
      <c r="E56" s="15">
        <v>1.55</v>
      </c>
    </row>
    <row r="57" spans="2:14">
      <c r="B57" s="15">
        <v>10000</v>
      </c>
      <c r="C57" s="15">
        <v>2500</v>
      </c>
      <c r="D57" s="15">
        <v>1.4</v>
      </c>
      <c r="E57" s="15">
        <v>1.65</v>
      </c>
    </row>
    <row r="58" spans="2:14">
      <c r="B58" s="15">
        <v>12000</v>
      </c>
      <c r="C58" s="15">
        <v>3000</v>
      </c>
      <c r="D58" s="15">
        <v>1.6</v>
      </c>
      <c r="E58" s="15">
        <v>1.9</v>
      </c>
    </row>
    <row r="59" spans="2:14">
      <c r="B59" s="15">
        <v>14000</v>
      </c>
      <c r="C59" s="15">
        <v>3500</v>
      </c>
      <c r="D59" s="15">
        <v>1.9</v>
      </c>
      <c r="E59" s="15">
        <v>2.1</v>
      </c>
    </row>
    <row r="60" spans="2:14">
      <c r="B60" s="15">
        <v>18000</v>
      </c>
      <c r="C60" s="15">
        <v>4500</v>
      </c>
      <c r="D60" s="15">
        <v>2.6</v>
      </c>
      <c r="E60" s="15">
        <v>2.86</v>
      </c>
    </row>
    <row r="61" spans="2:14">
      <c r="B61" s="15">
        <v>21000</v>
      </c>
      <c r="C61" s="15">
        <v>5250</v>
      </c>
      <c r="D61" s="15">
        <v>2.8</v>
      </c>
      <c r="E61" s="15">
        <v>3.08</v>
      </c>
    </row>
    <row r="62" spans="2:14">
      <c r="B62" s="15">
        <v>30000</v>
      </c>
      <c r="C62" s="15">
        <v>7500</v>
      </c>
      <c r="D62" s="15">
        <v>3.6</v>
      </c>
      <c r="E62" s="15">
        <v>4</v>
      </c>
    </row>
    <row r="63" spans="2:14"/>
    <row r="64" spans="2:14"/>
    <row r="65" spans="2:7"/>
    <row r="66" spans="2:7" ht="18.75">
      <c r="B66" s="124" t="s">
        <v>2441</v>
      </c>
    </row>
    <row r="67" spans="2:7"/>
    <row r="68" spans="2:7" ht="32.25" customHeight="1">
      <c r="B68" s="1796" t="s">
        <v>2440</v>
      </c>
      <c r="C68" s="1796"/>
      <c r="D68" s="1796"/>
      <c r="E68" s="1796"/>
      <c r="F68" s="1796"/>
      <c r="G68" s="1796"/>
    </row>
    <row r="69" spans="2:7" ht="30.75" customHeight="1">
      <c r="B69" s="683" t="s">
        <v>659</v>
      </c>
      <c r="C69" s="683" t="s">
        <v>661</v>
      </c>
      <c r="D69" s="683" t="s">
        <v>662</v>
      </c>
      <c r="E69" s="683" t="s">
        <v>667</v>
      </c>
      <c r="F69" s="683" t="s">
        <v>671</v>
      </c>
      <c r="G69" s="683" t="s">
        <v>704</v>
      </c>
    </row>
    <row r="70" spans="2:7">
      <c r="B70" s="463">
        <v>1</v>
      </c>
      <c r="C70" s="684">
        <v>0.1</v>
      </c>
      <c r="D70" s="684">
        <v>5</v>
      </c>
      <c r="E70" s="503" t="s">
        <v>729</v>
      </c>
      <c r="F70" s="503" t="s">
        <v>732</v>
      </c>
      <c r="G70" s="503" t="s">
        <v>708</v>
      </c>
    </row>
    <row r="71" spans="2:7">
      <c r="B71" s="463">
        <v>2</v>
      </c>
      <c r="C71" s="684">
        <v>5.0999999999999996</v>
      </c>
      <c r="D71" s="684">
        <v>6.3</v>
      </c>
      <c r="E71" s="503" t="s">
        <v>729</v>
      </c>
      <c r="F71" s="503" t="s">
        <v>732</v>
      </c>
      <c r="G71" s="503" t="s">
        <v>708</v>
      </c>
    </row>
    <row r="72" spans="2:7">
      <c r="B72" s="463">
        <v>3</v>
      </c>
      <c r="C72" s="684">
        <v>6.4</v>
      </c>
      <c r="D72" s="684">
        <v>8</v>
      </c>
      <c r="E72" s="503" t="s">
        <v>729</v>
      </c>
      <c r="F72" s="503" t="s">
        <v>732</v>
      </c>
      <c r="G72" s="503" t="s">
        <v>708</v>
      </c>
    </row>
    <row r="73" spans="2:7">
      <c r="B73" s="463">
        <v>4</v>
      </c>
      <c r="C73" s="684">
        <v>8.1</v>
      </c>
      <c r="D73" s="684">
        <v>10</v>
      </c>
      <c r="E73" s="502" t="str">
        <f>""</f>
        <v/>
      </c>
      <c r="F73" s="503" t="s">
        <v>732</v>
      </c>
      <c r="G73" s="503" t="s">
        <v>708</v>
      </c>
    </row>
    <row r="74" spans="2:7">
      <c r="B74" s="463">
        <v>5</v>
      </c>
      <c r="C74" s="684">
        <v>10.1</v>
      </c>
      <c r="D74" s="684">
        <v>15.2</v>
      </c>
      <c r="E74" s="502" t="str">
        <f>""</f>
        <v/>
      </c>
      <c r="F74" s="503" t="s">
        <v>732</v>
      </c>
      <c r="G74" s="503" t="s">
        <v>708</v>
      </c>
    </row>
    <row r="75" spans="2:7">
      <c r="B75" s="463">
        <v>6</v>
      </c>
      <c r="C75" s="684">
        <v>15.2</v>
      </c>
      <c r="D75" s="684">
        <v>16</v>
      </c>
      <c r="E75" s="502" t="str">
        <f>""</f>
        <v/>
      </c>
      <c r="F75" s="503" t="s">
        <v>732</v>
      </c>
      <c r="G75" s="503" t="s">
        <v>708</v>
      </c>
    </row>
    <row r="76" spans="2:7">
      <c r="B76" s="264">
        <v>7</v>
      </c>
      <c r="C76" s="266">
        <v>16.100000000000001</v>
      </c>
      <c r="D76" s="266">
        <v>24</v>
      </c>
      <c r="E76" s="268" t="str">
        <f>""</f>
        <v/>
      </c>
      <c r="F76" s="268" t="str">
        <f>""</f>
        <v/>
      </c>
      <c r="G76" s="269" t="s">
        <v>708</v>
      </c>
    </row>
    <row r="77" spans="2:7">
      <c r="B77" s="264">
        <v>8</v>
      </c>
      <c r="C77" s="266">
        <v>24.1</v>
      </c>
      <c r="D77" s="266">
        <v>30.5</v>
      </c>
      <c r="E77" s="268" t="str">
        <f>""</f>
        <v/>
      </c>
      <c r="F77" s="268" t="str">
        <f>""</f>
        <v/>
      </c>
      <c r="G77" s="263" t="s">
        <v>709</v>
      </c>
    </row>
    <row r="78" spans="2:7">
      <c r="B78" s="264">
        <v>9</v>
      </c>
      <c r="C78" s="266">
        <v>30.6</v>
      </c>
      <c r="D78" s="266">
        <v>38.1</v>
      </c>
      <c r="E78" s="268" t="str">
        <f>""</f>
        <v/>
      </c>
      <c r="F78" s="268" t="str">
        <f>""</f>
        <v/>
      </c>
      <c r="G78" s="263" t="s">
        <v>677</v>
      </c>
    </row>
    <row r="79" spans="2:7">
      <c r="B79" s="264">
        <v>10</v>
      </c>
      <c r="C79" s="266">
        <v>38.200000000000003</v>
      </c>
      <c r="D79" s="266">
        <v>47.6</v>
      </c>
      <c r="E79" s="268" t="str">
        <f>""</f>
        <v/>
      </c>
      <c r="F79" s="268" t="str">
        <f>""</f>
        <v/>
      </c>
      <c r="G79" s="263" t="s">
        <v>710</v>
      </c>
    </row>
    <row r="80" spans="2:7">
      <c r="B80" s="264">
        <v>11</v>
      </c>
      <c r="C80" s="266">
        <v>47.7</v>
      </c>
      <c r="D80" s="266">
        <v>57.1</v>
      </c>
      <c r="E80" s="268" t="str">
        <f>""</f>
        <v/>
      </c>
      <c r="F80" s="268" t="str">
        <f>""</f>
        <v/>
      </c>
      <c r="G80" s="263" t="s">
        <v>679</v>
      </c>
    </row>
    <row r="81" spans="2:7">
      <c r="B81" s="264">
        <v>12</v>
      </c>
      <c r="C81" s="266">
        <v>57.2</v>
      </c>
      <c r="D81" s="266">
        <v>66.7</v>
      </c>
      <c r="E81" s="268" t="str">
        <f>""</f>
        <v/>
      </c>
      <c r="F81" s="268" t="str">
        <f>""</f>
        <v/>
      </c>
      <c r="G81" s="263" t="s">
        <v>680</v>
      </c>
    </row>
    <row r="82" spans="2:7">
      <c r="B82" s="264">
        <v>13</v>
      </c>
      <c r="C82" s="266">
        <v>66.8</v>
      </c>
      <c r="D82" s="266">
        <v>75</v>
      </c>
      <c r="E82" s="268" t="str">
        <f>""</f>
        <v/>
      </c>
      <c r="F82" s="268" t="str">
        <f>""</f>
        <v/>
      </c>
      <c r="G82" s="263" t="s">
        <v>681</v>
      </c>
    </row>
    <row r="83" spans="2:7">
      <c r="B83" s="264">
        <v>14</v>
      </c>
      <c r="C83" s="266">
        <v>75.099999999999994</v>
      </c>
      <c r="D83" s="266">
        <v>86</v>
      </c>
      <c r="E83" s="268" t="str">
        <f>""</f>
        <v/>
      </c>
      <c r="F83" s="268" t="str">
        <f>""</f>
        <v/>
      </c>
      <c r="G83" s="270" t="s">
        <v>682</v>
      </c>
    </row>
    <row r="84" spans="2:7">
      <c r="B84" s="264">
        <v>15</v>
      </c>
      <c r="C84" s="266">
        <v>86.1</v>
      </c>
      <c r="D84" s="266">
        <v>95</v>
      </c>
      <c r="E84" s="268" t="str">
        <f>""</f>
        <v/>
      </c>
      <c r="F84" s="268" t="str">
        <f>""</f>
        <v/>
      </c>
      <c r="G84" s="270" t="s">
        <v>683</v>
      </c>
    </row>
    <row r="85" spans="2:7">
      <c r="B85" s="264">
        <v>16</v>
      </c>
      <c r="C85" s="266">
        <v>95.1</v>
      </c>
      <c r="D85" s="266">
        <v>114</v>
      </c>
      <c r="E85" s="268" t="str">
        <f>""</f>
        <v/>
      </c>
      <c r="F85" s="268" t="str">
        <f>""</f>
        <v/>
      </c>
      <c r="G85" s="271" t="s">
        <v>684</v>
      </c>
    </row>
    <row r="86" spans="2:7">
      <c r="B86" s="264">
        <v>17</v>
      </c>
      <c r="C86" s="266">
        <v>114.1</v>
      </c>
      <c r="D86" s="266">
        <v>152</v>
      </c>
      <c r="E86" s="268" t="str">
        <f>""</f>
        <v/>
      </c>
      <c r="F86" s="268" t="str">
        <f>""</f>
        <v/>
      </c>
      <c r="G86" s="270" t="s">
        <v>685</v>
      </c>
    </row>
    <row r="87" spans="2:7">
      <c r="B87" s="463">
        <v>18</v>
      </c>
      <c r="C87" s="266">
        <v>152.1</v>
      </c>
      <c r="D87" s="266">
        <v>171</v>
      </c>
      <c r="E87" s="268" t="str">
        <f>""</f>
        <v/>
      </c>
      <c r="F87" s="268" t="str">
        <f>""</f>
        <v/>
      </c>
      <c r="G87" s="270" t="s">
        <v>686</v>
      </c>
    </row>
    <row r="88" spans="2:7">
      <c r="B88" s="463">
        <v>19</v>
      </c>
      <c r="C88" s="266">
        <v>171.1</v>
      </c>
      <c r="D88" s="266">
        <v>188</v>
      </c>
      <c r="E88" s="268" t="str">
        <f>""</f>
        <v/>
      </c>
      <c r="F88" s="268" t="str">
        <f>""</f>
        <v/>
      </c>
      <c r="G88" s="270" t="s">
        <v>687</v>
      </c>
    </row>
    <row r="89" spans="2:7">
      <c r="B89" s="463">
        <v>20</v>
      </c>
      <c r="C89" s="266">
        <v>188.1</v>
      </c>
      <c r="D89" s="266">
        <v>228</v>
      </c>
      <c r="E89" s="268" t="str">
        <f>""</f>
        <v/>
      </c>
      <c r="F89" s="268" t="str">
        <f>""</f>
        <v/>
      </c>
      <c r="G89" s="270" t="s">
        <v>688</v>
      </c>
    </row>
    <row r="90" spans="2:7">
      <c r="B90" s="463">
        <v>21</v>
      </c>
      <c r="C90" s="266">
        <v>228.1</v>
      </c>
      <c r="D90" s="266">
        <v>266</v>
      </c>
      <c r="E90" s="268" t="str">
        <f>""</f>
        <v/>
      </c>
      <c r="F90" s="268" t="str">
        <f>""</f>
        <v/>
      </c>
      <c r="G90" s="270" t="s">
        <v>689</v>
      </c>
    </row>
    <row r="91" spans="2:7">
      <c r="B91" s="463">
        <v>22</v>
      </c>
      <c r="C91" s="266">
        <v>266.10000000000002</v>
      </c>
      <c r="D91" s="266">
        <v>304</v>
      </c>
      <c r="E91" s="268" t="str">
        <f>""</f>
        <v/>
      </c>
      <c r="F91" s="268" t="str">
        <f>""</f>
        <v/>
      </c>
      <c r="G91" s="270" t="s">
        <v>690</v>
      </c>
    </row>
    <row r="92" spans="2:7"/>
    <row r="93" spans="2:7"/>
    <row r="94" spans="2:7" ht="18.75">
      <c r="B94" s="124" t="s">
        <v>2442</v>
      </c>
    </row>
    <row r="95" spans="2:7"/>
    <row r="96" spans="2:7" ht="31.5" customHeight="1">
      <c r="B96" s="1806" t="s">
        <v>2360</v>
      </c>
      <c r="C96" s="1807"/>
      <c r="D96" s="1807"/>
      <c r="E96" s="1807"/>
      <c r="F96" s="1808"/>
      <c r="G96" s="685"/>
    </row>
    <row r="97" spans="2:7" ht="27.75" customHeight="1">
      <c r="B97" s="689" t="s">
        <v>659</v>
      </c>
      <c r="C97" s="690" t="s">
        <v>661</v>
      </c>
      <c r="D97" s="690" t="s">
        <v>662</v>
      </c>
      <c r="E97" s="690" t="s">
        <v>667</v>
      </c>
      <c r="F97" s="691" t="s">
        <v>703</v>
      </c>
      <c r="G97" s="686" t="s">
        <v>704</v>
      </c>
    </row>
    <row r="98" spans="2:7">
      <c r="B98" s="692">
        <v>1</v>
      </c>
      <c r="C98" s="693">
        <v>0.1</v>
      </c>
      <c r="D98" s="693">
        <v>4.8</v>
      </c>
      <c r="E98" s="694" t="s">
        <v>693</v>
      </c>
      <c r="F98" s="695" t="s">
        <v>665</v>
      </c>
      <c r="G98" s="687" t="s">
        <v>708</v>
      </c>
    </row>
    <row r="99" spans="2:7">
      <c r="B99" s="692">
        <v>2</v>
      </c>
      <c r="C99" s="693">
        <v>4.9000000000000004</v>
      </c>
      <c r="D99" s="693">
        <v>6</v>
      </c>
      <c r="E99" s="694" t="s">
        <v>693</v>
      </c>
      <c r="F99" s="695" t="s">
        <v>665</v>
      </c>
      <c r="G99" s="687" t="s">
        <v>708</v>
      </c>
    </row>
    <row r="100" spans="2:7">
      <c r="B100" s="692">
        <v>3</v>
      </c>
      <c r="C100" s="693">
        <v>6.1</v>
      </c>
      <c r="D100" s="693">
        <v>7.6</v>
      </c>
      <c r="E100" s="694" t="s">
        <v>693</v>
      </c>
      <c r="F100" s="695" t="s">
        <v>665</v>
      </c>
      <c r="G100" s="687" t="s">
        <v>708</v>
      </c>
    </row>
    <row r="101" spans="2:7">
      <c r="B101" s="692">
        <v>4</v>
      </c>
      <c r="C101" s="693">
        <v>7.7</v>
      </c>
      <c r="D101" s="693">
        <v>9.6</v>
      </c>
      <c r="E101" s="694"/>
      <c r="F101" s="695" t="s">
        <v>665</v>
      </c>
      <c r="G101" s="687" t="s">
        <v>708</v>
      </c>
    </row>
    <row r="102" spans="2:7">
      <c r="B102" s="692">
        <v>5</v>
      </c>
      <c r="C102" s="693">
        <v>9.6999999999999993</v>
      </c>
      <c r="D102" s="693">
        <v>15.1</v>
      </c>
      <c r="E102" s="694" t="str">
        <f>""</f>
        <v/>
      </c>
      <c r="F102" s="695" t="s">
        <v>665</v>
      </c>
      <c r="G102" s="687" t="s">
        <v>708</v>
      </c>
    </row>
    <row r="103" spans="2:7">
      <c r="B103" s="696">
        <v>6</v>
      </c>
      <c r="C103" s="697">
        <v>15.2</v>
      </c>
      <c r="D103" s="697">
        <v>19.2</v>
      </c>
      <c r="E103" s="698" t="str">
        <f>""</f>
        <v/>
      </c>
      <c r="F103" s="695" t="s">
        <v>665</v>
      </c>
      <c r="G103" s="687" t="s">
        <v>708</v>
      </c>
    </row>
    <row r="104" spans="2:7">
      <c r="B104" s="696">
        <v>7</v>
      </c>
      <c r="C104" s="697">
        <v>19.3</v>
      </c>
      <c r="D104" s="697">
        <v>24</v>
      </c>
      <c r="E104" s="698" t="str">
        <f>""</f>
        <v/>
      </c>
      <c r="F104" s="699" t="s">
        <v>694</v>
      </c>
      <c r="G104" s="687" t="s">
        <v>708</v>
      </c>
    </row>
    <row r="105" spans="2:7">
      <c r="B105" s="696">
        <v>8</v>
      </c>
      <c r="C105" s="697">
        <v>24.1</v>
      </c>
      <c r="D105" s="697">
        <v>30</v>
      </c>
      <c r="E105" s="698" t="str">
        <f>""</f>
        <v/>
      </c>
      <c r="F105" s="699" t="s">
        <v>701</v>
      </c>
      <c r="G105" s="688" t="s">
        <v>709</v>
      </c>
    </row>
    <row r="106" spans="2:7">
      <c r="B106" s="696">
        <v>9</v>
      </c>
      <c r="C106" s="697">
        <v>30.1</v>
      </c>
      <c r="D106" s="697">
        <v>36</v>
      </c>
      <c r="E106" s="698" t="str">
        <f>""</f>
        <v/>
      </c>
      <c r="F106" s="699" t="s">
        <v>702</v>
      </c>
      <c r="G106" s="688" t="s">
        <v>677</v>
      </c>
    </row>
    <row r="107" spans="2:7">
      <c r="B107" s="700">
        <v>10</v>
      </c>
      <c r="C107" s="701">
        <v>36.1</v>
      </c>
      <c r="D107" s="701">
        <v>50</v>
      </c>
      <c r="E107" s="702" t="str">
        <f>""</f>
        <v/>
      </c>
      <c r="F107" s="703" t="s">
        <v>700</v>
      </c>
      <c r="G107" s="688" t="s">
        <v>710</v>
      </c>
    </row>
    <row r="108" spans="2:7"/>
    <row r="109" spans="2:7"/>
  </sheetData>
  <sheetProtection algorithmName="SHA-512" hashValue="/NRBEzvln8eX0A9pi8Klbf+4VYbjvfCofIw6qqNHBxJ8K1LzdJ9brem0ebOTIUymeqj140VZAQCLvZPcjrnKog==" saltValue="EESky32GkfoAp+Eznyoa7Q==" spinCount="100000" sheet="1" objects="1" scenarios="1" selectLockedCells="1"/>
  <mergeCells count="13">
    <mergeCell ref="B68:G68"/>
    <mergeCell ref="B96:F96"/>
    <mergeCell ref="B4:G4"/>
    <mergeCell ref="B5:C5"/>
    <mergeCell ref="D5:D6"/>
    <mergeCell ref="E5:E6"/>
    <mergeCell ref="F5:F6"/>
    <mergeCell ref="G5:G6"/>
    <mergeCell ref="B24:G24"/>
    <mergeCell ref="B25:C25"/>
    <mergeCell ref="D25:G25"/>
    <mergeCell ref="B53:E53"/>
    <mergeCell ref="B54:E54"/>
  </mergeCells>
  <pageMargins left="0.511811024" right="0.511811024" top="0.78740157499999996" bottom="0.78740157499999996" header="0.31496062000000002" footer="0.31496062000000002"/>
  <pageSetup paperSize="9" scale="35" orientation="portrait" r:id="rId1"/>
  <headerFooter>
    <oddFooter>&amp;R_x000D_&amp;1#&amp;"Calibri"&amp;10&amp;K000000 Classificação: Direcionado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>
    <tabColor rgb="FF00B050"/>
  </sheetPr>
  <dimension ref="A1:X83"/>
  <sheetViews>
    <sheetView showGridLines="0" workbookViewId="0">
      <selection activeCell="C51" sqref="C51:I51"/>
    </sheetView>
  </sheetViews>
  <sheetFormatPr defaultColWidth="0" defaultRowHeight="15"/>
  <cols>
    <col min="1" max="1" width="3.7109375" customWidth="1"/>
    <col min="2" max="2" width="6.7109375" customWidth="1"/>
    <col min="3" max="10" width="10.7109375" customWidth="1"/>
    <col min="11" max="11" width="2.5703125" customWidth="1"/>
    <col min="12" max="12" width="2.85546875" customWidth="1"/>
    <col min="13" max="24" width="0" hidden="1" customWidth="1"/>
    <col min="25" max="16384" width="9.140625" hidden="1"/>
  </cols>
  <sheetData>
    <row r="1" spans="1:11" ht="18">
      <c r="B1" s="1845" t="s">
        <v>189</v>
      </c>
      <c r="C1" s="1845"/>
      <c r="D1" s="1845"/>
      <c r="E1" s="1845"/>
      <c r="F1" s="1845"/>
      <c r="G1" s="1845"/>
      <c r="H1" s="1845"/>
      <c r="I1" s="1845"/>
      <c r="J1" s="1845"/>
    </row>
    <row r="2" spans="1:11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</row>
    <row r="3" spans="1:11" ht="18">
      <c r="A3" s="197"/>
      <c r="B3" s="1847" t="s">
        <v>190</v>
      </c>
      <c r="C3" s="1848"/>
      <c r="D3" s="1848"/>
      <c r="E3" s="1848"/>
      <c r="F3" s="1848"/>
      <c r="G3" s="1848"/>
      <c r="H3" s="1848"/>
      <c r="I3" s="1848"/>
      <c r="J3" s="1849"/>
      <c r="K3" s="197"/>
    </row>
    <row r="4" spans="1:11" ht="18">
      <c r="A4" s="197"/>
      <c r="B4" s="198"/>
      <c r="C4" s="199"/>
      <c r="D4" s="199"/>
      <c r="E4" s="199"/>
      <c r="F4" s="199"/>
      <c r="G4" s="199"/>
      <c r="H4" s="199"/>
      <c r="I4" s="199"/>
      <c r="J4" s="200"/>
      <c r="K4" s="197"/>
    </row>
    <row r="5" spans="1:11" ht="18">
      <c r="A5" s="197"/>
      <c r="B5" s="1832" t="s">
        <v>191</v>
      </c>
      <c r="C5" s="1833"/>
      <c r="D5" s="1833"/>
      <c r="E5" s="199"/>
      <c r="F5" s="199"/>
      <c r="G5" s="199"/>
      <c r="H5" s="199"/>
      <c r="I5" s="199"/>
      <c r="J5" s="200"/>
      <c r="K5" s="197"/>
    </row>
    <row r="6" spans="1:11" ht="18">
      <c r="A6" s="197"/>
      <c r="B6" s="201"/>
      <c r="C6" s="202"/>
      <c r="D6" s="202"/>
      <c r="E6" s="199"/>
      <c r="F6" s="199"/>
      <c r="G6" s="199"/>
      <c r="H6" s="199"/>
      <c r="I6" s="199"/>
      <c r="J6" s="200"/>
      <c r="K6" s="197"/>
    </row>
    <row r="7" spans="1:11" ht="18">
      <c r="A7" s="197"/>
      <c r="B7" s="203" t="s">
        <v>192</v>
      </c>
      <c r="C7" s="705"/>
      <c r="D7" s="204"/>
      <c r="E7" s="204" t="s">
        <v>193</v>
      </c>
      <c r="F7" s="1828"/>
      <c r="G7" s="1828"/>
      <c r="H7" s="1828"/>
      <c r="I7" s="1828"/>
      <c r="J7" s="199"/>
      <c r="K7" s="704"/>
    </row>
    <row r="8" spans="1:11">
      <c r="A8" s="197"/>
      <c r="B8" s="205"/>
      <c r="C8" s="206"/>
      <c r="D8" s="206"/>
      <c r="E8" s="206"/>
      <c r="F8" s="206"/>
      <c r="G8" s="206"/>
      <c r="H8" s="206"/>
      <c r="I8" s="206"/>
      <c r="J8" s="207"/>
      <c r="K8" s="197"/>
    </row>
    <row r="9" spans="1:11">
      <c r="A9" s="197"/>
      <c r="B9" s="208"/>
      <c r="C9" s="197"/>
      <c r="D9" s="197"/>
      <c r="E9" s="197"/>
      <c r="F9" s="197"/>
      <c r="G9" s="197"/>
      <c r="H9" s="197"/>
      <c r="I9" s="197"/>
      <c r="J9" s="209"/>
      <c r="K9" s="197"/>
    </row>
    <row r="10" spans="1:11">
      <c r="A10" s="197"/>
      <c r="B10" s="1850" t="s">
        <v>194</v>
      </c>
      <c r="C10" s="1851"/>
      <c r="D10" s="1851"/>
      <c r="E10" s="197"/>
      <c r="F10" s="197"/>
      <c r="G10" s="197"/>
      <c r="H10" s="197"/>
      <c r="I10" s="197"/>
      <c r="J10" s="209"/>
      <c r="K10" s="197"/>
    </row>
    <row r="11" spans="1:11">
      <c r="A11" s="197"/>
      <c r="B11" s="208"/>
      <c r="C11" s="197"/>
      <c r="D11" s="197"/>
      <c r="E11" s="197"/>
      <c r="F11" s="197"/>
      <c r="G11" s="197"/>
      <c r="H11" s="197"/>
      <c r="I11" s="197"/>
      <c r="J11" s="209"/>
      <c r="K11" s="197"/>
    </row>
    <row r="12" spans="1:11">
      <c r="A12" s="197"/>
      <c r="B12" s="208"/>
      <c r="C12" s="197"/>
      <c r="D12" s="197"/>
      <c r="E12" s="197"/>
      <c r="F12" s="197"/>
      <c r="G12" s="197"/>
      <c r="H12" s="197"/>
      <c r="I12" s="197"/>
      <c r="J12" s="209"/>
      <c r="K12" s="197"/>
    </row>
    <row r="13" spans="1:11">
      <c r="A13" s="197"/>
      <c r="B13" s="208"/>
      <c r="C13" s="197"/>
      <c r="D13" s="197"/>
      <c r="E13" s="197"/>
      <c r="F13" s="197"/>
      <c r="G13" s="197"/>
      <c r="H13" s="197"/>
      <c r="I13" s="197"/>
      <c r="J13" s="209"/>
      <c r="K13" s="197"/>
    </row>
    <row r="14" spans="1:11">
      <c r="A14" s="197"/>
      <c r="B14" s="205"/>
      <c r="C14" s="206"/>
      <c r="D14" s="206"/>
      <c r="E14" s="206"/>
      <c r="F14" s="206"/>
      <c r="G14" s="206"/>
      <c r="H14" s="206"/>
      <c r="I14" s="206"/>
      <c r="J14" s="207"/>
      <c r="K14" s="197"/>
    </row>
    <row r="15" spans="1:11">
      <c r="A15" s="197"/>
      <c r="B15" s="208"/>
      <c r="C15" s="197"/>
      <c r="D15" s="197"/>
      <c r="E15" s="197"/>
      <c r="F15" s="197"/>
      <c r="G15" s="197"/>
      <c r="H15" s="197"/>
      <c r="I15" s="197"/>
      <c r="J15" s="209"/>
      <c r="K15" s="197"/>
    </row>
    <row r="16" spans="1:11">
      <c r="A16" s="197"/>
      <c r="B16" s="1832" t="s">
        <v>195</v>
      </c>
      <c r="C16" s="1833"/>
      <c r="D16" s="1833"/>
      <c r="E16" s="197"/>
      <c r="F16" s="197"/>
      <c r="G16" s="197"/>
      <c r="H16" s="197"/>
      <c r="I16" s="197"/>
      <c r="J16" s="209"/>
      <c r="K16" s="197"/>
    </row>
    <row r="17" spans="1:11">
      <c r="A17" s="197"/>
      <c r="B17" s="208"/>
      <c r="C17" s="197"/>
      <c r="D17" s="197"/>
      <c r="E17" s="197"/>
      <c r="F17" s="197"/>
      <c r="G17" s="197"/>
      <c r="H17" s="197"/>
      <c r="I17" s="197"/>
      <c r="J17" s="209"/>
      <c r="K17" s="197"/>
    </row>
    <row r="18" spans="1:11">
      <c r="A18" s="197"/>
      <c r="B18" s="205"/>
      <c r="C18" s="206"/>
      <c r="D18" s="206"/>
      <c r="E18" s="206"/>
      <c r="F18" s="206"/>
      <c r="G18" s="206"/>
      <c r="H18" s="206"/>
      <c r="I18" s="206"/>
      <c r="J18" s="207"/>
      <c r="K18" s="197"/>
    </row>
    <row r="19" spans="1:11">
      <c r="A19" s="197"/>
      <c r="B19" s="208"/>
      <c r="C19" s="197"/>
      <c r="D19" s="197"/>
      <c r="E19" s="197"/>
      <c r="F19" s="197"/>
      <c r="G19" s="197"/>
      <c r="H19" s="197"/>
      <c r="I19" s="197"/>
      <c r="J19" s="209"/>
      <c r="K19" s="197"/>
    </row>
    <row r="20" spans="1:11">
      <c r="A20" s="197"/>
      <c r="B20" s="1835" t="s">
        <v>196</v>
      </c>
      <c r="C20" s="1836"/>
      <c r="D20" s="1836"/>
      <c r="E20" s="706"/>
      <c r="F20" s="197" t="s">
        <v>179</v>
      </c>
      <c r="G20" s="197"/>
      <c r="H20" s="197"/>
      <c r="I20" s="197"/>
      <c r="J20" s="209"/>
      <c r="K20" s="197"/>
    </row>
    <row r="21" spans="1:11">
      <c r="A21" s="197"/>
      <c r="B21" s="1835" t="s">
        <v>197</v>
      </c>
      <c r="C21" s="1836"/>
      <c r="D21" s="1836"/>
      <c r="E21" s="707"/>
      <c r="F21" s="197" t="s">
        <v>198</v>
      </c>
      <c r="G21" s="197"/>
      <c r="H21" s="197"/>
      <c r="I21" s="197"/>
      <c r="J21" s="209"/>
      <c r="K21" s="197"/>
    </row>
    <row r="22" spans="1:11">
      <c r="A22" s="197"/>
      <c r="B22" s="1835" t="s">
        <v>199</v>
      </c>
      <c r="C22" s="1836"/>
      <c r="D22" s="1836"/>
      <c r="E22" s="1836"/>
      <c r="F22" s="1836"/>
      <c r="G22" s="708"/>
      <c r="H22" s="204" t="s">
        <v>200</v>
      </c>
      <c r="I22" s="197"/>
      <c r="J22" s="209"/>
      <c r="K22" s="197"/>
    </row>
    <row r="23" spans="1:11">
      <c r="A23" s="197"/>
      <c r="B23" s="1835" t="s">
        <v>201</v>
      </c>
      <c r="C23" s="1836"/>
      <c r="D23" s="1836"/>
      <c r="E23" s="706"/>
      <c r="F23" s="197" t="s">
        <v>200</v>
      </c>
      <c r="G23" s="197"/>
      <c r="H23" s="197"/>
      <c r="I23" s="197"/>
      <c r="J23" s="209"/>
      <c r="K23" s="197"/>
    </row>
    <row r="24" spans="1:11">
      <c r="A24" s="197"/>
      <c r="B24" s="1846" t="s">
        <v>202</v>
      </c>
      <c r="C24" s="1836"/>
      <c r="D24" s="1836"/>
      <c r="E24" s="1829"/>
      <c r="F24" s="1837"/>
      <c r="G24" s="197"/>
      <c r="H24" s="197"/>
      <c r="I24" s="197"/>
      <c r="J24" s="209"/>
      <c r="K24" s="197"/>
    </row>
    <row r="25" spans="1:11">
      <c r="A25" s="197"/>
      <c r="B25" s="1835" t="s">
        <v>203</v>
      </c>
      <c r="C25" s="1836"/>
      <c r="D25" s="1836"/>
      <c r="E25" s="708"/>
      <c r="F25" s="215"/>
      <c r="G25" s="197"/>
      <c r="H25" s="197"/>
      <c r="I25" s="197"/>
      <c r="J25" s="209"/>
      <c r="K25" s="197"/>
    </row>
    <row r="26" spans="1:11">
      <c r="A26" s="197"/>
      <c r="B26" s="1835" t="s">
        <v>204</v>
      </c>
      <c r="C26" s="1836"/>
      <c r="D26" s="1836"/>
      <c r="E26" s="708"/>
      <c r="F26" s="197"/>
      <c r="G26" s="197"/>
      <c r="H26" s="197"/>
      <c r="I26" s="197"/>
      <c r="J26" s="209"/>
      <c r="K26" s="197"/>
    </row>
    <row r="27" spans="1:11">
      <c r="A27" s="197"/>
      <c r="B27" s="205"/>
      <c r="C27" s="206"/>
      <c r="D27" s="206"/>
      <c r="E27" s="206"/>
      <c r="F27" s="206"/>
      <c r="G27" s="206"/>
      <c r="H27" s="206"/>
      <c r="I27" s="206"/>
      <c r="J27" s="207"/>
      <c r="K27" s="197"/>
    </row>
    <row r="28" spans="1:11">
      <c r="A28" s="197"/>
      <c r="B28" s="208"/>
      <c r="C28" s="197"/>
      <c r="D28" s="197"/>
      <c r="E28" s="197"/>
      <c r="F28" s="197"/>
      <c r="G28" s="197"/>
      <c r="H28" s="197"/>
      <c r="I28" s="197"/>
      <c r="J28" s="209"/>
      <c r="K28" s="197"/>
    </row>
    <row r="29" spans="1:11">
      <c r="A29" s="197"/>
      <c r="B29" s="1832" t="s">
        <v>205</v>
      </c>
      <c r="C29" s="1833"/>
      <c r="D29" s="1833"/>
      <c r="E29" s="197"/>
      <c r="F29" s="197"/>
      <c r="G29" s="197"/>
      <c r="H29" s="197"/>
      <c r="I29" s="197"/>
      <c r="J29" s="209"/>
      <c r="K29" s="197"/>
    </row>
    <row r="30" spans="1:11">
      <c r="A30" s="197"/>
      <c r="B30" s="201"/>
      <c r="C30" s="202" t="s">
        <v>640</v>
      </c>
      <c r="D30" s="241" t="s">
        <v>109</v>
      </c>
      <c r="E30" s="197"/>
      <c r="F30" s="197"/>
      <c r="G30" s="197"/>
      <c r="H30" s="197"/>
      <c r="I30" s="197"/>
      <c r="J30" s="209"/>
      <c r="K30" s="197"/>
    </row>
    <row r="31" spans="1:11">
      <c r="A31" s="197"/>
      <c r="B31" s="208"/>
      <c r="C31" s="197"/>
      <c r="D31" s="708"/>
      <c r="E31" s="197"/>
      <c r="F31" s="197"/>
      <c r="G31" s="197"/>
      <c r="H31" s="197"/>
      <c r="I31" s="197"/>
      <c r="J31" s="209"/>
      <c r="K31" s="197"/>
    </row>
    <row r="32" spans="1:11">
      <c r="A32" s="197"/>
      <c r="B32" s="208"/>
      <c r="C32" s="197"/>
      <c r="D32" s="215"/>
      <c r="E32" s="197"/>
      <c r="F32" s="197"/>
      <c r="G32" s="197"/>
      <c r="H32" s="197"/>
      <c r="I32" s="197"/>
      <c r="J32" s="209"/>
      <c r="K32" s="197"/>
    </row>
    <row r="33" spans="1:11">
      <c r="A33" s="197"/>
      <c r="B33" s="208"/>
      <c r="C33" s="197"/>
      <c r="D33" s="708"/>
      <c r="E33" s="197"/>
      <c r="F33" s="197"/>
      <c r="G33" s="197"/>
      <c r="H33" s="197"/>
      <c r="I33" s="197"/>
      <c r="J33" s="209"/>
      <c r="K33" s="197"/>
    </row>
    <row r="34" spans="1:11">
      <c r="A34" s="197"/>
      <c r="B34" s="208"/>
      <c r="C34" s="197"/>
      <c r="D34" s="197"/>
      <c r="E34" s="197"/>
      <c r="F34" s="197"/>
      <c r="G34" s="197"/>
      <c r="H34" s="197"/>
      <c r="I34" s="197"/>
      <c r="J34" s="209"/>
      <c r="K34" s="197"/>
    </row>
    <row r="35" spans="1:11">
      <c r="A35" s="197"/>
      <c r="B35" s="208"/>
      <c r="C35" s="197"/>
      <c r="D35" s="197" t="s">
        <v>206</v>
      </c>
      <c r="E35" s="1829"/>
      <c r="F35" s="1829"/>
      <c r="G35" s="1829"/>
      <c r="H35" s="1829"/>
      <c r="I35" s="1829"/>
      <c r="J35" s="209"/>
      <c r="K35" s="197"/>
    </row>
    <row r="36" spans="1:11">
      <c r="A36" s="197"/>
      <c r="B36" s="205"/>
      <c r="C36" s="206"/>
      <c r="D36" s="206"/>
      <c r="E36" s="206"/>
      <c r="F36" s="206"/>
      <c r="G36" s="206"/>
      <c r="H36" s="206"/>
      <c r="I36" s="206"/>
      <c r="J36" s="207"/>
      <c r="K36" s="197"/>
    </row>
    <row r="37" spans="1:11">
      <c r="A37" s="197"/>
      <c r="B37" s="208"/>
      <c r="C37" s="197"/>
      <c r="D37" s="197"/>
      <c r="E37" s="197"/>
      <c r="F37" s="197"/>
      <c r="G37" s="197"/>
      <c r="H37" s="197"/>
      <c r="I37" s="197"/>
      <c r="J37" s="209"/>
      <c r="K37" s="197"/>
    </row>
    <row r="38" spans="1:11">
      <c r="A38" s="197"/>
      <c r="B38" s="1832" t="s">
        <v>207</v>
      </c>
      <c r="C38" s="1833"/>
      <c r="D38" s="1833"/>
      <c r="E38" s="1833"/>
      <c r="F38" s="1833"/>
      <c r="G38" s="1833"/>
      <c r="H38" s="1833"/>
      <c r="I38" s="197"/>
      <c r="J38" s="209"/>
      <c r="K38" s="197"/>
    </row>
    <row r="39" spans="1:11">
      <c r="A39" s="197"/>
      <c r="B39" s="208"/>
      <c r="C39" s="197"/>
      <c r="D39" s="197"/>
      <c r="E39" s="197"/>
      <c r="F39" s="197"/>
      <c r="G39" s="197"/>
      <c r="H39" s="197"/>
      <c r="I39" s="197"/>
      <c r="J39" s="209"/>
      <c r="K39" s="197"/>
    </row>
    <row r="40" spans="1:11">
      <c r="A40" s="197"/>
      <c r="B40" s="208"/>
      <c r="C40" s="197"/>
      <c r="D40" s="197"/>
      <c r="E40" s="197"/>
      <c r="F40" s="197"/>
      <c r="G40" s="197"/>
      <c r="H40" s="197"/>
      <c r="I40" s="197"/>
      <c r="J40" s="209"/>
      <c r="K40" s="197"/>
    </row>
    <row r="41" spans="1:11">
      <c r="A41" s="197"/>
      <c r="B41" s="208"/>
      <c r="C41" s="197"/>
      <c r="D41" s="197"/>
      <c r="E41" s="197"/>
      <c r="F41" s="197"/>
      <c r="G41" s="197"/>
      <c r="H41" s="197"/>
      <c r="I41" s="197"/>
      <c r="J41" s="209"/>
      <c r="K41" s="197"/>
    </row>
    <row r="42" spans="1:11">
      <c r="A42" s="197"/>
      <c r="B42" s="208"/>
      <c r="C42" s="197"/>
      <c r="D42" s="197"/>
      <c r="E42" s="1829"/>
      <c r="F42" s="1837"/>
      <c r="G42" s="197" t="s">
        <v>208</v>
      </c>
      <c r="H42" s="197"/>
      <c r="I42" s="197"/>
      <c r="J42" s="209"/>
      <c r="K42" s="197"/>
    </row>
    <row r="43" spans="1:11">
      <c r="A43" s="197"/>
      <c r="B43" s="208"/>
      <c r="C43" s="197"/>
      <c r="D43" s="197"/>
      <c r="E43" s="197"/>
      <c r="F43" s="706"/>
      <c r="G43" s="197" t="s">
        <v>208</v>
      </c>
      <c r="H43" s="197"/>
      <c r="I43" s="197"/>
      <c r="J43" s="209"/>
      <c r="K43" s="197"/>
    </row>
    <row r="44" spans="1:11">
      <c r="A44" s="197"/>
      <c r="B44" s="208"/>
      <c r="C44" s="197"/>
      <c r="D44" s="197"/>
      <c r="E44" s="197"/>
      <c r="F44" s="197"/>
      <c r="G44" s="197"/>
      <c r="H44" s="197"/>
      <c r="I44" s="197"/>
      <c r="J44" s="209"/>
      <c r="K44" s="197"/>
    </row>
    <row r="45" spans="1:11">
      <c r="A45" s="197"/>
      <c r="B45" s="208"/>
      <c r="C45" s="197"/>
      <c r="D45" s="197"/>
      <c r="E45" s="197"/>
      <c r="F45" s="197"/>
      <c r="G45" s="1830"/>
      <c r="H45" s="1830"/>
      <c r="I45" s="1830"/>
      <c r="J45" s="210" t="s">
        <v>200</v>
      </c>
      <c r="K45" s="197"/>
    </row>
    <row r="46" spans="1:11">
      <c r="A46" s="197"/>
      <c r="B46" s="208"/>
      <c r="C46" s="197"/>
      <c r="D46" s="197"/>
      <c r="E46" s="197"/>
      <c r="F46" s="197"/>
      <c r="G46" s="197"/>
      <c r="H46" s="1852"/>
      <c r="I46" s="1852"/>
      <c r="J46" s="210" t="s">
        <v>200</v>
      </c>
      <c r="K46" s="197"/>
    </row>
    <row r="47" spans="1:11">
      <c r="A47" s="197"/>
      <c r="B47" s="208"/>
      <c r="C47" s="197"/>
      <c r="D47" s="1829"/>
      <c r="E47" s="1829"/>
      <c r="F47" s="1829"/>
      <c r="G47" s="1829"/>
      <c r="H47" s="211"/>
      <c r="I47" s="211"/>
      <c r="J47" s="210"/>
      <c r="K47" s="197"/>
    </row>
    <row r="48" spans="1:11">
      <c r="A48" s="197"/>
      <c r="B48" s="205"/>
      <c r="C48" s="206"/>
      <c r="D48" s="206"/>
      <c r="E48" s="206"/>
      <c r="F48" s="206"/>
      <c r="G48" s="206"/>
      <c r="H48" s="206"/>
      <c r="I48" s="206"/>
      <c r="J48" s="207"/>
      <c r="K48" s="197"/>
    </row>
    <row r="49" spans="1:11">
      <c r="A49" s="197"/>
      <c r="B49" s="208"/>
      <c r="C49" s="197"/>
      <c r="D49" s="197"/>
      <c r="E49" s="197"/>
      <c r="F49" s="197"/>
      <c r="G49" s="197"/>
      <c r="H49" s="197"/>
      <c r="I49" s="197"/>
      <c r="J49" s="209"/>
      <c r="K49" s="197"/>
    </row>
    <row r="50" spans="1:11">
      <c r="A50" s="197"/>
      <c r="B50" s="201" t="s">
        <v>209</v>
      </c>
      <c r="C50" s="202"/>
      <c r="D50" s="202"/>
      <c r="E50" s="202"/>
      <c r="F50" s="202"/>
      <c r="G50" s="202"/>
      <c r="H50" s="202"/>
      <c r="I50" s="202"/>
      <c r="J50" s="212"/>
      <c r="K50" s="197"/>
    </row>
    <row r="51" spans="1:11">
      <c r="A51" s="197"/>
      <c r="B51" s="208"/>
      <c r="C51" s="1829"/>
      <c r="D51" s="1829"/>
      <c r="E51" s="1829"/>
      <c r="F51" s="1829"/>
      <c r="G51" s="1829"/>
      <c r="H51" s="1829"/>
      <c r="I51" s="1829"/>
      <c r="J51" s="213"/>
      <c r="K51" s="197"/>
    </row>
    <row r="52" spans="1:11">
      <c r="A52" s="197"/>
      <c r="B52" s="205"/>
      <c r="C52" s="206"/>
      <c r="D52" s="206"/>
      <c r="E52" s="206"/>
      <c r="F52" s="206"/>
      <c r="G52" s="206"/>
      <c r="H52" s="206"/>
      <c r="I52" s="206"/>
      <c r="J52" s="207"/>
      <c r="K52" s="197"/>
    </row>
    <row r="53" spans="1:11">
      <c r="A53" s="197"/>
      <c r="B53" s="208"/>
      <c r="C53" s="197"/>
      <c r="D53" s="197"/>
      <c r="E53" s="197"/>
      <c r="F53" s="197"/>
      <c r="G53" s="197"/>
      <c r="H53" s="197"/>
      <c r="I53" s="197"/>
      <c r="J53" s="209"/>
      <c r="K53" s="197"/>
    </row>
    <row r="54" spans="1:11">
      <c r="A54" s="197"/>
      <c r="B54" s="201" t="s">
        <v>210</v>
      </c>
      <c r="C54" s="214"/>
      <c r="D54" s="214"/>
      <c r="E54" s="214"/>
      <c r="F54" s="214"/>
      <c r="G54" s="214"/>
      <c r="H54" s="214"/>
      <c r="I54" s="214"/>
      <c r="J54" s="209"/>
      <c r="K54" s="197"/>
    </row>
    <row r="55" spans="1:11">
      <c r="A55" s="197"/>
      <c r="B55" s="208"/>
      <c r="C55" s="197" t="s">
        <v>211</v>
      </c>
      <c r="D55" s="708"/>
      <c r="E55" s="197" t="s">
        <v>212</v>
      </c>
      <c r="F55" s="215"/>
      <c r="G55" s="197" t="s">
        <v>213</v>
      </c>
      <c r="H55" s="197"/>
      <c r="I55" s="706"/>
      <c r="J55" s="209"/>
      <c r="K55" s="197"/>
    </row>
    <row r="56" spans="1:11">
      <c r="A56" s="197"/>
      <c r="B56" s="205"/>
      <c r="C56" s="206"/>
      <c r="D56" s="206"/>
      <c r="E56" s="206"/>
      <c r="F56" s="206"/>
      <c r="G56" s="206"/>
      <c r="H56" s="206"/>
      <c r="I56" s="206"/>
      <c r="J56" s="207"/>
      <c r="K56" s="197"/>
    </row>
    <row r="57" spans="1:11">
      <c r="A57" s="197"/>
      <c r="B57" s="208"/>
      <c r="C57" s="197"/>
      <c r="D57" s="197"/>
      <c r="E57" s="197"/>
      <c r="F57" s="197"/>
      <c r="G57" s="197"/>
      <c r="H57" s="197"/>
      <c r="I57" s="197"/>
      <c r="J57" s="209"/>
      <c r="K57" s="197"/>
    </row>
    <row r="58" spans="1:11">
      <c r="A58" s="197"/>
      <c r="B58" s="1832" t="s">
        <v>214</v>
      </c>
      <c r="C58" s="1833"/>
      <c r="D58" s="1833"/>
      <c r="E58" s="1833"/>
      <c r="F58" s="1833"/>
      <c r="G58" s="1833"/>
      <c r="H58" s="197"/>
      <c r="I58" s="197"/>
      <c r="J58" s="209"/>
      <c r="K58" s="197"/>
    </row>
    <row r="59" spans="1:11">
      <c r="A59" s="197"/>
      <c r="B59" s="208"/>
      <c r="C59" s="197" t="s">
        <v>215</v>
      </c>
      <c r="D59" s="1829"/>
      <c r="E59" s="1829"/>
      <c r="F59" s="1829"/>
      <c r="G59" s="197"/>
      <c r="H59" s="197"/>
      <c r="I59" s="197"/>
      <c r="J59" s="209"/>
      <c r="K59" s="197"/>
    </row>
    <row r="60" spans="1:11">
      <c r="A60" s="197"/>
      <c r="B60" s="208"/>
      <c r="C60" s="197" t="s">
        <v>216</v>
      </c>
      <c r="D60" s="197"/>
      <c r="E60" s="709"/>
      <c r="F60" s="204" t="s">
        <v>208</v>
      </c>
      <c r="G60" s="197"/>
      <c r="H60" s="204"/>
      <c r="I60" s="197"/>
      <c r="J60" s="209"/>
      <c r="K60" s="197"/>
    </row>
    <row r="61" spans="1:11">
      <c r="A61" s="197"/>
      <c r="B61" s="205"/>
      <c r="C61" s="206"/>
      <c r="D61" s="206"/>
      <c r="E61" s="206"/>
      <c r="F61" s="206"/>
      <c r="G61" s="206"/>
      <c r="H61" s="206"/>
      <c r="I61" s="206"/>
      <c r="J61" s="207"/>
      <c r="K61" s="197"/>
    </row>
    <row r="62" spans="1:11">
      <c r="A62" s="197"/>
      <c r="B62" s="208"/>
      <c r="C62" s="197"/>
      <c r="D62" s="197"/>
      <c r="E62" s="197"/>
      <c r="F62" s="197"/>
      <c r="G62" s="197"/>
      <c r="H62" s="197"/>
      <c r="I62" s="197"/>
      <c r="J62" s="209"/>
      <c r="K62" s="197"/>
    </row>
    <row r="63" spans="1:11">
      <c r="A63" s="197"/>
      <c r="B63" s="1832" t="s">
        <v>217</v>
      </c>
      <c r="C63" s="1833"/>
      <c r="D63" s="1833"/>
      <c r="E63" s="1833"/>
      <c r="F63" s="1833"/>
      <c r="G63" s="1833"/>
      <c r="H63" s="1833"/>
      <c r="I63" s="1833"/>
      <c r="J63" s="1834"/>
      <c r="K63" s="197"/>
    </row>
    <row r="64" spans="1:11">
      <c r="A64" s="197"/>
      <c r="B64" s="201"/>
      <c r="C64" s="1831"/>
      <c r="D64" s="1831"/>
      <c r="E64" s="1831"/>
      <c r="F64" s="1831"/>
      <c r="G64" s="1831"/>
      <c r="H64" s="1831"/>
      <c r="I64" s="1831"/>
      <c r="J64" s="212"/>
      <c r="K64" s="197"/>
    </row>
    <row r="65" spans="1:11">
      <c r="A65" s="197"/>
      <c r="B65" s="201"/>
      <c r="C65" s="1844"/>
      <c r="D65" s="1844"/>
      <c r="E65" s="1844"/>
      <c r="F65" s="1844"/>
      <c r="G65" s="1844"/>
      <c r="H65" s="1844"/>
      <c r="I65" s="1844"/>
      <c r="J65" s="212"/>
      <c r="K65" s="197"/>
    </row>
    <row r="66" spans="1:11">
      <c r="A66" s="197"/>
      <c r="B66" s="205"/>
      <c r="C66" s="206"/>
      <c r="D66" s="206"/>
      <c r="E66" s="206"/>
      <c r="F66" s="206"/>
      <c r="G66" s="206"/>
      <c r="H66" s="206"/>
      <c r="I66" s="206"/>
      <c r="J66" s="207"/>
      <c r="K66" s="197"/>
    </row>
    <row r="67" spans="1:11">
      <c r="A67" s="197"/>
      <c r="B67" s="208"/>
      <c r="C67" s="197"/>
      <c r="D67" s="197"/>
      <c r="E67" s="197"/>
      <c r="F67" s="197"/>
      <c r="G67" s="197"/>
      <c r="H67" s="197"/>
      <c r="I67" s="197"/>
      <c r="J67" s="209"/>
      <c r="K67" s="197"/>
    </row>
    <row r="68" spans="1:11">
      <c r="A68" s="197"/>
      <c r="B68" s="201" t="s">
        <v>641</v>
      </c>
      <c r="C68" s="197"/>
      <c r="D68" s="197"/>
      <c r="E68" s="197"/>
      <c r="F68" s="197"/>
      <c r="G68" s="706"/>
      <c r="H68" s="197" t="s">
        <v>218</v>
      </c>
      <c r="I68" s="215"/>
      <c r="J68" s="209"/>
      <c r="K68" s="197"/>
    </row>
    <row r="69" spans="1:11">
      <c r="A69" s="197"/>
      <c r="B69" s="201" t="s">
        <v>642</v>
      </c>
      <c r="C69" s="197"/>
      <c r="D69" s="197"/>
      <c r="E69" s="197"/>
      <c r="F69" s="197"/>
      <c r="G69" s="197"/>
      <c r="H69" s="706"/>
      <c r="I69" s="197" t="s">
        <v>208</v>
      </c>
      <c r="J69" s="197"/>
      <c r="K69" s="704"/>
    </row>
    <row r="70" spans="1:11">
      <c r="A70" s="197"/>
      <c r="B70" s="205"/>
      <c r="C70" s="206"/>
      <c r="D70" s="206"/>
      <c r="E70" s="206"/>
      <c r="F70" s="206"/>
      <c r="G70" s="206"/>
      <c r="H70" s="206"/>
      <c r="I70" s="206"/>
      <c r="J70" s="207"/>
      <c r="K70" s="197"/>
    </row>
    <row r="71" spans="1:11">
      <c r="A71" s="197"/>
      <c r="B71" s="208"/>
      <c r="C71" s="197"/>
      <c r="D71" s="197"/>
      <c r="E71" s="197"/>
      <c r="F71" s="197"/>
      <c r="G71" s="197"/>
      <c r="H71" s="197"/>
      <c r="I71" s="197"/>
      <c r="J71" s="209"/>
      <c r="K71" s="197"/>
    </row>
    <row r="72" spans="1:11">
      <c r="A72" s="197"/>
      <c r="B72" s="1838" t="s">
        <v>219</v>
      </c>
      <c r="C72" s="1839"/>
      <c r="D72" s="1839"/>
      <c r="E72" s="1839"/>
      <c r="F72" s="1839"/>
      <c r="G72" s="1839"/>
      <c r="H72" s="1839"/>
      <c r="I72" s="1839"/>
      <c r="J72" s="1840"/>
      <c r="K72" s="197"/>
    </row>
    <row r="73" spans="1:11">
      <c r="A73" s="197"/>
      <c r="B73" s="201" t="s">
        <v>220</v>
      </c>
      <c r="C73" s="197"/>
      <c r="D73" s="197"/>
      <c r="E73" s="197"/>
      <c r="F73" s="197"/>
      <c r="G73" s="197"/>
      <c r="H73" s="197"/>
      <c r="I73" s="197"/>
      <c r="J73" s="209"/>
      <c r="K73" s="197"/>
    </row>
    <row r="74" spans="1:11">
      <c r="A74" s="197"/>
      <c r="B74" s="208" t="s">
        <v>221</v>
      </c>
      <c r="C74" s="197"/>
      <c r="D74" s="197"/>
      <c r="E74" s="197"/>
      <c r="F74" s="197"/>
      <c r="G74" s="197"/>
      <c r="H74" s="197"/>
      <c r="I74" s="197"/>
      <c r="J74" s="209"/>
      <c r="K74" s="197"/>
    </row>
    <row r="75" spans="1:11">
      <c r="A75" s="197"/>
      <c r="B75" s="201" t="s">
        <v>222</v>
      </c>
      <c r="C75" s="197"/>
      <c r="D75" s="197"/>
      <c r="E75" s="197"/>
      <c r="F75" s="197"/>
      <c r="G75" s="197"/>
      <c r="H75" s="197"/>
      <c r="I75" s="197"/>
      <c r="J75" s="209"/>
      <c r="K75" s="197"/>
    </row>
    <row r="76" spans="1:11">
      <c r="A76" s="197"/>
      <c r="B76" s="208" t="s">
        <v>223</v>
      </c>
      <c r="C76" s="197"/>
      <c r="D76" s="197"/>
      <c r="E76" s="197"/>
      <c r="F76" s="197"/>
      <c r="G76" s="197"/>
      <c r="H76" s="197"/>
      <c r="I76" s="197"/>
      <c r="J76" s="209"/>
      <c r="K76" s="197"/>
    </row>
    <row r="77" spans="1:11">
      <c r="A77" s="197"/>
      <c r="B77" s="208"/>
      <c r="C77" s="197"/>
      <c r="D77" s="197"/>
      <c r="E77" s="197"/>
      <c r="F77" s="197"/>
      <c r="G77" s="197"/>
      <c r="H77" s="197"/>
      <c r="I77" s="197"/>
      <c r="J77" s="209"/>
      <c r="K77" s="197"/>
    </row>
    <row r="78" spans="1:11">
      <c r="A78" s="197"/>
      <c r="B78" s="208"/>
      <c r="C78" s="197"/>
      <c r="D78" s="197"/>
      <c r="E78" s="197"/>
      <c r="F78" s="197"/>
      <c r="G78" s="197"/>
      <c r="H78" s="197"/>
      <c r="I78" s="197"/>
      <c r="J78" s="209"/>
      <c r="K78" s="197"/>
    </row>
    <row r="79" spans="1:11">
      <c r="A79" s="197"/>
      <c r="B79" s="208" t="s">
        <v>224</v>
      </c>
      <c r="C79" s="1829"/>
      <c r="D79" s="1829"/>
      <c r="E79" s="197"/>
      <c r="F79" s="1829"/>
      <c r="G79" s="1829"/>
      <c r="H79" s="1829"/>
      <c r="I79" s="1829"/>
      <c r="J79" s="1841"/>
      <c r="K79" s="197"/>
    </row>
    <row r="80" spans="1:11">
      <c r="A80" s="197"/>
      <c r="B80" s="205"/>
      <c r="C80" s="206"/>
      <c r="D80" s="206"/>
      <c r="E80" s="206"/>
      <c r="F80" s="1842" t="s">
        <v>225</v>
      </c>
      <c r="G80" s="1842"/>
      <c r="H80" s="1842"/>
      <c r="I80" s="1842"/>
      <c r="J80" s="1843"/>
      <c r="K80" s="197"/>
    </row>
    <row r="81" spans="1:11">
      <c r="A81" s="197"/>
      <c r="B81" s="197"/>
      <c r="C81" s="197"/>
      <c r="D81" s="197"/>
      <c r="E81" s="197"/>
      <c r="F81" s="197"/>
      <c r="G81" s="197"/>
      <c r="H81" s="197"/>
      <c r="I81" s="197"/>
      <c r="J81" s="197"/>
      <c r="K81" s="197"/>
    </row>
    <row r="83" spans="1:11">
      <c r="A83" s="197"/>
      <c r="B83" s="197"/>
      <c r="C83" s="197"/>
      <c r="D83" s="197"/>
      <c r="E83" s="197"/>
      <c r="F83" s="197"/>
      <c r="G83" s="197"/>
      <c r="H83" s="197"/>
      <c r="I83" s="197"/>
      <c r="J83" s="197"/>
      <c r="K83" s="197"/>
    </row>
  </sheetData>
  <sheetProtection algorithmName="SHA-512" hashValue="lKviBUVctdPHgiUj1tJp9v8fZ5CZd3jKzC5yDmcVi1MSBgPQku58RX90TdnnVxsYmMA8JCwq4pUn7v6OURi+xA==" saltValue="VkmyZlU3RYHojiiQi/8K3Q==" spinCount="100000" sheet="1" objects="1" scenarios="1"/>
  <mergeCells count="31">
    <mergeCell ref="B1:J1"/>
    <mergeCell ref="C51:I51"/>
    <mergeCell ref="B58:G58"/>
    <mergeCell ref="D59:F59"/>
    <mergeCell ref="B23:D23"/>
    <mergeCell ref="B24:D24"/>
    <mergeCell ref="E24:F24"/>
    <mergeCell ref="B3:J3"/>
    <mergeCell ref="B5:D5"/>
    <mergeCell ref="B10:D10"/>
    <mergeCell ref="B16:D16"/>
    <mergeCell ref="B20:D20"/>
    <mergeCell ref="H46:I46"/>
    <mergeCell ref="B22:F22"/>
    <mergeCell ref="B25:D25"/>
    <mergeCell ref="B26:D26"/>
    <mergeCell ref="B72:J72"/>
    <mergeCell ref="C79:D79"/>
    <mergeCell ref="F79:J79"/>
    <mergeCell ref="F80:J80"/>
    <mergeCell ref="C65:I65"/>
    <mergeCell ref="F7:I7"/>
    <mergeCell ref="E35:I35"/>
    <mergeCell ref="D47:G47"/>
    <mergeCell ref="G45:I45"/>
    <mergeCell ref="C64:I64"/>
    <mergeCell ref="B63:J63"/>
    <mergeCell ref="B21:D21"/>
    <mergeCell ref="B29:D29"/>
    <mergeCell ref="B38:H38"/>
    <mergeCell ref="E42:F4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15" r:id="rId4" name="Check Box 19">
              <controlPr defaultSize="0" autoFill="0" autoLine="0" autoPict="0">
                <anchor moveWithCells="1">
                  <from>
                    <xdr:col>1</xdr:col>
                    <xdr:colOff>171450</xdr:colOff>
                    <xdr:row>11</xdr:row>
                    <xdr:rowOff>0</xdr:rowOff>
                  </from>
                  <to>
                    <xdr:col>4</xdr:col>
                    <xdr:colOff>228600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5" name="Check Box 20">
              <controlPr defaultSize="0" autoFill="0" autoLine="0" autoPict="0">
                <anchor moveWithCells="1">
                  <from>
                    <xdr:col>5</xdr:col>
                    <xdr:colOff>171450</xdr:colOff>
                    <xdr:row>11</xdr:row>
                    <xdr:rowOff>0</xdr:rowOff>
                  </from>
                  <to>
                    <xdr:col>7</xdr:col>
                    <xdr:colOff>676275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6" name="Check Box 21">
              <controlPr defaultSize="0" autoFill="0" autoLine="0" autoPict="0">
                <anchor moveWithCells="1">
                  <from>
                    <xdr:col>1</xdr:col>
                    <xdr:colOff>171450</xdr:colOff>
                    <xdr:row>12</xdr:row>
                    <xdr:rowOff>38100</xdr:rowOff>
                  </from>
                  <to>
                    <xdr:col>4</xdr:col>
                    <xdr:colOff>228600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7" name="Check Box 22">
              <controlPr defaultSize="0" autoFill="0" autoLine="0" autoPict="0">
                <anchor moveWithCells="1">
                  <from>
                    <xdr:col>5</xdr:col>
                    <xdr:colOff>171450</xdr:colOff>
                    <xdr:row>12</xdr:row>
                    <xdr:rowOff>38100</xdr:rowOff>
                  </from>
                  <to>
                    <xdr:col>7</xdr:col>
                    <xdr:colOff>676275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8" name="Check Box 23">
              <controlPr defaultSize="0" autoFill="0" autoLine="0" autoPict="0">
                <anchor moveWithCells="1">
                  <from>
                    <xdr:col>1</xdr:col>
                    <xdr:colOff>200025</xdr:colOff>
                    <xdr:row>16</xdr:row>
                    <xdr:rowOff>0</xdr:rowOff>
                  </from>
                  <to>
                    <xdr:col>2</xdr:col>
                    <xdr:colOff>476250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" name="Check Box 24">
              <controlPr defaultSize="0" autoFill="0" autoLine="0" autoPict="0">
                <anchor moveWithCells="1">
                  <from>
                    <xdr:col>3</xdr:col>
                    <xdr:colOff>257175</xdr:colOff>
                    <xdr:row>16</xdr:row>
                    <xdr:rowOff>0</xdr:rowOff>
                  </from>
                  <to>
                    <xdr:col>4</xdr:col>
                    <xdr:colOff>266700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0" name="Check Box 25">
              <controlPr defaultSize="0" autoFill="0" autoLine="0" autoPict="0">
                <anchor moveWithCells="1">
                  <from>
                    <xdr:col>5</xdr:col>
                    <xdr:colOff>171450</xdr:colOff>
                    <xdr:row>16</xdr:row>
                    <xdr:rowOff>0</xdr:rowOff>
                  </from>
                  <to>
                    <xdr:col>6</xdr:col>
                    <xdr:colOff>180975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1" name="Check Box 26">
              <controlPr defaultSize="0" autoFill="0" autoLine="0" autoPict="0">
                <anchor moveWithCells="1">
                  <from>
                    <xdr:col>1</xdr:col>
                    <xdr:colOff>219075</xdr:colOff>
                    <xdr:row>29</xdr:row>
                    <xdr:rowOff>161925</xdr:rowOff>
                  </from>
                  <to>
                    <xdr:col>3</xdr:col>
                    <xdr:colOff>28575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161925</xdr:rowOff>
                  </from>
                  <to>
                    <xdr:col>3</xdr:col>
                    <xdr:colOff>38100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1</xdr:col>
                    <xdr:colOff>238125</xdr:colOff>
                    <xdr:row>33</xdr:row>
                    <xdr:rowOff>152400</xdr:rowOff>
                  </from>
                  <to>
                    <xdr:col>3</xdr:col>
                    <xdr:colOff>47625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1</xdr:col>
                    <xdr:colOff>76200</xdr:colOff>
                    <xdr:row>39</xdr:row>
                    <xdr:rowOff>0</xdr:rowOff>
                  </from>
                  <to>
                    <xdr:col>3</xdr:col>
                    <xdr:colOff>438150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1</xdr:col>
                    <xdr:colOff>66675</xdr:colOff>
                    <xdr:row>40</xdr:row>
                    <xdr:rowOff>9525</xdr:rowOff>
                  </from>
                  <to>
                    <xdr:col>3</xdr:col>
                    <xdr:colOff>571500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6" name="Check Box 31">
              <controlPr defaultSize="0" autoFill="0" autoLine="0" autoPict="0">
                <anchor moveWithCells="1">
                  <from>
                    <xdr:col>1</xdr:col>
                    <xdr:colOff>66675</xdr:colOff>
                    <xdr:row>41</xdr:row>
                    <xdr:rowOff>9525</xdr:rowOff>
                  </from>
                  <to>
                    <xdr:col>3</xdr:col>
                    <xdr:colOff>685800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7" name="Check Box 32">
              <controlPr defaultSize="0" autoFill="0" autoLine="0" autoPict="0">
                <anchor moveWithCells="1">
                  <from>
                    <xdr:col>1</xdr:col>
                    <xdr:colOff>66675</xdr:colOff>
                    <xdr:row>42</xdr:row>
                    <xdr:rowOff>9525</xdr:rowOff>
                  </from>
                  <to>
                    <xdr:col>4</xdr:col>
                    <xdr:colOff>666750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8" name="Check Box 33">
              <controlPr defaultSize="0" autoFill="0" autoLine="0" autoPict="0">
                <anchor moveWithCells="1">
                  <from>
                    <xdr:col>1</xdr:col>
                    <xdr:colOff>66675</xdr:colOff>
                    <xdr:row>43</xdr:row>
                    <xdr:rowOff>9525</xdr:rowOff>
                  </from>
                  <to>
                    <xdr:col>3</xdr:col>
                    <xdr:colOff>428625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9" name="Check Box 34">
              <controlPr defaultSize="0" autoFill="0" autoLine="0" autoPict="0" altText="INVERSOR DE FREQUÊNCIA - CORRENTE DE PARTIDA COM O DISPOSITIVO: ">
                <anchor moveWithCells="1">
                  <from>
                    <xdr:col>1</xdr:col>
                    <xdr:colOff>66675</xdr:colOff>
                    <xdr:row>45</xdr:row>
                    <xdr:rowOff>9525</xdr:rowOff>
                  </from>
                  <to>
                    <xdr:col>6</xdr:col>
                    <xdr:colOff>581025</xdr:colOff>
                    <xdr:row>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20" name="Check Box 35">
              <controlPr defaultSize="0" autoFill="0" autoLine="0" autoPict="0">
                <anchor moveWithCells="1">
                  <from>
                    <xdr:col>1</xdr:col>
                    <xdr:colOff>66675</xdr:colOff>
                    <xdr:row>44</xdr:row>
                    <xdr:rowOff>9525</xdr:rowOff>
                  </from>
                  <to>
                    <xdr:col>5</xdr:col>
                    <xdr:colOff>676275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1" name="Check Box 36">
              <controlPr defaultSize="0" autoFill="0" autoLine="0" autoPict="0">
                <anchor moveWithCells="1">
                  <from>
                    <xdr:col>1</xdr:col>
                    <xdr:colOff>57150</xdr:colOff>
                    <xdr:row>46</xdr:row>
                    <xdr:rowOff>38100</xdr:rowOff>
                  </from>
                  <to>
                    <xdr:col>3</xdr:col>
                    <xdr:colOff>419100</xdr:colOff>
                    <xdr:row>47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3"/>
  <dimension ref="A1:AN79"/>
  <sheetViews>
    <sheetView topLeftCell="Y1" workbookViewId="0">
      <selection activeCell="AK4" sqref="AK4:AK11"/>
    </sheetView>
  </sheetViews>
  <sheetFormatPr defaultRowHeight="15"/>
  <cols>
    <col min="4" max="4" width="17" customWidth="1"/>
    <col min="10" max="10" width="12.85546875" customWidth="1"/>
    <col min="13" max="13" width="11.140625" customWidth="1"/>
    <col min="14" max="14" width="27.5703125" customWidth="1"/>
    <col min="15" max="15" width="22.42578125" customWidth="1"/>
    <col min="16" max="17" width="28.5703125" customWidth="1"/>
    <col min="18" max="18" width="23.7109375" customWidth="1"/>
    <col min="19" max="19" width="23.85546875" customWidth="1"/>
    <col min="20" max="20" width="6.140625" customWidth="1"/>
    <col min="21" max="21" width="10.28515625" customWidth="1"/>
    <col min="22" max="22" width="16.5703125" customWidth="1"/>
    <col min="27" max="27" width="18.7109375" style="4" customWidth="1"/>
    <col min="28" max="28" width="17.42578125" customWidth="1"/>
    <col min="31" max="31" width="13.140625" customWidth="1"/>
    <col min="36" max="36" width="21" customWidth="1"/>
    <col min="37" max="37" width="18" customWidth="1"/>
    <col min="41" max="41" width="16" customWidth="1"/>
    <col min="42" max="42" width="15.140625" customWidth="1"/>
    <col min="43" max="43" width="17.28515625" customWidth="1"/>
    <col min="46" max="46" width="4.5703125" customWidth="1"/>
    <col min="47" max="47" width="11.28515625" customWidth="1"/>
    <col min="48" max="48" width="17.140625" customWidth="1"/>
    <col min="51" max="52" width="13.42578125" customWidth="1"/>
    <col min="53" max="53" width="16.42578125" customWidth="1"/>
  </cols>
  <sheetData>
    <row r="1" spans="1:40" ht="25.5" customHeight="1">
      <c r="A1" s="1867" t="s">
        <v>349</v>
      </c>
      <c r="B1" s="1867" t="s">
        <v>350</v>
      </c>
      <c r="C1" s="1867" t="s">
        <v>351</v>
      </c>
      <c r="D1" s="37" t="s">
        <v>352</v>
      </c>
      <c r="E1" s="1868" t="s">
        <v>353</v>
      </c>
      <c r="F1" s="1869"/>
      <c r="G1" s="38" t="s">
        <v>354</v>
      </c>
      <c r="H1" s="1870" t="s">
        <v>355</v>
      </c>
      <c r="I1" s="1870"/>
      <c r="J1" s="1864" t="s">
        <v>356</v>
      </c>
      <c r="K1" s="39"/>
      <c r="L1" s="39"/>
      <c r="M1" s="39"/>
      <c r="N1" s="39"/>
      <c r="O1" s="39"/>
      <c r="AA1" s="195" t="s">
        <v>357</v>
      </c>
      <c r="AB1" s="191"/>
    </row>
    <row r="2" spans="1:40" ht="56.25" customHeight="1">
      <c r="A2" s="1867"/>
      <c r="B2" s="1867"/>
      <c r="C2" s="1867"/>
      <c r="D2" s="37" t="s">
        <v>212</v>
      </c>
      <c r="E2" s="1865" t="s">
        <v>358</v>
      </c>
      <c r="F2" s="1866"/>
      <c r="G2" s="37" t="s">
        <v>359</v>
      </c>
      <c r="H2" s="37" t="s">
        <v>360</v>
      </c>
      <c r="I2" s="37" t="s">
        <v>361</v>
      </c>
      <c r="J2" s="1864"/>
      <c r="K2" s="39"/>
      <c r="L2" s="39"/>
      <c r="M2" s="39"/>
      <c r="N2" s="39"/>
      <c r="O2" s="39"/>
      <c r="S2" s="39"/>
      <c r="T2" s="39"/>
      <c r="V2" s="189" t="s">
        <v>362</v>
      </c>
      <c r="W2" s="189"/>
      <c r="X2" s="189"/>
      <c r="AA2" s="193" t="s">
        <v>363</v>
      </c>
      <c r="AB2" s="190" t="s">
        <v>364</v>
      </c>
      <c r="AE2" s="1857" t="s">
        <v>365</v>
      </c>
      <c r="AF2" s="1858"/>
      <c r="AG2" s="1859"/>
      <c r="AJ2" s="216" t="s">
        <v>366</v>
      </c>
      <c r="AK2" s="216"/>
      <c r="AN2" s="227" t="s">
        <v>367</v>
      </c>
    </row>
    <row r="3" spans="1:40" ht="51" customHeight="1">
      <c r="A3" s="36"/>
      <c r="B3" s="36"/>
      <c r="C3" s="36"/>
      <c r="D3" s="37"/>
      <c r="E3" s="40" t="s">
        <v>368</v>
      </c>
      <c r="F3" s="41" t="s">
        <v>128</v>
      </c>
      <c r="G3" s="37"/>
      <c r="H3" s="37"/>
      <c r="I3" s="37"/>
      <c r="J3" s="38"/>
      <c r="K3" s="39"/>
      <c r="L3" s="39"/>
      <c r="M3" s="39"/>
      <c r="N3" s="42" t="s">
        <v>369</v>
      </c>
      <c r="O3" s="42" t="s">
        <v>370</v>
      </c>
      <c r="P3" s="42" t="s">
        <v>371</v>
      </c>
      <c r="Q3" s="42" t="s">
        <v>372</v>
      </c>
      <c r="R3" s="42" t="s">
        <v>373</v>
      </c>
      <c r="S3" s="42" t="s">
        <v>374</v>
      </c>
      <c r="V3" s="187" t="s">
        <v>127</v>
      </c>
      <c r="W3" s="10"/>
      <c r="X3" s="10"/>
      <c r="Z3" s="1860" t="s">
        <v>375</v>
      </c>
      <c r="AA3" s="196" t="s">
        <v>181</v>
      </c>
      <c r="AB3" t="s">
        <v>182</v>
      </c>
      <c r="AE3" s="148" t="s">
        <v>184</v>
      </c>
      <c r="AF3" s="10"/>
      <c r="AG3" s="10"/>
      <c r="AJ3" s="191" t="s">
        <v>376</v>
      </c>
      <c r="AK3" s="191" t="s">
        <v>377</v>
      </c>
      <c r="AN3">
        <v>1</v>
      </c>
    </row>
    <row r="4" spans="1:40" ht="51" customHeight="1">
      <c r="A4" s="1854" t="s">
        <v>378</v>
      </c>
      <c r="B4" s="1855"/>
      <c r="C4" s="1855"/>
      <c r="D4" s="1855"/>
      <c r="E4" s="1855"/>
      <c r="F4" s="1855"/>
      <c r="G4" s="1855"/>
      <c r="H4" s="1855"/>
      <c r="I4" s="1855"/>
      <c r="J4" s="1855"/>
      <c r="K4" s="39"/>
      <c r="L4" s="39"/>
      <c r="M4" s="39"/>
      <c r="N4" s="43">
        <v>40</v>
      </c>
      <c r="O4" s="43">
        <v>40</v>
      </c>
      <c r="P4" s="43">
        <v>40</v>
      </c>
      <c r="Q4" s="43">
        <v>40</v>
      </c>
      <c r="R4" s="44">
        <v>40</v>
      </c>
      <c r="S4" s="43">
        <v>40</v>
      </c>
      <c r="V4" s="188" t="s">
        <v>129</v>
      </c>
      <c r="W4" s="10"/>
      <c r="X4" s="10"/>
      <c r="Z4" s="1860"/>
      <c r="AA4" s="4" t="s">
        <v>379</v>
      </c>
      <c r="AB4" t="s">
        <v>380</v>
      </c>
      <c r="AE4" s="148" t="s">
        <v>178</v>
      </c>
      <c r="AF4" s="10"/>
      <c r="AG4" s="10"/>
      <c r="AJ4" t="s">
        <v>307</v>
      </c>
      <c r="AK4" t="s">
        <v>307</v>
      </c>
      <c r="AN4">
        <v>2</v>
      </c>
    </row>
    <row r="5" spans="1:40" ht="15.75">
      <c r="A5" s="45">
        <v>1</v>
      </c>
      <c r="B5" s="1856" t="s">
        <v>200</v>
      </c>
      <c r="C5" s="45" t="s">
        <v>382</v>
      </c>
      <c r="D5" s="46" t="s">
        <v>383</v>
      </c>
      <c r="E5" s="47">
        <v>40</v>
      </c>
      <c r="F5" s="47">
        <v>40</v>
      </c>
      <c r="G5" s="48">
        <v>6</v>
      </c>
      <c r="H5" s="48">
        <v>32</v>
      </c>
      <c r="I5" s="48">
        <v>25</v>
      </c>
      <c r="J5" s="47">
        <v>6</v>
      </c>
      <c r="K5" s="39"/>
      <c r="L5" s="39"/>
      <c r="M5" s="39"/>
      <c r="N5" s="43">
        <v>50</v>
      </c>
      <c r="O5" s="49">
        <v>50</v>
      </c>
      <c r="P5" s="44">
        <v>60</v>
      </c>
      <c r="Q5" s="44">
        <v>63</v>
      </c>
      <c r="R5" s="44">
        <v>60</v>
      </c>
      <c r="S5" s="43">
        <v>63</v>
      </c>
      <c r="V5" s="188" t="s">
        <v>130</v>
      </c>
      <c r="W5" s="10"/>
      <c r="X5" s="10"/>
      <c r="Z5" s="1860"/>
      <c r="AA5" s="4" t="s">
        <v>384</v>
      </c>
      <c r="AB5" t="s">
        <v>385</v>
      </c>
      <c r="AE5" s="148" t="s">
        <v>386</v>
      </c>
      <c r="AF5" s="10"/>
      <c r="AG5" s="10"/>
      <c r="AJ5" t="s">
        <v>175</v>
      </c>
      <c r="AK5" t="s">
        <v>175</v>
      </c>
      <c r="AN5">
        <v>3</v>
      </c>
    </row>
    <row r="6" spans="1:40" ht="15.75">
      <c r="A6" s="45">
        <v>2</v>
      </c>
      <c r="B6" s="1856"/>
      <c r="C6" s="45" t="s">
        <v>387</v>
      </c>
      <c r="D6" s="46" t="s">
        <v>388</v>
      </c>
      <c r="E6" s="47">
        <v>50</v>
      </c>
      <c r="F6" s="47">
        <v>50</v>
      </c>
      <c r="G6" s="48">
        <v>10</v>
      </c>
      <c r="H6" s="48">
        <v>32</v>
      </c>
      <c r="I6" s="48">
        <v>25</v>
      </c>
      <c r="J6" s="47">
        <v>10</v>
      </c>
      <c r="K6" s="39"/>
      <c r="L6" s="39"/>
      <c r="M6" s="39"/>
      <c r="N6" s="50">
        <v>70</v>
      </c>
      <c r="O6" s="51">
        <v>63</v>
      </c>
      <c r="P6" s="44">
        <v>90</v>
      </c>
      <c r="Q6" s="44">
        <v>100</v>
      </c>
      <c r="R6" s="44">
        <v>70</v>
      </c>
      <c r="S6" s="43">
        <v>80</v>
      </c>
      <c r="Z6" s="1860"/>
      <c r="AA6" s="4" t="s">
        <v>389</v>
      </c>
      <c r="AB6" t="s">
        <v>182</v>
      </c>
      <c r="AJ6" t="s">
        <v>390</v>
      </c>
      <c r="AK6" t="s">
        <v>390</v>
      </c>
    </row>
    <row r="7" spans="1:40" ht="15.75">
      <c r="A7" s="45">
        <v>3</v>
      </c>
      <c r="B7" s="1856"/>
      <c r="C7" s="45" t="s">
        <v>391</v>
      </c>
      <c r="D7" s="46" t="s">
        <v>392</v>
      </c>
      <c r="E7" s="47">
        <v>70</v>
      </c>
      <c r="F7" s="47">
        <v>63</v>
      </c>
      <c r="G7" s="48">
        <v>16</v>
      </c>
      <c r="H7" s="48">
        <v>32</v>
      </c>
      <c r="I7" s="48">
        <v>25</v>
      </c>
      <c r="J7" s="47">
        <v>16</v>
      </c>
      <c r="K7" s="39"/>
      <c r="L7" s="39"/>
      <c r="M7" s="39"/>
      <c r="N7" s="39"/>
      <c r="O7" s="39"/>
      <c r="P7" s="44">
        <v>100</v>
      </c>
      <c r="Q7" s="44">
        <v>100</v>
      </c>
      <c r="R7" s="44">
        <v>100</v>
      </c>
      <c r="S7" s="43">
        <v>100</v>
      </c>
      <c r="Z7" s="1860"/>
      <c r="AA7" s="4" t="s">
        <v>393</v>
      </c>
      <c r="AB7" t="s">
        <v>394</v>
      </c>
      <c r="AJ7" t="s">
        <v>381</v>
      </c>
      <c r="AK7" t="s">
        <v>381</v>
      </c>
    </row>
    <row r="8" spans="1:40" ht="15.75">
      <c r="A8" s="45">
        <v>4</v>
      </c>
      <c r="B8" s="1856" t="s">
        <v>395</v>
      </c>
      <c r="C8" s="45" t="s">
        <v>396</v>
      </c>
      <c r="D8" s="46" t="s">
        <v>397</v>
      </c>
      <c r="E8" s="47">
        <v>40</v>
      </c>
      <c r="F8" s="47">
        <v>40</v>
      </c>
      <c r="G8" s="48">
        <v>10</v>
      </c>
      <c r="H8" s="48">
        <v>32</v>
      </c>
      <c r="I8" s="48">
        <v>25</v>
      </c>
      <c r="J8" s="47">
        <v>10</v>
      </c>
      <c r="K8" s="39"/>
      <c r="L8" s="39"/>
      <c r="M8" s="39"/>
      <c r="N8" s="39"/>
      <c r="O8" s="39"/>
      <c r="P8" s="52">
        <v>120</v>
      </c>
      <c r="Q8" s="52">
        <v>125</v>
      </c>
      <c r="R8" s="44">
        <v>120</v>
      </c>
      <c r="S8" s="43">
        <v>125</v>
      </c>
      <c r="V8" s="10" t="s">
        <v>398</v>
      </c>
      <c r="W8" s="10"/>
      <c r="X8" s="10"/>
      <c r="Z8" s="1860"/>
      <c r="AA8" s="4" t="s">
        <v>399</v>
      </c>
      <c r="AB8" t="s">
        <v>400</v>
      </c>
      <c r="AJ8" t="s">
        <v>2531</v>
      </c>
      <c r="AK8" t="s">
        <v>2531</v>
      </c>
    </row>
    <row r="9" spans="1:40" ht="15.75">
      <c r="A9" s="45">
        <v>5</v>
      </c>
      <c r="B9" s="1856"/>
      <c r="C9" s="45" t="s">
        <v>401</v>
      </c>
      <c r="D9" s="46" t="s">
        <v>402</v>
      </c>
      <c r="E9" s="47">
        <v>60</v>
      </c>
      <c r="F9" s="47">
        <v>63</v>
      </c>
      <c r="G9" s="48">
        <v>16</v>
      </c>
      <c r="H9" s="48">
        <v>32</v>
      </c>
      <c r="I9" s="48">
        <v>25</v>
      </c>
      <c r="J9" s="47">
        <v>16</v>
      </c>
      <c r="K9" s="39"/>
      <c r="L9" s="39"/>
      <c r="M9" s="39"/>
      <c r="N9" s="39"/>
      <c r="O9" s="39"/>
      <c r="P9" s="52">
        <v>150</v>
      </c>
      <c r="Q9" s="52">
        <v>150</v>
      </c>
      <c r="R9" s="49">
        <v>150</v>
      </c>
      <c r="S9" s="43">
        <v>150</v>
      </c>
      <c r="V9" s="10" t="s">
        <v>403</v>
      </c>
      <c r="W9" s="10"/>
      <c r="X9" s="10"/>
      <c r="Z9" s="1860"/>
      <c r="AA9" s="4" t="s">
        <v>404</v>
      </c>
      <c r="AB9" t="s">
        <v>405</v>
      </c>
      <c r="AJ9" t="s">
        <v>2180</v>
      </c>
      <c r="AK9" t="s">
        <v>2180</v>
      </c>
    </row>
    <row r="10" spans="1:40" ht="15.75">
      <c r="A10" s="53"/>
      <c r="B10" s="53"/>
      <c r="C10" s="53"/>
      <c r="D10" s="54"/>
      <c r="E10" s="55"/>
      <c r="F10" s="55"/>
      <c r="G10" s="56"/>
      <c r="H10" s="56"/>
      <c r="I10" s="56"/>
      <c r="J10" s="55"/>
      <c r="K10" s="39"/>
      <c r="L10" s="39"/>
      <c r="M10" s="39"/>
      <c r="N10" s="39"/>
      <c r="O10" s="39"/>
      <c r="P10" s="44">
        <v>200</v>
      </c>
      <c r="Q10" s="44">
        <v>200</v>
      </c>
      <c r="R10" s="49">
        <v>175</v>
      </c>
      <c r="S10" s="43">
        <v>175</v>
      </c>
      <c r="V10" s="10" t="s">
        <v>406</v>
      </c>
      <c r="W10" s="10"/>
      <c r="X10" s="10"/>
      <c r="Z10" s="1860"/>
      <c r="AA10" s="4" t="s">
        <v>188</v>
      </c>
      <c r="AB10" t="s">
        <v>407</v>
      </c>
      <c r="AJ10" t="s">
        <v>2532</v>
      </c>
      <c r="AK10" t="s">
        <v>2532</v>
      </c>
    </row>
    <row r="11" spans="1:40" ht="15.75">
      <c r="A11" s="53"/>
      <c r="B11" s="53"/>
      <c r="C11" s="53"/>
      <c r="D11" s="54"/>
      <c r="E11" s="55"/>
      <c r="F11" s="55"/>
      <c r="G11" s="56"/>
      <c r="H11" s="56"/>
      <c r="I11" s="56"/>
      <c r="J11" s="55"/>
      <c r="K11" s="39"/>
      <c r="L11" s="39"/>
      <c r="M11" s="39"/>
      <c r="N11" s="39"/>
      <c r="O11" s="39"/>
      <c r="P11" s="57"/>
      <c r="Q11" s="57"/>
      <c r="R11" s="43">
        <v>200</v>
      </c>
      <c r="S11" s="43">
        <v>200</v>
      </c>
      <c r="V11" s="10" t="s">
        <v>408</v>
      </c>
      <c r="W11" s="10"/>
      <c r="X11" s="10"/>
      <c r="Z11" s="1860"/>
      <c r="AA11" s="4" t="s">
        <v>385</v>
      </c>
      <c r="AB11" t="s">
        <v>409</v>
      </c>
      <c r="AJ11" t="s">
        <v>2533</v>
      </c>
      <c r="AK11" t="s">
        <v>2533</v>
      </c>
    </row>
    <row r="12" spans="1:40" ht="53.25" customHeight="1">
      <c r="A12" s="1854" t="s">
        <v>410</v>
      </c>
      <c r="B12" s="1854"/>
      <c r="C12" s="1854"/>
      <c r="D12" s="1854"/>
      <c r="E12" s="1854"/>
      <c r="F12" s="1854"/>
      <c r="G12" s="1854"/>
      <c r="H12" s="1854"/>
      <c r="I12" s="1854"/>
      <c r="J12" s="1854"/>
      <c r="K12" s="39"/>
      <c r="L12" s="39"/>
      <c r="M12" s="39"/>
      <c r="N12" s="39"/>
      <c r="O12" s="39"/>
      <c r="R12" s="58">
        <v>225</v>
      </c>
      <c r="S12" s="58">
        <v>225</v>
      </c>
      <c r="V12" s="10" t="s">
        <v>381</v>
      </c>
      <c r="W12" s="10"/>
      <c r="X12" s="10"/>
      <c r="Z12" s="1860"/>
      <c r="AA12" s="4" t="s">
        <v>182</v>
      </c>
      <c r="AB12" t="s">
        <v>182</v>
      </c>
    </row>
    <row r="13" spans="1:40" ht="15.75">
      <c r="A13" s="45">
        <v>6</v>
      </c>
      <c r="B13" s="1856" t="s">
        <v>411</v>
      </c>
      <c r="C13" s="45" t="s">
        <v>412</v>
      </c>
      <c r="D13" s="46" t="s">
        <v>413</v>
      </c>
      <c r="E13" s="15">
        <v>40</v>
      </c>
      <c r="F13" s="47">
        <v>40</v>
      </c>
      <c r="G13" s="48">
        <v>10</v>
      </c>
      <c r="H13" s="48">
        <v>32</v>
      </c>
      <c r="I13" s="48">
        <v>25</v>
      </c>
      <c r="J13" s="47">
        <v>10</v>
      </c>
      <c r="K13" s="39"/>
      <c r="L13" s="39"/>
      <c r="M13" s="39"/>
      <c r="N13" s="39"/>
      <c r="O13" s="39"/>
      <c r="R13" s="44">
        <v>250</v>
      </c>
      <c r="S13" s="44">
        <v>250</v>
      </c>
      <c r="Z13" s="1860"/>
      <c r="AA13" s="4" t="s">
        <v>380</v>
      </c>
      <c r="AB13" t="s">
        <v>380</v>
      </c>
    </row>
    <row r="14" spans="1:40" ht="15.75">
      <c r="A14" s="45">
        <v>7</v>
      </c>
      <c r="B14" s="1856"/>
      <c r="C14" s="45" t="s">
        <v>414</v>
      </c>
      <c r="D14" s="46" t="s">
        <v>415</v>
      </c>
      <c r="E14" s="15">
        <v>60</v>
      </c>
      <c r="F14" s="47">
        <v>63</v>
      </c>
      <c r="G14" s="48">
        <v>16</v>
      </c>
      <c r="H14" s="48">
        <v>32</v>
      </c>
      <c r="I14" s="48">
        <v>25</v>
      </c>
      <c r="J14" s="47">
        <v>16</v>
      </c>
      <c r="K14" s="39"/>
      <c r="L14" s="39"/>
      <c r="M14" s="39"/>
      <c r="N14" s="39"/>
      <c r="O14" s="39"/>
      <c r="R14" s="43">
        <v>300</v>
      </c>
      <c r="S14" s="43">
        <v>300</v>
      </c>
      <c r="Z14" s="1860" t="s">
        <v>416</v>
      </c>
      <c r="AA14" s="194">
        <v>10</v>
      </c>
      <c r="AB14" t="s">
        <v>417</v>
      </c>
    </row>
    <row r="15" spans="1:40" ht="15.75">
      <c r="A15" s="45">
        <v>8</v>
      </c>
      <c r="B15" s="1856"/>
      <c r="C15" s="45" t="s">
        <v>418</v>
      </c>
      <c r="D15" s="46" t="s">
        <v>419</v>
      </c>
      <c r="E15" s="15">
        <v>70</v>
      </c>
      <c r="F15" s="47">
        <v>80</v>
      </c>
      <c r="G15" s="48">
        <v>25</v>
      </c>
      <c r="H15" s="48">
        <v>40</v>
      </c>
      <c r="I15" s="48">
        <v>32</v>
      </c>
      <c r="J15" s="47">
        <v>16</v>
      </c>
      <c r="K15" s="39"/>
      <c r="L15" s="39"/>
      <c r="M15" s="39"/>
      <c r="N15" s="39"/>
      <c r="O15" s="39"/>
      <c r="P15" s="4"/>
      <c r="R15" s="43">
        <v>315</v>
      </c>
      <c r="S15" s="43">
        <v>315</v>
      </c>
      <c r="Z15" s="1860"/>
      <c r="AA15" s="4" t="s">
        <v>379</v>
      </c>
      <c r="AB15" t="s">
        <v>394</v>
      </c>
    </row>
    <row r="16" spans="1:40" ht="15.75">
      <c r="A16" s="45">
        <v>9</v>
      </c>
      <c r="B16" s="1856"/>
      <c r="C16" s="45" t="s">
        <v>420</v>
      </c>
      <c r="D16" s="46" t="s">
        <v>421</v>
      </c>
      <c r="E16" s="15">
        <v>100</v>
      </c>
      <c r="F16" s="47">
        <v>100</v>
      </c>
      <c r="G16" s="48">
        <v>35</v>
      </c>
      <c r="H16" s="48">
        <v>40</v>
      </c>
      <c r="I16" s="48">
        <v>32</v>
      </c>
      <c r="J16" s="47">
        <v>16</v>
      </c>
      <c r="K16" s="39"/>
      <c r="L16" s="39"/>
      <c r="M16" s="39"/>
      <c r="N16" s="39"/>
      <c r="O16" s="39"/>
      <c r="P16" s="4"/>
      <c r="R16" s="43">
        <v>320</v>
      </c>
      <c r="S16" s="43">
        <v>320</v>
      </c>
      <c r="Z16" s="1860"/>
      <c r="AA16" s="4" t="s">
        <v>384</v>
      </c>
      <c r="AB16" t="s">
        <v>400</v>
      </c>
    </row>
    <row r="17" spans="1:28" ht="15.75">
      <c r="A17" s="45">
        <v>10</v>
      </c>
      <c r="B17" s="1856"/>
      <c r="C17" s="45" t="s">
        <v>422</v>
      </c>
      <c r="D17" s="46" t="s">
        <v>423</v>
      </c>
      <c r="E17" s="15">
        <v>120</v>
      </c>
      <c r="F17" s="47">
        <v>125</v>
      </c>
      <c r="G17" s="48">
        <v>50</v>
      </c>
      <c r="H17" s="48">
        <v>50</v>
      </c>
      <c r="I17" s="48">
        <v>40</v>
      </c>
      <c r="J17" s="47">
        <v>25</v>
      </c>
      <c r="K17" s="39"/>
      <c r="L17" s="39"/>
      <c r="M17" s="39"/>
      <c r="N17" s="39"/>
      <c r="O17" s="39"/>
      <c r="P17" s="59"/>
      <c r="Q17" s="4"/>
      <c r="R17" s="43">
        <v>400</v>
      </c>
      <c r="S17" s="43">
        <v>400</v>
      </c>
      <c r="Z17" s="1860"/>
      <c r="AA17" s="4" t="s">
        <v>389</v>
      </c>
      <c r="AB17" t="s">
        <v>405</v>
      </c>
    </row>
    <row r="18" spans="1:28" ht="15.75">
      <c r="A18" s="45">
        <v>11</v>
      </c>
      <c r="B18" s="1856"/>
      <c r="C18" s="45" t="s">
        <v>424</v>
      </c>
      <c r="D18" s="46" t="s">
        <v>425</v>
      </c>
      <c r="E18" s="47">
        <v>150</v>
      </c>
      <c r="F18" s="47">
        <v>150</v>
      </c>
      <c r="G18" s="48">
        <v>70</v>
      </c>
      <c r="H18" s="48">
        <v>60</v>
      </c>
      <c r="I18" s="48">
        <v>50</v>
      </c>
      <c r="J18" s="47">
        <v>35</v>
      </c>
      <c r="K18" s="39"/>
      <c r="L18" s="39"/>
      <c r="M18" s="39"/>
      <c r="N18" s="39"/>
      <c r="O18" s="39"/>
      <c r="P18" s="59"/>
      <c r="Q18" s="4"/>
      <c r="R18" s="43">
        <v>450</v>
      </c>
      <c r="S18" s="43">
        <v>450</v>
      </c>
      <c r="Y18" s="192"/>
      <c r="Z18" s="1860"/>
      <c r="AA18" s="4" t="s">
        <v>393</v>
      </c>
      <c r="AB18" t="s">
        <v>407</v>
      </c>
    </row>
    <row r="19" spans="1:28" ht="15.75">
      <c r="A19" s="45">
        <v>12</v>
      </c>
      <c r="B19" s="1856"/>
      <c r="C19" s="45" t="s">
        <v>426</v>
      </c>
      <c r="D19" s="46" t="s">
        <v>427</v>
      </c>
      <c r="E19" s="47">
        <v>175</v>
      </c>
      <c r="F19" s="47">
        <v>175</v>
      </c>
      <c r="G19" s="48">
        <v>95</v>
      </c>
      <c r="H19" s="48">
        <v>75</v>
      </c>
      <c r="I19" s="48">
        <v>65</v>
      </c>
      <c r="J19" s="47">
        <v>50</v>
      </c>
      <c r="K19" s="39"/>
      <c r="L19" s="39"/>
      <c r="M19" s="39"/>
      <c r="N19" s="39"/>
      <c r="O19" s="39"/>
      <c r="P19" s="4"/>
      <c r="Q19" s="4"/>
      <c r="R19" s="43">
        <v>500</v>
      </c>
      <c r="S19" s="43">
        <v>500</v>
      </c>
      <c r="Z19" s="1860"/>
      <c r="AA19" s="4" t="s">
        <v>399</v>
      </c>
      <c r="AB19" t="s">
        <v>428</v>
      </c>
    </row>
    <row r="20" spans="1:28" ht="15.75">
      <c r="A20" s="45">
        <v>13</v>
      </c>
      <c r="B20" s="1856"/>
      <c r="C20" s="45" t="s">
        <v>429</v>
      </c>
      <c r="D20" s="46" t="s">
        <v>430</v>
      </c>
      <c r="E20" s="47">
        <v>200</v>
      </c>
      <c r="F20" s="47">
        <v>200</v>
      </c>
      <c r="G20" s="48">
        <v>95</v>
      </c>
      <c r="H20" s="48">
        <v>75</v>
      </c>
      <c r="I20" s="48">
        <v>65</v>
      </c>
      <c r="J20" s="47">
        <v>50</v>
      </c>
      <c r="K20" s="39"/>
      <c r="L20" s="39"/>
      <c r="M20" s="39"/>
      <c r="N20" s="39"/>
      <c r="O20" s="39"/>
      <c r="P20" s="59"/>
      <c r="Q20" s="59"/>
      <c r="R20" s="43">
        <v>600</v>
      </c>
      <c r="S20" s="43">
        <v>600</v>
      </c>
      <c r="Z20" s="1860"/>
      <c r="AA20" s="4" t="s">
        <v>404</v>
      </c>
      <c r="AB20" t="s">
        <v>409</v>
      </c>
    </row>
    <row r="21" spans="1:28" ht="15.75">
      <c r="A21" s="53"/>
      <c r="B21" s="53"/>
      <c r="C21" s="53"/>
      <c r="D21" s="54"/>
      <c r="E21" s="55"/>
      <c r="F21" s="55"/>
      <c r="G21" s="56"/>
      <c r="H21" s="56"/>
      <c r="I21" s="56"/>
      <c r="J21" s="55"/>
      <c r="K21" s="39"/>
      <c r="L21" s="39"/>
      <c r="M21" s="39"/>
      <c r="N21" s="39"/>
      <c r="O21" s="39"/>
      <c r="P21" s="59"/>
      <c r="Q21" s="59"/>
      <c r="R21" s="43">
        <v>630</v>
      </c>
      <c r="S21" s="43">
        <v>630</v>
      </c>
      <c r="Z21" s="1860"/>
      <c r="AA21" s="4" t="s">
        <v>188</v>
      </c>
    </row>
    <row r="22" spans="1:28" ht="47.25" customHeight="1">
      <c r="A22" s="1854" t="s">
        <v>431</v>
      </c>
      <c r="B22" s="1854"/>
      <c r="C22" s="1854"/>
      <c r="D22" s="1854"/>
      <c r="E22" s="1854"/>
      <c r="F22" s="1854"/>
      <c r="G22" s="1854"/>
      <c r="H22" s="1854"/>
      <c r="I22" s="1854"/>
      <c r="J22" s="1854"/>
      <c r="K22" s="39"/>
      <c r="L22" s="39"/>
      <c r="M22" s="39"/>
      <c r="N22" s="39"/>
      <c r="O22" s="39"/>
      <c r="P22" s="4"/>
      <c r="Q22" s="4"/>
      <c r="R22" s="43">
        <v>700</v>
      </c>
      <c r="S22" s="43">
        <v>700</v>
      </c>
      <c r="Z22" s="1860"/>
      <c r="AA22" s="4" t="s">
        <v>385</v>
      </c>
    </row>
    <row r="23" spans="1:28" ht="15.75">
      <c r="A23" s="45">
        <v>14</v>
      </c>
      <c r="B23" s="45"/>
      <c r="C23" s="60"/>
      <c r="D23" s="61" t="s">
        <v>432</v>
      </c>
      <c r="E23" s="15">
        <v>60</v>
      </c>
      <c r="F23" s="15">
        <v>63</v>
      </c>
      <c r="G23" s="15">
        <v>16</v>
      </c>
      <c r="H23" s="15">
        <v>32</v>
      </c>
      <c r="I23" s="15">
        <v>25</v>
      </c>
      <c r="J23" s="15">
        <v>16</v>
      </c>
      <c r="K23" s="39"/>
      <c r="L23" s="39"/>
      <c r="M23" s="39"/>
      <c r="N23" s="39"/>
      <c r="O23" s="39"/>
      <c r="R23" s="43">
        <v>800</v>
      </c>
      <c r="S23" s="43">
        <v>800</v>
      </c>
      <c r="Z23" s="1860"/>
      <c r="AA23" s="4" t="s">
        <v>182</v>
      </c>
    </row>
    <row r="24" spans="1:28" ht="15.75">
      <c r="A24" s="45">
        <v>15</v>
      </c>
      <c r="B24" s="45"/>
      <c r="C24" s="60"/>
      <c r="D24" s="61" t="s">
        <v>433</v>
      </c>
      <c r="E24" s="15">
        <v>70</v>
      </c>
      <c r="F24" s="15">
        <v>80</v>
      </c>
      <c r="G24" s="15">
        <v>25</v>
      </c>
      <c r="H24" s="15">
        <v>40</v>
      </c>
      <c r="I24" s="15">
        <v>32</v>
      </c>
      <c r="J24" s="15">
        <v>16</v>
      </c>
      <c r="K24" s="39"/>
      <c r="L24" s="39"/>
      <c r="M24" s="39"/>
      <c r="N24" s="39"/>
      <c r="O24" s="39"/>
      <c r="R24" s="44">
        <v>1000</v>
      </c>
      <c r="S24" s="44">
        <v>1000</v>
      </c>
      <c r="Z24" s="1860"/>
      <c r="AA24" s="4" t="s">
        <v>380</v>
      </c>
    </row>
    <row r="25" spans="1:28" ht="15.75">
      <c r="A25" s="45">
        <v>16</v>
      </c>
      <c r="B25" s="45"/>
      <c r="C25" s="62"/>
      <c r="D25" s="63" t="s">
        <v>434</v>
      </c>
      <c r="E25" s="15">
        <v>100</v>
      </c>
      <c r="F25" s="15">
        <v>100</v>
      </c>
      <c r="G25" s="15">
        <v>35</v>
      </c>
      <c r="H25" s="15">
        <v>40</v>
      </c>
      <c r="I25" s="15">
        <v>32</v>
      </c>
      <c r="J25" s="15">
        <v>16</v>
      </c>
      <c r="K25" s="39"/>
      <c r="L25" s="39"/>
      <c r="M25" s="39"/>
      <c r="N25" s="39"/>
      <c r="O25" s="39"/>
      <c r="R25" s="44">
        <v>1200</v>
      </c>
      <c r="S25" s="44">
        <v>1200</v>
      </c>
      <c r="Z25" s="1860"/>
      <c r="AA25" s="4" t="s">
        <v>417</v>
      </c>
    </row>
    <row r="26" spans="1:28" ht="15.75">
      <c r="A26" s="45">
        <v>17</v>
      </c>
      <c r="B26" s="45"/>
      <c r="C26" s="62"/>
      <c r="D26" s="63" t="s">
        <v>435</v>
      </c>
      <c r="E26" s="48">
        <v>120</v>
      </c>
      <c r="F26" s="48">
        <v>125</v>
      </c>
      <c r="G26" s="15">
        <v>50</v>
      </c>
      <c r="H26" s="15">
        <v>50</v>
      </c>
      <c r="I26" s="15">
        <v>40</v>
      </c>
      <c r="J26" s="15">
        <v>25</v>
      </c>
      <c r="K26" s="39"/>
      <c r="L26" s="39"/>
      <c r="M26" s="39"/>
      <c r="N26" s="39"/>
      <c r="O26" s="39"/>
      <c r="R26" s="44">
        <v>1500</v>
      </c>
      <c r="S26" s="44">
        <v>1500</v>
      </c>
      <c r="Z26" s="1860"/>
      <c r="AA26" s="4" t="s">
        <v>436</v>
      </c>
    </row>
    <row r="27" spans="1:28" ht="15.75">
      <c r="A27" s="45">
        <v>18</v>
      </c>
      <c r="B27" s="45"/>
      <c r="C27" s="62"/>
      <c r="D27" s="63" t="s">
        <v>437</v>
      </c>
      <c r="E27" s="15">
        <v>150</v>
      </c>
      <c r="F27" s="15">
        <v>150</v>
      </c>
      <c r="G27" s="15">
        <v>70</v>
      </c>
      <c r="H27" s="15">
        <v>60</v>
      </c>
      <c r="I27" s="15">
        <v>50</v>
      </c>
      <c r="J27" s="15">
        <v>35</v>
      </c>
      <c r="K27" s="39"/>
      <c r="L27" s="39"/>
      <c r="M27" s="39"/>
      <c r="N27" s="39"/>
      <c r="O27" s="39"/>
      <c r="R27" s="44">
        <v>1800</v>
      </c>
      <c r="S27" s="44">
        <v>1800</v>
      </c>
      <c r="Z27" s="1860"/>
      <c r="AA27" s="4" t="s">
        <v>394</v>
      </c>
    </row>
    <row r="28" spans="1:28" ht="15.75">
      <c r="A28" s="45">
        <v>19</v>
      </c>
      <c r="B28" s="45"/>
      <c r="C28" s="60"/>
      <c r="D28" s="61" t="s">
        <v>438</v>
      </c>
      <c r="E28" s="15">
        <v>175</v>
      </c>
      <c r="F28" s="15">
        <v>175</v>
      </c>
      <c r="G28" s="15">
        <v>95</v>
      </c>
      <c r="H28" s="15">
        <v>75</v>
      </c>
      <c r="I28" s="15">
        <v>65</v>
      </c>
      <c r="J28" s="15">
        <v>50</v>
      </c>
      <c r="K28" s="39"/>
      <c r="L28" s="39"/>
      <c r="M28" s="39"/>
      <c r="N28" s="39"/>
      <c r="O28" s="39"/>
      <c r="R28" s="44">
        <v>2100</v>
      </c>
      <c r="S28" s="44">
        <v>2100</v>
      </c>
      <c r="Z28" s="1860"/>
      <c r="AA28" s="4" t="s">
        <v>400</v>
      </c>
    </row>
    <row r="29" spans="1:28" ht="15.75">
      <c r="A29" s="45">
        <v>20</v>
      </c>
      <c r="B29" s="45"/>
      <c r="C29" s="62"/>
      <c r="D29" s="63" t="s">
        <v>439</v>
      </c>
      <c r="E29" s="15">
        <v>200</v>
      </c>
      <c r="F29" s="15">
        <v>200</v>
      </c>
      <c r="G29" s="15">
        <v>95</v>
      </c>
      <c r="H29" s="15">
        <v>75</v>
      </c>
      <c r="I29" s="15">
        <v>65</v>
      </c>
      <c r="J29" s="15">
        <v>50</v>
      </c>
      <c r="K29" s="39"/>
      <c r="L29" s="39"/>
      <c r="M29" s="39"/>
      <c r="N29" s="39"/>
      <c r="O29" s="39"/>
      <c r="R29" s="4"/>
      <c r="S29" s="4"/>
      <c r="Z29" s="1860"/>
      <c r="AA29" s="4" t="s">
        <v>407</v>
      </c>
    </row>
    <row r="30" spans="1:28" ht="15.75">
      <c r="A30" s="45">
        <v>21</v>
      </c>
      <c r="B30" s="45"/>
      <c r="C30" s="60"/>
      <c r="D30" s="61" t="s">
        <v>440</v>
      </c>
      <c r="E30" s="15">
        <v>225</v>
      </c>
      <c r="F30" s="15">
        <v>225</v>
      </c>
      <c r="G30" s="15">
        <v>120</v>
      </c>
      <c r="H30" s="15">
        <v>85</v>
      </c>
      <c r="I30" s="15">
        <v>80</v>
      </c>
      <c r="J30" s="15">
        <v>70</v>
      </c>
      <c r="K30" s="39"/>
      <c r="L30" s="39"/>
      <c r="M30" s="39"/>
      <c r="N30" s="39"/>
      <c r="O30" s="39"/>
      <c r="R30" s="4"/>
      <c r="S30" s="4"/>
      <c r="Z30" s="1860"/>
      <c r="AA30" s="4" t="s">
        <v>409</v>
      </c>
    </row>
    <row r="31" spans="1:28" ht="30" customHeight="1">
      <c r="A31" s="45">
        <v>22</v>
      </c>
      <c r="B31" s="45"/>
      <c r="C31" s="62"/>
      <c r="D31" s="63" t="s">
        <v>441</v>
      </c>
      <c r="E31" s="15">
        <v>250</v>
      </c>
      <c r="F31" s="15">
        <v>250</v>
      </c>
      <c r="G31" s="15">
        <v>150</v>
      </c>
      <c r="H31" s="15">
        <v>110</v>
      </c>
      <c r="I31" s="15">
        <v>100</v>
      </c>
      <c r="J31" s="15">
        <v>95</v>
      </c>
      <c r="K31" s="39"/>
      <c r="L31" s="39"/>
      <c r="M31" s="39"/>
      <c r="N31" s="39"/>
      <c r="O31" s="39"/>
      <c r="R31" s="4"/>
      <c r="S31" s="4"/>
      <c r="Z31" s="1860" t="s">
        <v>442</v>
      </c>
      <c r="AA31" s="4" t="s">
        <v>379</v>
      </c>
    </row>
    <row r="32" spans="1:28" ht="15.75">
      <c r="A32" s="53"/>
      <c r="B32" s="53"/>
      <c r="C32" s="64"/>
      <c r="D32" s="65"/>
      <c r="E32" s="4"/>
      <c r="F32" s="4"/>
      <c r="G32" s="4"/>
      <c r="H32" s="4"/>
      <c r="I32" s="4"/>
      <c r="J32" s="4"/>
      <c r="K32" s="39"/>
      <c r="L32" s="39"/>
      <c r="M32" s="39"/>
      <c r="N32" s="39"/>
      <c r="O32" s="39"/>
      <c r="R32" s="59"/>
      <c r="S32" s="4"/>
      <c r="Z32" s="1860"/>
      <c r="AA32" s="4" t="s">
        <v>389</v>
      </c>
    </row>
    <row r="33" spans="1:27" ht="51.75" customHeight="1">
      <c r="A33" s="1854" t="s">
        <v>443</v>
      </c>
      <c r="B33" s="1855"/>
      <c r="C33" s="1855"/>
      <c r="D33" s="1855"/>
      <c r="E33" s="1855"/>
      <c r="F33" s="1855"/>
      <c r="G33" s="1855"/>
      <c r="H33" s="1855"/>
      <c r="I33" s="1855"/>
      <c r="J33" s="1855"/>
      <c r="K33" s="66"/>
      <c r="L33" s="39"/>
      <c r="M33" s="39"/>
      <c r="N33" s="39"/>
      <c r="O33" s="39"/>
      <c r="R33" s="4"/>
      <c r="S33" s="4"/>
      <c r="Z33" s="1860"/>
      <c r="AA33" s="4" t="s">
        <v>393</v>
      </c>
    </row>
    <row r="34" spans="1:27" ht="15.75">
      <c r="A34" s="45">
        <v>23</v>
      </c>
      <c r="B34" s="1856" t="s">
        <v>444</v>
      </c>
      <c r="C34" s="67" t="s">
        <v>445</v>
      </c>
      <c r="D34" s="68" t="s">
        <v>440</v>
      </c>
      <c r="E34" s="15">
        <v>225</v>
      </c>
      <c r="F34" s="15">
        <v>225</v>
      </c>
      <c r="G34" s="15">
        <v>120</v>
      </c>
      <c r="H34" s="15">
        <v>85</v>
      </c>
      <c r="I34" s="15">
        <v>80</v>
      </c>
      <c r="J34" s="15">
        <v>70</v>
      </c>
      <c r="K34" s="39"/>
      <c r="L34" s="39"/>
      <c r="M34" s="39"/>
      <c r="N34" s="39"/>
      <c r="O34" s="39"/>
      <c r="R34" s="4"/>
      <c r="S34" s="4"/>
      <c r="Z34" s="1860"/>
      <c r="AA34" s="4" t="s">
        <v>404</v>
      </c>
    </row>
    <row r="35" spans="1:27" ht="15.75">
      <c r="A35" s="45">
        <v>24</v>
      </c>
      <c r="B35" s="1856"/>
      <c r="C35" s="67" t="s">
        <v>446</v>
      </c>
      <c r="D35" s="68" t="s">
        <v>441</v>
      </c>
      <c r="E35" s="15">
        <v>250</v>
      </c>
      <c r="F35" s="15">
        <v>250</v>
      </c>
      <c r="G35" s="15">
        <v>150</v>
      </c>
      <c r="H35" s="15">
        <v>110</v>
      </c>
      <c r="I35" s="15">
        <v>100</v>
      </c>
      <c r="J35" s="15">
        <v>70</v>
      </c>
      <c r="K35" s="39"/>
      <c r="L35" s="39"/>
      <c r="M35" s="39"/>
      <c r="N35" s="39"/>
      <c r="O35" s="39"/>
      <c r="R35" s="4"/>
      <c r="Z35" s="1860"/>
      <c r="AA35" s="4" t="s">
        <v>188</v>
      </c>
    </row>
    <row r="36" spans="1:27" ht="39" customHeight="1">
      <c r="A36" s="45">
        <v>25</v>
      </c>
      <c r="B36" s="1856"/>
      <c r="C36" s="48" t="s">
        <v>447</v>
      </c>
      <c r="D36" s="46" t="s">
        <v>448</v>
      </c>
      <c r="E36" s="47" t="s">
        <v>449</v>
      </c>
      <c r="F36" s="47"/>
      <c r="G36" s="15">
        <v>240</v>
      </c>
      <c r="H36" s="15">
        <v>110</v>
      </c>
      <c r="I36" s="15">
        <v>100</v>
      </c>
      <c r="J36" s="15">
        <v>120</v>
      </c>
      <c r="K36" s="39"/>
      <c r="L36" s="39"/>
      <c r="M36" s="39"/>
      <c r="N36" s="39"/>
      <c r="O36" s="39"/>
      <c r="R36" s="4"/>
      <c r="Z36" s="1860"/>
      <c r="AA36" s="4" t="s">
        <v>385</v>
      </c>
    </row>
    <row r="37" spans="1:27" ht="15.75">
      <c r="A37" s="45">
        <v>26</v>
      </c>
      <c r="B37" s="1856"/>
      <c r="C37" s="67" t="s">
        <v>450</v>
      </c>
      <c r="D37" s="68" t="s">
        <v>451</v>
      </c>
      <c r="E37" s="15">
        <v>400</v>
      </c>
      <c r="F37" s="15"/>
      <c r="G37" s="48" t="s">
        <v>452</v>
      </c>
      <c r="H37" s="48" t="s">
        <v>453</v>
      </c>
      <c r="I37" s="48" t="s">
        <v>454</v>
      </c>
      <c r="J37" s="15">
        <v>50</v>
      </c>
      <c r="K37" s="39"/>
      <c r="L37" s="39"/>
      <c r="M37" s="39"/>
      <c r="N37" s="39"/>
      <c r="O37" s="39"/>
      <c r="R37" s="4"/>
      <c r="Z37" s="1860"/>
      <c r="AA37" s="4" t="s">
        <v>182</v>
      </c>
    </row>
    <row r="38" spans="1:27" ht="15.75">
      <c r="A38" s="45">
        <v>27</v>
      </c>
      <c r="B38" s="1856"/>
      <c r="C38" s="67" t="s">
        <v>455</v>
      </c>
      <c r="D38" s="68" t="s">
        <v>456</v>
      </c>
      <c r="E38" s="15">
        <v>450</v>
      </c>
      <c r="F38" s="15"/>
      <c r="G38" s="48" t="s">
        <v>457</v>
      </c>
      <c r="H38" s="48" t="s">
        <v>458</v>
      </c>
      <c r="I38" s="48" t="s">
        <v>459</v>
      </c>
      <c r="J38" s="15">
        <v>70</v>
      </c>
      <c r="K38" s="39"/>
      <c r="L38" s="39"/>
      <c r="M38" s="39"/>
      <c r="N38" s="39"/>
      <c r="O38" s="39"/>
      <c r="R38" s="4"/>
      <c r="Z38" s="1860"/>
      <c r="AA38" s="4" t="s">
        <v>380</v>
      </c>
    </row>
    <row r="39" spans="1:27" ht="15.75">
      <c r="A39" s="45">
        <v>28</v>
      </c>
      <c r="B39" s="1856"/>
      <c r="C39" s="67" t="s">
        <v>460</v>
      </c>
      <c r="D39" s="68" t="s">
        <v>461</v>
      </c>
      <c r="E39" s="15">
        <v>500</v>
      </c>
      <c r="F39" s="15"/>
      <c r="G39" s="48" t="s">
        <v>462</v>
      </c>
      <c r="H39" s="48" t="s">
        <v>463</v>
      </c>
      <c r="I39" s="48" t="s">
        <v>464</v>
      </c>
      <c r="J39" s="15">
        <v>95</v>
      </c>
      <c r="K39" s="39"/>
      <c r="L39" s="39"/>
      <c r="M39" s="39"/>
      <c r="N39" s="39"/>
      <c r="O39" s="39"/>
      <c r="R39" s="4"/>
      <c r="Z39" s="1860"/>
      <c r="AA39" s="4" t="s">
        <v>417</v>
      </c>
    </row>
    <row r="40" spans="1:27" ht="15.75">
      <c r="A40" s="45">
        <v>29</v>
      </c>
      <c r="B40" s="1856"/>
      <c r="C40" s="67" t="s">
        <v>465</v>
      </c>
      <c r="D40" s="68" t="s">
        <v>466</v>
      </c>
      <c r="E40" s="48" t="s">
        <v>467</v>
      </c>
      <c r="F40" s="48"/>
      <c r="G40" s="48" t="s">
        <v>468</v>
      </c>
      <c r="H40" s="48" t="s">
        <v>463</v>
      </c>
      <c r="I40" s="48" t="s">
        <v>464</v>
      </c>
      <c r="J40" s="15">
        <v>120</v>
      </c>
      <c r="K40" s="39"/>
      <c r="L40" s="39"/>
      <c r="M40" s="39"/>
      <c r="N40" s="39"/>
      <c r="O40" s="39"/>
      <c r="Z40" s="1860"/>
      <c r="AA40" s="4" t="s">
        <v>436</v>
      </c>
    </row>
    <row r="41" spans="1:27" ht="15.75">
      <c r="A41" s="45">
        <v>30</v>
      </c>
      <c r="B41" s="1856"/>
      <c r="C41" s="67" t="s">
        <v>469</v>
      </c>
      <c r="D41" s="68" t="s">
        <v>470</v>
      </c>
      <c r="E41" s="15">
        <v>700</v>
      </c>
      <c r="F41" s="15"/>
      <c r="G41" s="48" t="s">
        <v>471</v>
      </c>
      <c r="H41" s="48" t="s">
        <v>472</v>
      </c>
      <c r="I41" s="48" t="s">
        <v>473</v>
      </c>
      <c r="J41" s="15">
        <v>70</v>
      </c>
      <c r="K41" s="39"/>
      <c r="L41" s="39"/>
      <c r="M41" s="39"/>
      <c r="N41" s="39"/>
      <c r="O41" s="39"/>
      <c r="Z41" s="1860"/>
      <c r="AA41" s="4" t="s">
        <v>394</v>
      </c>
    </row>
    <row r="42" spans="1:27" ht="15.75">
      <c r="A42" s="45">
        <v>31</v>
      </c>
      <c r="B42" s="1856"/>
      <c r="C42" s="67" t="s">
        <v>474</v>
      </c>
      <c r="D42" s="68" t="s">
        <v>475</v>
      </c>
      <c r="E42" s="15">
        <v>800</v>
      </c>
      <c r="F42" s="15"/>
      <c r="G42" s="48" t="s">
        <v>476</v>
      </c>
      <c r="H42" s="48" t="s">
        <v>477</v>
      </c>
      <c r="I42" s="48" t="s">
        <v>478</v>
      </c>
      <c r="J42" s="15">
        <v>95</v>
      </c>
      <c r="K42" s="39"/>
      <c r="L42" s="39"/>
      <c r="M42" s="39"/>
      <c r="N42" s="39"/>
      <c r="O42" s="39"/>
      <c r="Z42" s="1860"/>
      <c r="AA42" s="4" t="s">
        <v>400</v>
      </c>
    </row>
    <row r="43" spans="1:27" ht="15.75">
      <c r="A43" s="53"/>
      <c r="B43" s="53"/>
      <c r="C43" s="69"/>
      <c r="D43" s="70"/>
      <c r="E43" s="4"/>
      <c r="F43" s="4"/>
      <c r="G43" s="56"/>
      <c r="H43" s="56"/>
      <c r="I43" s="56"/>
      <c r="J43" s="4"/>
      <c r="K43" s="39"/>
      <c r="L43" s="39"/>
      <c r="M43" s="39"/>
      <c r="N43" s="39"/>
      <c r="O43" s="39"/>
      <c r="Z43" s="1860"/>
      <c r="AA43" s="4" t="s">
        <v>405</v>
      </c>
    </row>
    <row r="44" spans="1:27" ht="15.75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39"/>
      <c r="M44" s="39"/>
      <c r="N44" s="39"/>
      <c r="O44" s="39"/>
      <c r="Z44" s="1860"/>
      <c r="AA44" s="4" t="s">
        <v>407</v>
      </c>
    </row>
    <row r="45" spans="1:27" ht="15.75">
      <c r="A45" s="66"/>
      <c r="B45" s="66"/>
      <c r="C45" s="71"/>
      <c r="D45" s="72"/>
      <c r="E45" s="71"/>
      <c r="F45" s="71"/>
      <c r="G45" s="71"/>
      <c r="H45" s="71"/>
      <c r="I45" s="71"/>
      <c r="J45" s="74"/>
      <c r="K45" s="73"/>
      <c r="L45" s="39"/>
      <c r="M45" s="39"/>
      <c r="N45" s="39"/>
      <c r="O45" s="39"/>
      <c r="Z45" s="1860"/>
      <c r="AA45" s="4" t="s">
        <v>428</v>
      </c>
    </row>
    <row r="46" spans="1:27" ht="15.75">
      <c r="A46" s="53"/>
      <c r="B46" s="53"/>
      <c r="C46" s="4"/>
      <c r="D46" s="54"/>
      <c r="E46" s="4"/>
      <c r="F46" s="4"/>
      <c r="G46" s="4"/>
      <c r="H46" s="4"/>
      <c r="I46" s="4"/>
      <c r="J46" s="75"/>
      <c r="K46" s="39"/>
      <c r="L46" s="39"/>
      <c r="M46" s="39"/>
      <c r="N46" s="39"/>
      <c r="O46" s="39"/>
      <c r="Z46" s="1860"/>
      <c r="AA46" s="4" t="s">
        <v>409</v>
      </c>
    </row>
    <row r="47" spans="1:27" ht="51.75" customHeight="1">
      <c r="A47" s="1861" t="s">
        <v>479</v>
      </c>
      <c r="B47" s="1862"/>
      <c r="C47" s="1862"/>
      <c r="D47" s="1862"/>
      <c r="E47" s="1862"/>
      <c r="F47" s="1862"/>
      <c r="G47" s="1862"/>
      <c r="H47" s="1862"/>
      <c r="I47" s="1862"/>
      <c r="J47" s="1862"/>
      <c r="K47" s="1862"/>
      <c r="L47" s="1862"/>
      <c r="M47" s="1862"/>
      <c r="N47" s="1863"/>
      <c r="O47" s="168"/>
      <c r="Z47" s="1860"/>
      <c r="AA47" s="4" t="s">
        <v>480</v>
      </c>
    </row>
    <row r="48" spans="1:27" ht="45">
      <c r="A48" s="76">
        <v>32</v>
      </c>
      <c r="B48" s="76"/>
      <c r="C48" s="77"/>
      <c r="D48" s="78" t="s">
        <v>448</v>
      </c>
      <c r="E48" s="79">
        <v>240</v>
      </c>
      <c r="F48" s="79"/>
      <c r="G48" s="79">
        <v>110</v>
      </c>
      <c r="H48" s="79">
        <v>100</v>
      </c>
      <c r="I48" s="80" t="s">
        <v>449</v>
      </c>
      <c r="J48" s="80" t="s">
        <v>449</v>
      </c>
      <c r="K48" s="79">
        <v>240</v>
      </c>
      <c r="L48" s="79">
        <v>110</v>
      </c>
      <c r="M48" s="79">
        <v>100</v>
      </c>
      <c r="N48" s="79">
        <v>120</v>
      </c>
      <c r="O48" s="4"/>
      <c r="Z48" s="1860"/>
      <c r="AA48" s="4" t="s">
        <v>481</v>
      </c>
    </row>
    <row r="49" spans="1:27" ht="15.75">
      <c r="A49" s="45">
        <v>33</v>
      </c>
      <c r="B49" s="45"/>
      <c r="C49" s="81"/>
      <c r="D49" s="81" t="s">
        <v>451</v>
      </c>
      <c r="E49" s="82" t="s">
        <v>482</v>
      </c>
      <c r="F49" s="82"/>
      <c r="G49" s="15" t="s">
        <v>483</v>
      </c>
      <c r="H49" s="15" t="s">
        <v>484</v>
      </c>
      <c r="I49" s="15" t="s">
        <v>485</v>
      </c>
      <c r="J49" s="15">
        <v>400</v>
      </c>
      <c r="K49" s="15" t="s">
        <v>486</v>
      </c>
      <c r="L49" s="15" t="s">
        <v>487</v>
      </c>
      <c r="M49" s="15" t="s">
        <v>488</v>
      </c>
      <c r="N49" s="15">
        <v>120</v>
      </c>
      <c r="O49" s="4"/>
      <c r="Z49" s="1860"/>
      <c r="AA49" s="4" t="s">
        <v>489</v>
      </c>
    </row>
    <row r="50" spans="1:27" ht="15.75">
      <c r="A50" s="76">
        <v>34</v>
      </c>
      <c r="B50" s="45"/>
      <c r="C50" s="81"/>
      <c r="D50" s="81" t="s">
        <v>456</v>
      </c>
      <c r="E50" s="82" t="s">
        <v>482</v>
      </c>
      <c r="F50" s="82"/>
      <c r="G50" s="15" t="s">
        <v>483</v>
      </c>
      <c r="H50" s="15" t="s">
        <v>484</v>
      </c>
      <c r="I50" s="15" t="s">
        <v>490</v>
      </c>
      <c r="J50" s="15">
        <v>450</v>
      </c>
      <c r="K50" s="15" t="s">
        <v>491</v>
      </c>
      <c r="L50" s="15" t="s">
        <v>492</v>
      </c>
      <c r="M50" s="15" t="s">
        <v>493</v>
      </c>
      <c r="N50" s="15">
        <v>150</v>
      </c>
      <c r="O50" s="4"/>
      <c r="Z50" s="1860"/>
      <c r="AA50" s="4" t="s">
        <v>494</v>
      </c>
    </row>
    <row r="51" spans="1:27" ht="15.75">
      <c r="A51" s="45">
        <v>35</v>
      </c>
      <c r="B51" s="45"/>
      <c r="C51" s="81"/>
      <c r="D51" s="81" t="s">
        <v>461</v>
      </c>
      <c r="E51" s="82" t="s">
        <v>482</v>
      </c>
      <c r="F51" s="82"/>
      <c r="G51" s="15" t="s">
        <v>483</v>
      </c>
      <c r="H51" s="15" t="s">
        <v>484</v>
      </c>
      <c r="I51" s="15" t="s">
        <v>495</v>
      </c>
      <c r="J51" s="15">
        <v>500</v>
      </c>
      <c r="K51" s="15" t="s">
        <v>496</v>
      </c>
      <c r="L51" s="15" t="s">
        <v>483</v>
      </c>
      <c r="M51" s="15" t="s">
        <v>484</v>
      </c>
      <c r="N51" s="15">
        <v>185</v>
      </c>
      <c r="O51" s="4"/>
      <c r="Z51" s="1860"/>
      <c r="AA51" s="4" t="s">
        <v>497</v>
      </c>
    </row>
    <row r="52" spans="1:27" ht="45">
      <c r="A52" s="76">
        <v>36</v>
      </c>
      <c r="B52" s="45"/>
      <c r="C52" s="81"/>
      <c r="D52" s="14" t="s">
        <v>466</v>
      </c>
      <c r="E52" s="82" t="s">
        <v>482</v>
      </c>
      <c r="F52" s="82"/>
      <c r="G52" s="15" t="s">
        <v>483</v>
      </c>
      <c r="H52" s="15" t="s">
        <v>484</v>
      </c>
      <c r="I52" s="83" t="s">
        <v>498</v>
      </c>
      <c r="J52" s="15" t="s">
        <v>467</v>
      </c>
      <c r="K52" s="15" t="s">
        <v>482</v>
      </c>
      <c r="L52" s="15" t="s">
        <v>499</v>
      </c>
      <c r="M52" s="15" t="s">
        <v>484</v>
      </c>
      <c r="N52" s="15">
        <v>240</v>
      </c>
      <c r="O52" s="4"/>
      <c r="Z52" s="1860"/>
      <c r="AA52" s="4" t="s">
        <v>500</v>
      </c>
    </row>
    <row r="53" spans="1:27" ht="15.75">
      <c r="A53" s="45">
        <v>37</v>
      </c>
      <c r="B53" s="45"/>
      <c r="C53" s="81"/>
      <c r="D53" s="81" t="s">
        <v>470</v>
      </c>
      <c r="E53" s="82" t="s">
        <v>501</v>
      </c>
      <c r="F53" s="82"/>
      <c r="G53" s="15" t="s">
        <v>502</v>
      </c>
      <c r="H53" s="15" t="s">
        <v>503</v>
      </c>
      <c r="I53" s="15" t="s">
        <v>504</v>
      </c>
      <c r="J53" s="15">
        <v>700</v>
      </c>
      <c r="K53" s="15" t="s">
        <v>505</v>
      </c>
      <c r="L53" s="15" t="s">
        <v>506</v>
      </c>
      <c r="M53" s="15" t="s">
        <v>507</v>
      </c>
      <c r="N53" s="15">
        <v>240</v>
      </c>
      <c r="O53" s="4"/>
      <c r="Z53" s="1860"/>
      <c r="AA53" s="4" t="s">
        <v>508</v>
      </c>
    </row>
    <row r="54" spans="1:27" ht="15.75">
      <c r="A54" s="76">
        <v>38</v>
      </c>
      <c r="B54" s="45"/>
      <c r="C54" s="81"/>
      <c r="D54" s="81" t="s">
        <v>509</v>
      </c>
      <c r="E54" s="82" t="s">
        <v>501</v>
      </c>
      <c r="F54" s="82"/>
      <c r="G54" s="15" t="s">
        <v>502</v>
      </c>
      <c r="H54" s="15" t="s">
        <v>503</v>
      </c>
      <c r="I54" s="15" t="s">
        <v>510</v>
      </c>
      <c r="J54" s="15">
        <v>800</v>
      </c>
      <c r="K54" s="15" t="s">
        <v>511</v>
      </c>
      <c r="L54" s="15" t="s">
        <v>502</v>
      </c>
      <c r="M54" s="15" t="s">
        <v>503</v>
      </c>
      <c r="N54" s="15">
        <v>240</v>
      </c>
      <c r="O54" s="4"/>
      <c r="Z54" s="1860"/>
      <c r="AA54" s="4" t="s">
        <v>512</v>
      </c>
    </row>
    <row r="55" spans="1:27" ht="15.75">
      <c r="A55" s="45">
        <v>39</v>
      </c>
      <c r="B55" s="45"/>
      <c r="C55" s="81"/>
      <c r="D55" s="81" t="s">
        <v>513</v>
      </c>
      <c r="E55" s="82" t="s">
        <v>501</v>
      </c>
      <c r="F55" s="82"/>
      <c r="G55" s="15" t="s">
        <v>502</v>
      </c>
      <c r="H55" s="15" t="s">
        <v>503</v>
      </c>
      <c r="I55" s="15" t="s">
        <v>514</v>
      </c>
      <c r="J55" s="15">
        <v>1000</v>
      </c>
      <c r="K55" s="15" t="s">
        <v>501</v>
      </c>
      <c r="L55" s="15" t="s">
        <v>502</v>
      </c>
      <c r="M55" s="15" t="s">
        <v>503</v>
      </c>
      <c r="N55" s="15">
        <v>240</v>
      </c>
      <c r="O55" s="4"/>
      <c r="Z55" s="1860"/>
      <c r="AA55" s="4" t="s">
        <v>515</v>
      </c>
    </row>
    <row r="56" spans="1:27" ht="15.75">
      <c r="A56" s="76">
        <v>40</v>
      </c>
      <c r="B56" s="45"/>
      <c r="C56" s="81"/>
      <c r="D56" s="81" t="s">
        <v>516</v>
      </c>
      <c r="E56" s="82" t="s">
        <v>501</v>
      </c>
      <c r="F56" s="82"/>
      <c r="G56" s="15" t="s">
        <v>502</v>
      </c>
      <c r="H56" s="15" t="s">
        <v>503</v>
      </c>
      <c r="I56" s="15" t="s">
        <v>517</v>
      </c>
      <c r="J56" s="15">
        <v>1200</v>
      </c>
      <c r="K56" s="15" t="s">
        <v>518</v>
      </c>
      <c r="L56" s="15" t="s">
        <v>519</v>
      </c>
      <c r="M56" s="15" t="s">
        <v>520</v>
      </c>
      <c r="N56" s="15">
        <v>240</v>
      </c>
      <c r="O56" s="4"/>
      <c r="Z56" s="1860"/>
      <c r="AA56" s="4" t="s">
        <v>521</v>
      </c>
    </row>
    <row r="57" spans="1:27" ht="15.75">
      <c r="A57" s="45">
        <v>41</v>
      </c>
      <c r="B57" s="45"/>
      <c r="C57" s="81"/>
      <c r="D57" s="81" t="s">
        <v>522</v>
      </c>
      <c r="E57" s="82" t="s">
        <v>501</v>
      </c>
      <c r="F57" s="82"/>
      <c r="G57" s="15" t="s">
        <v>502</v>
      </c>
      <c r="H57" s="15" t="s">
        <v>503</v>
      </c>
      <c r="I57" s="15" t="s">
        <v>523</v>
      </c>
      <c r="J57" s="15">
        <v>1500</v>
      </c>
      <c r="K57" s="15" t="s">
        <v>524</v>
      </c>
      <c r="L57" s="15" t="s">
        <v>525</v>
      </c>
      <c r="M57" s="15" t="s">
        <v>526</v>
      </c>
      <c r="N57" s="15">
        <v>240</v>
      </c>
      <c r="O57" s="4"/>
      <c r="Z57" s="1860"/>
      <c r="AA57" s="4" t="s">
        <v>527</v>
      </c>
    </row>
    <row r="58" spans="1:27" ht="15.75">
      <c r="A58" s="76">
        <v>42</v>
      </c>
      <c r="B58" s="45"/>
      <c r="C58" s="81"/>
      <c r="D58" s="81" t="s">
        <v>528</v>
      </c>
      <c r="E58" s="82" t="s">
        <v>501</v>
      </c>
      <c r="F58" s="82"/>
      <c r="G58" s="15" t="s">
        <v>502</v>
      </c>
      <c r="H58" s="15" t="s">
        <v>503</v>
      </c>
      <c r="I58" s="15" t="s">
        <v>529</v>
      </c>
      <c r="J58" s="15">
        <v>1800</v>
      </c>
      <c r="K58" s="15" t="s">
        <v>530</v>
      </c>
      <c r="L58" s="15" t="s">
        <v>531</v>
      </c>
      <c r="M58" s="15" t="s">
        <v>532</v>
      </c>
      <c r="N58" s="15">
        <v>240</v>
      </c>
      <c r="O58" s="4"/>
      <c r="Z58" s="1860"/>
      <c r="AA58" s="4" t="s">
        <v>533</v>
      </c>
    </row>
    <row r="59" spans="1:27" ht="15.75">
      <c r="A59" s="45">
        <v>43</v>
      </c>
      <c r="B59" s="45"/>
      <c r="C59" s="81"/>
      <c r="D59" s="81" t="s">
        <v>534</v>
      </c>
      <c r="E59" s="15" t="s">
        <v>501</v>
      </c>
      <c r="F59" s="15"/>
      <c r="G59" s="15" t="s">
        <v>502</v>
      </c>
      <c r="H59" s="15" t="s">
        <v>503</v>
      </c>
      <c r="I59" s="15" t="s">
        <v>535</v>
      </c>
      <c r="J59" s="15">
        <v>2100</v>
      </c>
      <c r="K59" s="15" t="s">
        <v>536</v>
      </c>
      <c r="L59" s="15" t="s">
        <v>537</v>
      </c>
      <c r="M59" s="15" t="s">
        <v>538</v>
      </c>
      <c r="N59" s="15">
        <v>240</v>
      </c>
      <c r="O59" s="4"/>
    </row>
    <row r="62" spans="1:27" ht="53.25" customHeight="1">
      <c r="A62" s="1853" t="s">
        <v>539</v>
      </c>
      <c r="B62" s="1853"/>
      <c r="C62" s="1853"/>
      <c r="D62" s="1853"/>
      <c r="E62" s="1853"/>
      <c r="F62" s="1853"/>
      <c r="G62" s="1853"/>
      <c r="H62" s="1853"/>
      <c r="I62" s="1853"/>
      <c r="J62" s="1853"/>
    </row>
    <row r="63" spans="1:27">
      <c r="A63" s="10">
        <v>44</v>
      </c>
      <c r="B63" s="10">
        <v>1</v>
      </c>
      <c r="C63" s="10"/>
      <c r="D63" s="10" t="s">
        <v>540</v>
      </c>
      <c r="E63" s="15">
        <v>60</v>
      </c>
      <c r="F63" s="15">
        <v>63</v>
      </c>
      <c r="G63" s="15">
        <v>16</v>
      </c>
      <c r="H63" s="15">
        <v>32</v>
      </c>
      <c r="I63" s="15">
        <v>25</v>
      </c>
      <c r="J63" s="15">
        <v>16</v>
      </c>
    </row>
    <row r="64" spans="1:27">
      <c r="A64" s="10">
        <v>45</v>
      </c>
      <c r="B64" s="10">
        <v>2</v>
      </c>
      <c r="C64" s="10"/>
      <c r="D64" s="10" t="s">
        <v>541</v>
      </c>
      <c r="E64" s="15">
        <v>90</v>
      </c>
      <c r="F64" s="15">
        <v>100</v>
      </c>
      <c r="G64" s="15">
        <v>35</v>
      </c>
      <c r="H64" s="15">
        <v>40</v>
      </c>
      <c r="I64" s="15">
        <v>32</v>
      </c>
      <c r="J64" s="15">
        <v>16</v>
      </c>
    </row>
    <row r="65" spans="1:15">
      <c r="A65" s="10">
        <v>46</v>
      </c>
      <c r="B65" s="10">
        <v>3</v>
      </c>
      <c r="C65" s="10"/>
      <c r="D65" s="10" t="s">
        <v>542</v>
      </c>
      <c r="E65" s="15">
        <v>100</v>
      </c>
      <c r="F65" s="15">
        <v>100</v>
      </c>
      <c r="G65" s="15">
        <v>35</v>
      </c>
      <c r="H65" s="15">
        <v>40</v>
      </c>
      <c r="I65" s="15">
        <v>32</v>
      </c>
      <c r="J65" s="15">
        <v>16</v>
      </c>
    </row>
    <row r="66" spans="1:15">
      <c r="A66" s="10">
        <v>47</v>
      </c>
      <c r="B66" s="10">
        <v>4</v>
      </c>
      <c r="C66" s="10"/>
      <c r="D66" s="10" t="s">
        <v>543</v>
      </c>
      <c r="E66" s="83">
        <v>120</v>
      </c>
      <c r="F66" s="83">
        <v>125</v>
      </c>
      <c r="G66" s="15">
        <v>50</v>
      </c>
      <c r="H66" s="15">
        <v>40</v>
      </c>
      <c r="I66" s="15">
        <v>32</v>
      </c>
      <c r="J66" s="15">
        <v>25</v>
      </c>
      <c r="K66" s="39"/>
      <c r="L66" s="39"/>
      <c r="M66" s="39"/>
      <c r="N66" s="39"/>
      <c r="O66" s="39"/>
    </row>
    <row r="67" spans="1:15">
      <c r="A67" s="10">
        <v>48</v>
      </c>
      <c r="B67" s="10">
        <v>5</v>
      </c>
      <c r="C67" s="10"/>
      <c r="D67" s="10" t="s">
        <v>544</v>
      </c>
      <c r="E67" s="83">
        <v>150</v>
      </c>
      <c r="F67" s="83">
        <v>150</v>
      </c>
      <c r="G67" s="15">
        <v>70</v>
      </c>
      <c r="H67" s="15">
        <v>50</v>
      </c>
      <c r="I67" s="15">
        <v>40</v>
      </c>
      <c r="J67" s="15">
        <v>35</v>
      </c>
      <c r="K67" s="59"/>
      <c r="L67" s="4"/>
      <c r="M67" s="4"/>
      <c r="N67" s="59"/>
      <c r="O67" s="59"/>
    </row>
    <row r="68" spans="1:15">
      <c r="A68" s="10">
        <v>49</v>
      </c>
      <c r="B68" s="10">
        <v>6</v>
      </c>
      <c r="C68" s="10"/>
      <c r="D68" s="10" t="s">
        <v>545</v>
      </c>
      <c r="E68" s="15">
        <v>200</v>
      </c>
      <c r="F68" s="15">
        <v>200</v>
      </c>
      <c r="G68" s="15">
        <v>95</v>
      </c>
      <c r="H68" s="15">
        <v>60</v>
      </c>
      <c r="I68" s="15">
        <v>50</v>
      </c>
      <c r="J68" s="15">
        <v>50</v>
      </c>
      <c r="N68" t="s">
        <v>546</v>
      </c>
    </row>
    <row r="69" spans="1:15">
      <c r="N69" t="s">
        <v>547</v>
      </c>
    </row>
    <row r="70" spans="1:15">
      <c r="N70" t="s">
        <v>548</v>
      </c>
    </row>
    <row r="71" spans="1:15">
      <c r="N71" t="s">
        <v>549</v>
      </c>
    </row>
    <row r="72" spans="1:15">
      <c r="N72" t="s">
        <v>550</v>
      </c>
    </row>
    <row r="73" spans="1:15">
      <c r="N73" t="s">
        <v>551</v>
      </c>
    </row>
    <row r="74" spans="1:15">
      <c r="N74" t="s">
        <v>552</v>
      </c>
    </row>
    <row r="75" spans="1:15">
      <c r="N75" t="s">
        <v>553</v>
      </c>
    </row>
    <row r="76" spans="1:15">
      <c r="N76" t="s">
        <v>554</v>
      </c>
    </row>
    <row r="77" spans="1:15">
      <c r="N77" t="s">
        <v>555</v>
      </c>
    </row>
    <row r="78" spans="1:15">
      <c r="N78" t="s">
        <v>556</v>
      </c>
    </row>
    <row r="79" spans="1:15">
      <c r="N79" t="s">
        <v>557</v>
      </c>
    </row>
  </sheetData>
  <sheetProtection algorithmName="SHA-512" hashValue="3qrJr0cJJMrxYLqNpLww1FDT7PY0xdKxsq3/tS/dcMGH4R8sg4kHtP8QmtEX15G5l11wiORyN3knuw9HQh9e0w==" saltValue="QB6Bkcl/xtcl6FT4MHwPuQ==" spinCount="100000" sheet="1" objects="1" scenarios="1" selectLockedCells="1" selectUnlockedCells="1"/>
  <mergeCells count="21">
    <mergeCell ref="AE2:AG2"/>
    <mergeCell ref="Z3:Z13"/>
    <mergeCell ref="Z14:Z30"/>
    <mergeCell ref="Z31:Z58"/>
    <mergeCell ref="A33:J33"/>
    <mergeCell ref="B34:B42"/>
    <mergeCell ref="A47:N47"/>
    <mergeCell ref="J1:J2"/>
    <mergeCell ref="E2:F2"/>
    <mergeCell ref="A1:A2"/>
    <mergeCell ref="B1:B2"/>
    <mergeCell ref="C1:C2"/>
    <mergeCell ref="E1:F1"/>
    <mergeCell ref="H1:I1"/>
    <mergeCell ref="A62:J62"/>
    <mergeCell ref="A4:J4"/>
    <mergeCell ref="B5:B7"/>
    <mergeCell ref="B8:B9"/>
    <mergeCell ref="A12:J12"/>
    <mergeCell ref="B13:B20"/>
    <mergeCell ref="A22:J22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CDCFF-4093-4EC7-A3F3-192A9E04C98A}">
  <sheetPr codeName="Planilha17">
    <tabColor rgb="FF00B050"/>
  </sheetPr>
  <dimension ref="A1:XFC425"/>
  <sheetViews>
    <sheetView showGridLines="0" zoomScale="85" zoomScaleNormal="85" zoomScaleSheetLayoutView="70" workbookViewId="0">
      <pane ySplit="9" topLeftCell="A132" activePane="bottomLeft" state="frozen"/>
      <selection activeCell="G285" sqref="G285:J285"/>
      <selection pane="bottomLeft" activeCell="A198" sqref="A198"/>
    </sheetView>
  </sheetViews>
  <sheetFormatPr defaultColWidth="0" defaultRowHeight="15" customHeight="1" zeroHeight="1"/>
  <cols>
    <col min="1" max="2" width="4.140625" customWidth="1"/>
    <col min="3" max="3" width="21.28515625" customWidth="1"/>
    <col min="4" max="4" width="7.7109375" customWidth="1"/>
    <col min="5" max="5" width="2.7109375" customWidth="1"/>
    <col min="6" max="6" width="16.42578125" customWidth="1"/>
    <col min="7" max="7" width="8.5703125" customWidth="1"/>
    <col min="8" max="8" width="13.28515625" customWidth="1"/>
    <col min="9" max="9" width="8.5703125" customWidth="1"/>
    <col min="10" max="10" width="16.85546875" customWidth="1"/>
    <col min="11" max="11" width="7.7109375" customWidth="1"/>
    <col min="12" max="12" width="12.140625" customWidth="1"/>
    <col min="13" max="13" width="7.7109375" customWidth="1"/>
    <col min="14" max="14" width="12" customWidth="1"/>
    <col min="15" max="15" width="9.5703125" customWidth="1"/>
    <col min="16" max="16" width="14.42578125" customWidth="1"/>
    <col min="17" max="17" width="9.7109375" customWidth="1"/>
    <col min="18" max="18" width="9.85546875" customWidth="1"/>
    <col min="19" max="19" width="3.42578125" customWidth="1"/>
    <col min="20" max="20" width="6.7109375" customWidth="1"/>
    <col min="21" max="21" width="14.85546875" customWidth="1"/>
    <col min="22" max="22" width="27.5703125" customWidth="1"/>
    <col min="23" max="35" width="12.140625" customWidth="1"/>
    <col min="36" max="16381" width="12.7109375" customWidth="1"/>
    <col min="16382" max="16382" width="1.85546875" customWidth="1"/>
    <col min="16383" max="16383" width="4.140625" customWidth="1"/>
    <col min="16384" max="16384" width="2.28515625" customWidth="1"/>
  </cols>
  <sheetData>
    <row r="1" spans="1:35" ht="15.75" customHeight="1">
      <c r="C1" s="228"/>
      <c r="D1" s="228"/>
      <c r="F1" s="228"/>
      <c r="G1" s="228"/>
      <c r="H1" s="228"/>
      <c r="I1" s="228"/>
      <c r="J1" s="228"/>
      <c r="K1" s="228"/>
      <c r="L1" s="228"/>
    </row>
    <row r="2" spans="1:35" ht="6" customHeight="1">
      <c r="C2" s="228"/>
      <c r="D2" s="228"/>
    </row>
    <row r="3" spans="1:35" ht="22.5" customHeight="1">
      <c r="C3" s="439"/>
      <c r="D3" s="824" t="s">
        <v>725</v>
      </c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580"/>
    </row>
    <row r="4" spans="1:35" ht="9.75" customHeight="1">
      <c r="C4" s="218"/>
      <c r="D4" s="228"/>
      <c r="F4" s="795" t="s">
        <v>2479</v>
      </c>
      <c r="G4" s="795"/>
      <c r="H4" s="795"/>
      <c r="I4" s="797">
        <v>45849</v>
      </c>
      <c r="J4" s="798"/>
      <c r="K4" s="739"/>
      <c r="L4" s="739"/>
      <c r="M4" s="739"/>
      <c r="N4" s="796" t="s">
        <v>2462</v>
      </c>
      <c r="O4" s="796"/>
      <c r="P4" s="796"/>
      <c r="Q4" s="796"/>
      <c r="R4" s="579"/>
    </row>
    <row r="5" spans="1:35" ht="8.25" customHeight="1">
      <c r="A5" s="1"/>
      <c r="B5" s="1"/>
      <c r="C5" s="221"/>
      <c r="D5" s="230"/>
      <c r="F5" s="795"/>
      <c r="G5" s="795"/>
      <c r="H5" s="795"/>
      <c r="I5" s="798"/>
      <c r="J5" s="798"/>
      <c r="K5" s="739"/>
      <c r="L5" s="739"/>
      <c r="M5" s="739"/>
      <c r="N5" s="796"/>
      <c r="O5" s="796"/>
      <c r="P5" s="796"/>
      <c r="Q5" s="796"/>
      <c r="R5" s="579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</row>
    <row r="6" spans="1:35" ht="10.5" customHeight="1">
      <c r="A6" s="1"/>
      <c r="B6" s="1"/>
      <c r="C6" s="219"/>
      <c r="D6" s="220"/>
      <c r="E6" s="239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2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6" customHeight="1"/>
    <row r="8" spans="1:35" ht="15.75" customHeight="1">
      <c r="C8" s="802" t="str">
        <f>IF('Validação formulário'!E115,"Tudo pronto! Por favor, salve e envie o formulário como anexo de planilha eletrônica.","Opa! Parece que falta preencher o campo "&amp;'Validação formulário'!D115&amp;"")</f>
        <v>Opa! Parece que falta preencher o campo Zona de localização:*</v>
      </c>
      <c r="D8" s="802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802"/>
      <c r="P8" s="802"/>
      <c r="Q8" s="802"/>
      <c r="R8" s="802"/>
    </row>
    <row r="9" spans="1:35" ht="8.25" customHeight="1"/>
    <row r="10" spans="1:35" ht="3.75" customHeight="1">
      <c r="C10" s="231"/>
      <c r="D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</row>
    <row r="11" spans="1:35" ht="18" customHeight="1">
      <c r="C11" s="1" t="s">
        <v>10</v>
      </c>
      <c r="D11" s="1"/>
    </row>
    <row r="12" spans="1:35" ht="4.5" customHeight="1"/>
    <row r="13" spans="1:35" ht="14.25" customHeight="1">
      <c r="C13" s="774" t="s">
        <v>721</v>
      </c>
      <c r="D13" s="775"/>
      <c r="E13" s="775"/>
      <c r="F13" s="775"/>
      <c r="G13" s="775"/>
      <c r="H13" s="775"/>
      <c r="I13" s="775"/>
      <c r="J13" s="775"/>
      <c r="K13" s="775"/>
      <c r="L13" s="775"/>
      <c r="M13" s="775"/>
      <c r="N13" s="775"/>
      <c r="O13" s="775"/>
      <c r="P13" s="775"/>
      <c r="Q13" s="775"/>
      <c r="R13" s="776"/>
    </row>
    <row r="14" spans="1:35" ht="4.5" customHeight="1"/>
    <row r="15" spans="1:35" ht="21" customHeight="1">
      <c r="C15" s="788" t="s">
        <v>722</v>
      </c>
      <c r="D15" s="789"/>
      <c r="E15" s="789"/>
      <c r="F15" s="789"/>
      <c r="G15" s="789"/>
      <c r="H15" s="789"/>
      <c r="I15" s="789"/>
      <c r="J15" s="789"/>
      <c r="K15" s="789"/>
      <c r="L15" s="789"/>
      <c r="M15" s="789"/>
      <c r="N15" s="789"/>
      <c r="O15" s="789"/>
      <c r="P15" s="789"/>
      <c r="Q15" s="789"/>
      <c r="R15" s="790"/>
      <c r="S15" s="647"/>
      <c r="T15" s="647"/>
      <c r="U15" s="646"/>
      <c r="V15" s="646"/>
      <c r="W15" s="646"/>
      <c r="X15" s="646"/>
      <c r="Y15" s="646"/>
    </row>
    <row r="16" spans="1:35" ht="30" customHeight="1">
      <c r="C16" s="791" t="s">
        <v>2473</v>
      </c>
      <c r="D16" s="792"/>
      <c r="E16" s="792"/>
      <c r="F16" s="792"/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3"/>
      <c r="S16" s="648"/>
      <c r="T16" s="648"/>
      <c r="U16" s="648"/>
      <c r="V16" s="648"/>
      <c r="W16" s="648"/>
      <c r="X16" s="648"/>
      <c r="Y16" s="648"/>
    </row>
    <row r="17" spans="3:25" ht="31.5" customHeight="1">
      <c r="C17" s="791" t="s">
        <v>2457</v>
      </c>
      <c r="D17" s="792"/>
      <c r="E17" s="792"/>
      <c r="F17" s="792"/>
      <c r="G17" s="792"/>
      <c r="H17" s="792"/>
      <c r="I17" s="792"/>
      <c r="J17" s="792"/>
      <c r="K17" s="792"/>
      <c r="L17" s="792"/>
      <c r="M17" s="792"/>
      <c r="N17" s="792"/>
      <c r="O17" s="792"/>
      <c r="P17" s="792"/>
      <c r="Q17" s="792"/>
      <c r="R17" s="793"/>
      <c r="S17" s="648"/>
      <c r="T17" s="648"/>
      <c r="U17" s="648"/>
      <c r="V17" s="648"/>
      <c r="W17" s="648"/>
      <c r="X17" s="648"/>
      <c r="Y17" s="648"/>
    </row>
    <row r="18" spans="3:25" ht="18.75" customHeight="1">
      <c r="C18" s="803" t="s">
        <v>2456</v>
      </c>
      <c r="D18" s="804"/>
      <c r="E18" s="804"/>
      <c r="F18" s="804"/>
      <c r="G18" s="804"/>
      <c r="H18" s="804"/>
      <c r="I18" s="804"/>
      <c r="J18" s="804"/>
      <c r="K18" s="804"/>
      <c r="L18" s="804"/>
      <c r="M18" s="804"/>
      <c r="N18" s="804"/>
      <c r="O18" s="804"/>
      <c r="P18" s="804"/>
      <c r="Q18" s="804"/>
      <c r="R18" s="805"/>
      <c r="S18" s="648"/>
      <c r="T18" s="648"/>
      <c r="U18" s="648"/>
      <c r="V18" s="648"/>
      <c r="W18" s="648"/>
      <c r="X18" s="648"/>
      <c r="Y18" s="648"/>
    </row>
    <row r="19" spans="3:25" ht="29.25" customHeight="1">
      <c r="C19" s="779" t="s">
        <v>2389</v>
      </c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0"/>
      <c r="P19" s="780"/>
      <c r="Q19" s="780"/>
      <c r="R19" s="781"/>
      <c r="S19" s="648"/>
      <c r="T19" s="648"/>
      <c r="U19" s="648"/>
      <c r="V19" s="648"/>
      <c r="W19" s="648"/>
      <c r="X19" s="648"/>
      <c r="Y19" s="648"/>
    </row>
    <row r="20" spans="3:25" ht="18.75" customHeight="1">
      <c r="C20" s="779" t="s">
        <v>2435</v>
      </c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0"/>
      <c r="P20" s="780"/>
      <c r="Q20" s="780"/>
      <c r="R20" s="781"/>
      <c r="S20" s="794"/>
      <c r="T20" s="794"/>
      <c r="U20" s="794"/>
      <c r="V20" s="794"/>
      <c r="W20" s="794"/>
      <c r="X20" s="794"/>
      <c r="Y20" s="794"/>
    </row>
    <row r="21" spans="3:25" ht="31.5" customHeight="1">
      <c r="C21" s="779" t="s">
        <v>2368</v>
      </c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1"/>
      <c r="S21" s="794"/>
      <c r="T21" s="794"/>
      <c r="U21" s="794"/>
      <c r="V21" s="794"/>
      <c r="W21" s="794"/>
      <c r="X21" s="794"/>
      <c r="Y21" s="794"/>
    </row>
    <row r="22" spans="3:25" ht="48.75" customHeight="1">
      <c r="C22" s="779" t="s">
        <v>2379</v>
      </c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1"/>
      <c r="S22" s="794"/>
      <c r="T22" s="794"/>
      <c r="U22" s="794"/>
      <c r="V22" s="794"/>
      <c r="W22" s="794"/>
      <c r="X22" s="794"/>
      <c r="Y22" s="794"/>
    </row>
    <row r="23" spans="3:25" ht="30" customHeight="1">
      <c r="C23" s="779" t="s">
        <v>2378</v>
      </c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1"/>
      <c r="S23" s="794"/>
      <c r="T23" s="794"/>
      <c r="U23" s="794"/>
      <c r="V23" s="794"/>
      <c r="W23" s="794"/>
      <c r="X23" s="794"/>
      <c r="Y23" s="794"/>
    </row>
    <row r="24" spans="3:25" ht="16.5" customHeight="1">
      <c r="C24" s="818" t="s">
        <v>3</v>
      </c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800"/>
      <c r="P24" s="800"/>
      <c r="Q24" s="800"/>
      <c r="R24" s="801"/>
      <c r="S24" s="794"/>
      <c r="T24" s="794"/>
      <c r="U24" s="794"/>
      <c r="V24" s="794"/>
      <c r="W24" s="794"/>
      <c r="X24" s="794"/>
      <c r="Y24" s="794"/>
    </row>
    <row r="25" spans="3:25" ht="15.75" customHeight="1">
      <c r="C25" s="779" t="s">
        <v>4</v>
      </c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1"/>
      <c r="S25" s="794"/>
      <c r="T25" s="794"/>
      <c r="U25" s="794"/>
      <c r="V25" s="794"/>
      <c r="W25" s="794"/>
      <c r="X25" s="794"/>
      <c r="Y25" s="794"/>
    </row>
    <row r="26" spans="3:25" ht="15.75" customHeight="1">
      <c r="C26" s="779" t="s">
        <v>5</v>
      </c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1"/>
      <c r="S26" s="794"/>
      <c r="T26" s="794"/>
      <c r="U26" s="794"/>
      <c r="V26" s="794"/>
      <c r="W26" s="794"/>
      <c r="X26" s="794"/>
      <c r="Y26" s="794"/>
    </row>
    <row r="27" spans="3:25" ht="15.75" customHeight="1">
      <c r="C27" s="779" t="s">
        <v>6</v>
      </c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1"/>
      <c r="S27" s="794"/>
      <c r="T27" s="794"/>
      <c r="U27" s="794"/>
      <c r="V27" s="794"/>
      <c r="W27" s="794"/>
      <c r="X27" s="794"/>
      <c r="Y27" s="794"/>
    </row>
    <row r="28" spans="3:25" ht="16.5" customHeight="1">
      <c r="C28" s="779" t="s">
        <v>7</v>
      </c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1"/>
      <c r="S28" s="794"/>
      <c r="T28" s="794"/>
      <c r="U28" s="794"/>
      <c r="V28" s="794"/>
      <c r="W28" s="794"/>
      <c r="X28" s="794"/>
      <c r="Y28" s="794"/>
    </row>
    <row r="29" spans="3:25" ht="15.75" customHeight="1">
      <c r="C29" s="779" t="s">
        <v>2381</v>
      </c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1"/>
      <c r="S29" s="794"/>
      <c r="T29" s="794"/>
      <c r="U29" s="794"/>
      <c r="V29" s="794"/>
      <c r="W29" s="794"/>
      <c r="X29" s="794"/>
      <c r="Y29" s="794"/>
    </row>
    <row r="30" spans="3:25" ht="17.25" customHeight="1">
      <c r="C30" s="779" t="s">
        <v>2382</v>
      </c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1"/>
      <c r="S30" s="794"/>
      <c r="T30" s="794"/>
      <c r="U30" s="794"/>
      <c r="V30" s="794"/>
      <c r="W30" s="794"/>
      <c r="X30" s="794"/>
      <c r="Y30" s="794"/>
    </row>
    <row r="31" spans="3:25" ht="18.75" customHeight="1">
      <c r="C31" s="779" t="s">
        <v>2387</v>
      </c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781"/>
      <c r="S31" s="780"/>
      <c r="T31" s="780"/>
      <c r="U31" s="780"/>
      <c r="V31" s="780"/>
      <c r="W31" s="780"/>
      <c r="X31" s="780"/>
      <c r="Y31" s="780"/>
    </row>
    <row r="32" spans="3:25" ht="15" customHeight="1">
      <c r="C32" s="779" t="s">
        <v>838</v>
      </c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781"/>
      <c r="S32" s="780"/>
      <c r="T32" s="780"/>
      <c r="U32" s="780"/>
      <c r="V32" s="780"/>
      <c r="W32" s="780"/>
      <c r="X32" s="780"/>
      <c r="Y32" s="780"/>
    </row>
    <row r="33" spans="3:25" ht="18" customHeight="1">
      <c r="C33" s="799" t="s">
        <v>837</v>
      </c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801"/>
      <c r="S33" s="780"/>
      <c r="T33" s="780"/>
      <c r="U33" s="780"/>
      <c r="V33" s="780"/>
      <c r="W33" s="780"/>
      <c r="X33" s="780"/>
      <c r="Y33" s="780"/>
    </row>
    <row r="34" spans="3:25" ht="18.75" customHeight="1">
      <c r="C34" s="779" t="s">
        <v>857</v>
      </c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781"/>
      <c r="S34" s="780"/>
      <c r="T34" s="780"/>
      <c r="U34" s="780"/>
      <c r="V34" s="780"/>
      <c r="W34" s="780"/>
      <c r="X34" s="780"/>
      <c r="Y34" s="780"/>
    </row>
    <row r="35" spans="3:25" ht="15.75" customHeight="1">
      <c r="C35" s="1038" t="s">
        <v>858</v>
      </c>
      <c r="D35" s="1039"/>
      <c r="E35" s="1039"/>
      <c r="F35" s="1039"/>
      <c r="G35" s="1039"/>
      <c r="H35" s="1039"/>
      <c r="I35" s="1039"/>
      <c r="J35" s="1039"/>
      <c r="K35" s="1039"/>
      <c r="L35" s="1039"/>
      <c r="M35" s="1039"/>
      <c r="N35" s="1039"/>
      <c r="O35" s="1039"/>
      <c r="P35" s="1039"/>
      <c r="Q35" s="1039"/>
      <c r="R35" s="1040"/>
      <c r="S35" s="780"/>
      <c r="T35" s="780"/>
      <c r="U35" s="780"/>
      <c r="V35" s="780"/>
      <c r="W35" s="780"/>
      <c r="X35" s="780"/>
      <c r="Y35" s="780"/>
    </row>
    <row r="36" spans="3:25" ht="32.25" customHeight="1">
      <c r="C36" s="819" t="s">
        <v>2450</v>
      </c>
      <c r="D36" s="820"/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  <c r="Q36" s="820"/>
      <c r="R36" s="821"/>
      <c r="S36" s="780"/>
      <c r="T36" s="780"/>
      <c r="U36" s="780"/>
      <c r="V36" s="780"/>
      <c r="W36" s="780"/>
      <c r="X36" s="780"/>
      <c r="Y36" s="780"/>
    </row>
    <row r="37" spans="3:25" ht="3.75" customHeight="1"/>
    <row r="38" spans="3:25" ht="32.25" customHeight="1">
      <c r="C38" s="782" t="s">
        <v>2392</v>
      </c>
      <c r="D38" s="783"/>
      <c r="E38" s="783"/>
      <c r="F38" s="783"/>
      <c r="G38" s="783"/>
      <c r="H38" s="783"/>
      <c r="I38" s="783"/>
      <c r="J38" s="783"/>
      <c r="K38" s="783"/>
      <c r="L38" s="783"/>
      <c r="M38" s="783"/>
      <c r="N38" s="783"/>
      <c r="O38" s="783"/>
      <c r="P38" s="783"/>
      <c r="Q38" s="783"/>
      <c r="R38" s="784"/>
      <c r="S38" s="649"/>
      <c r="T38" s="649"/>
      <c r="U38" s="649"/>
      <c r="V38" s="649"/>
      <c r="W38" s="649"/>
      <c r="X38" s="649"/>
      <c r="Y38" s="649"/>
    </row>
    <row r="39" spans="3:25" ht="33.75" customHeight="1">
      <c r="C39" s="785" t="s">
        <v>2371</v>
      </c>
      <c r="D39" s="786"/>
      <c r="E39" s="786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7"/>
      <c r="S39" s="650"/>
      <c r="T39" s="650"/>
      <c r="U39" s="650"/>
      <c r="V39" s="650"/>
      <c r="W39" s="650"/>
      <c r="X39" s="650"/>
      <c r="Y39" s="650"/>
    </row>
    <row r="40" spans="3:25" ht="30.75" customHeight="1">
      <c r="C40" s="779" t="s">
        <v>2385</v>
      </c>
      <c r="D40" s="780"/>
      <c r="E40" s="780"/>
      <c r="F40" s="780"/>
      <c r="G40" s="780"/>
      <c r="H40" s="780"/>
      <c r="I40" s="780"/>
      <c r="J40" s="780"/>
      <c r="K40" s="780"/>
      <c r="L40" s="780"/>
      <c r="M40" s="780"/>
      <c r="N40" s="780"/>
      <c r="O40" s="780"/>
      <c r="P40" s="780"/>
      <c r="Q40" s="780"/>
      <c r="R40" s="781"/>
      <c r="S40" s="650"/>
      <c r="T40" s="650"/>
      <c r="U40" s="650"/>
      <c r="V40" s="650"/>
      <c r="W40" s="650"/>
      <c r="X40" s="650"/>
      <c r="Y40" s="650"/>
    </row>
    <row r="41" spans="3:25" ht="19.5" customHeight="1">
      <c r="C41" s="779" t="s">
        <v>2452</v>
      </c>
      <c r="D41" s="780"/>
      <c r="E41" s="780"/>
      <c r="F41" s="780"/>
      <c r="G41" s="780"/>
      <c r="H41" s="780"/>
      <c r="I41" s="780"/>
      <c r="J41" s="780"/>
      <c r="K41" s="780"/>
      <c r="L41" s="780"/>
      <c r="M41" s="780"/>
      <c r="N41" s="780"/>
      <c r="O41" s="780"/>
      <c r="P41" s="780"/>
      <c r="Q41" s="780"/>
      <c r="R41" s="781"/>
      <c r="S41" s="651"/>
      <c r="T41" s="651"/>
      <c r="U41" s="651"/>
      <c r="V41" s="651"/>
      <c r="W41" s="651"/>
      <c r="X41" s="651"/>
      <c r="Y41" s="651"/>
    </row>
    <row r="42" spans="3:25" ht="32.25" customHeight="1">
      <c r="C42" s="779" t="s">
        <v>2393</v>
      </c>
      <c r="D42" s="780"/>
      <c r="E42" s="780"/>
      <c r="F42" s="780"/>
      <c r="G42" s="780"/>
      <c r="H42" s="780"/>
      <c r="I42" s="780"/>
      <c r="J42" s="780"/>
      <c r="K42" s="780"/>
      <c r="L42" s="780"/>
      <c r="M42" s="780"/>
      <c r="N42" s="780"/>
      <c r="O42" s="780"/>
      <c r="P42" s="780"/>
      <c r="Q42" s="780"/>
      <c r="R42" s="781"/>
      <c r="S42" s="650"/>
      <c r="T42" s="650"/>
      <c r="U42" s="650"/>
      <c r="V42" s="650"/>
      <c r="W42" s="650"/>
      <c r="X42" s="650"/>
      <c r="Y42" s="650"/>
    </row>
    <row r="43" spans="3:25" ht="15.75" customHeight="1">
      <c r="C43" s="779" t="s">
        <v>723</v>
      </c>
      <c r="D43" s="780"/>
      <c r="E43" s="780"/>
      <c r="F43" s="780"/>
      <c r="G43" s="780"/>
      <c r="H43" s="780"/>
      <c r="I43" s="780"/>
      <c r="J43" s="780"/>
      <c r="K43" s="780"/>
      <c r="L43" s="780"/>
      <c r="M43" s="780"/>
      <c r="N43" s="780"/>
      <c r="O43" s="780"/>
      <c r="P43" s="780"/>
      <c r="Q43" s="780"/>
      <c r="R43" s="781"/>
      <c r="S43" s="773"/>
      <c r="T43" s="773"/>
      <c r="U43" s="773"/>
      <c r="V43" s="773"/>
      <c r="W43" s="773"/>
      <c r="X43" s="773"/>
      <c r="Y43" s="773"/>
    </row>
    <row r="44" spans="3:25" ht="18.75" customHeight="1">
      <c r="C44" s="779" t="s">
        <v>2453</v>
      </c>
      <c r="D44" s="780"/>
      <c r="E44" s="780"/>
      <c r="F44" s="780"/>
      <c r="G44" s="780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1"/>
      <c r="S44" s="651"/>
      <c r="T44" s="651"/>
      <c r="U44" s="651"/>
      <c r="V44" s="651"/>
      <c r="W44" s="651"/>
      <c r="X44" s="651"/>
      <c r="Y44" s="651"/>
    </row>
    <row r="45" spans="3:25" ht="18" customHeight="1">
      <c r="C45" s="779" t="s">
        <v>724</v>
      </c>
      <c r="D45" s="780"/>
      <c r="E45" s="780"/>
      <c r="F45" s="780"/>
      <c r="G45" s="780"/>
      <c r="H45" s="780"/>
      <c r="I45" s="780"/>
      <c r="J45" s="780"/>
      <c r="K45" s="780"/>
      <c r="L45" s="780"/>
      <c r="M45" s="780"/>
      <c r="N45" s="780"/>
      <c r="O45" s="780"/>
      <c r="P45" s="780"/>
      <c r="Q45" s="780"/>
      <c r="R45" s="781"/>
      <c r="S45" s="650"/>
      <c r="T45" s="650"/>
      <c r="U45" s="650"/>
      <c r="V45" s="650"/>
      <c r="W45" s="650"/>
      <c r="X45" s="650"/>
      <c r="Y45" s="650"/>
    </row>
    <row r="46" spans="3:25" ht="18.75" customHeight="1">
      <c r="C46" s="779" t="s">
        <v>2454</v>
      </c>
      <c r="D46" s="780"/>
      <c r="E46" s="780"/>
      <c r="F46" s="780"/>
      <c r="G46" s="780"/>
      <c r="H46" s="780"/>
      <c r="I46" s="780"/>
      <c r="J46" s="780"/>
      <c r="K46" s="780"/>
      <c r="L46" s="780"/>
      <c r="M46" s="780"/>
      <c r="N46" s="780"/>
      <c r="O46" s="780"/>
      <c r="P46" s="780"/>
      <c r="Q46" s="780"/>
      <c r="R46" s="781"/>
      <c r="S46" s="773"/>
      <c r="T46" s="773"/>
      <c r="U46" s="773"/>
      <c r="V46" s="773"/>
      <c r="W46" s="773"/>
      <c r="X46" s="773"/>
      <c r="Y46" s="773"/>
    </row>
    <row r="47" spans="3:25" ht="18.75" customHeight="1">
      <c r="C47" s="779" t="s">
        <v>2455</v>
      </c>
      <c r="D47" s="780"/>
      <c r="E47" s="780"/>
      <c r="F47" s="780"/>
      <c r="G47" s="780"/>
      <c r="H47" s="780"/>
      <c r="I47" s="780"/>
      <c r="J47" s="780"/>
      <c r="K47" s="780"/>
      <c r="L47" s="780"/>
      <c r="M47" s="780"/>
      <c r="N47" s="780"/>
      <c r="O47" s="780"/>
      <c r="P47" s="780"/>
      <c r="Q47" s="780"/>
      <c r="R47" s="781"/>
      <c r="S47" s="773"/>
      <c r="T47" s="773"/>
      <c r="U47" s="773"/>
      <c r="V47" s="773"/>
      <c r="W47" s="773"/>
      <c r="X47" s="773"/>
      <c r="Y47" s="773"/>
    </row>
    <row r="48" spans="3:25" ht="33" customHeight="1">
      <c r="C48" s="779" t="s">
        <v>2394</v>
      </c>
      <c r="D48" s="780"/>
      <c r="E48" s="780"/>
      <c r="F48" s="780"/>
      <c r="G48" s="780"/>
      <c r="H48" s="780"/>
      <c r="I48" s="780"/>
      <c r="J48" s="780"/>
      <c r="K48" s="780"/>
      <c r="L48" s="780"/>
      <c r="M48" s="780"/>
      <c r="N48" s="780"/>
      <c r="O48" s="780"/>
      <c r="P48" s="780"/>
      <c r="Q48" s="780"/>
      <c r="R48" s="781"/>
      <c r="S48" s="773"/>
      <c r="T48" s="773"/>
      <c r="U48" s="773"/>
      <c r="V48" s="773"/>
      <c r="W48" s="773"/>
      <c r="X48" s="773"/>
      <c r="Y48" s="773"/>
    </row>
    <row r="49" spans="1:16383" ht="34.5" customHeight="1">
      <c r="C49" s="819" t="s">
        <v>2449</v>
      </c>
      <c r="D49" s="820"/>
      <c r="E49" s="820"/>
      <c r="F49" s="820"/>
      <c r="G49" s="820"/>
      <c r="H49" s="820"/>
      <c r="I49" s="820"/>
      <c r="J49" s="820"/>
      <c r="K49" s="820"/>
      <c r="L49" s="820"/>
      <c r="M49" s="820"/>
      <c r="N49" s="820"/>
      <c r="O49" s="820"/>
      <c r="P49" s="820"/>
      <c r="Q49" s="820"/>
      <c r="R49" s="821"/>
      <c r="S49" s="773"/>
      <c r="T49" s="773"/>
      <c r="U49" s="773"/>
      <c r="V49" s="773"/>
      <c r="W49" s="773"/>
      <c r="X49" s="773"/>
      <c r="Y49" s="773"/>
    </row>
    <row r="50" spans="1:16383" ht="11.25" customHeight="1"/>
    <row r="51" spans="1:16383" s="434" customFormat="1" ht="20.100000000000001" customHeight="1">
      <c r="C51" s="822" t="s">
        <v>859</v>
      </c>
      <c r="D51" s="822"/>
      <c r="E51" s="822"/>
      <c r="F51" s="822"/>
      <c r="G51" s="822"/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</row>
    <row r="52" spans="1:16383" ht="20.100000000000001" customHeight="1">
      <c r="C52" s="1076" t="s">
        <v>2475</v>
      </c>
      <c r="D52" s="1077"/>
      <c r="E52" s="1077"/>
      <c r="F52" s="1078"/>
      <c r="G52" s="1095" t="s">
        <v>828</v>
      </c>
      <c r="H52" s="1096"/>
      <c r="I52" s="963" t="s">
        <v>12</v>
      </c>
      <c r="J52" s="964"/>
      <c r="K52" s="964"/>
      <c r="L52" s="964"/>
      <c r="M52" s="964"/>
      <c r="N52" s="964"/>
      <c r="O52" s="964"/>
      <c r="P52" s="964"/>
      <c r="Q52" s="964"/>
      <c r="R52" s="965"/>
      <c r="S52" s="191"/>
    </row>
    <row r="53" spans="1:16383" ht="20.100000000000001" customHeight="1">
      <c r="C53" s="1003" t="s">
        <v>639</v>
      </c>
      <c r="D53" s="1004"/>
      <c r="E53" s="1004"/>
      <c r="F53" s="1005"/>
      <c r="G53" s="1050"/>
      <c r="H53" s="1051"/>
      <c r="I53" s="355"/>
      <c r="J53" s="414" t="b">
        <f>IF(OR(G53="1 CAIXA",G53=""),FALSE,TRUE)</f>
        <v>0</v>
      </c>
      <c r="K53" s="355"/>
      <c r="L53" s="355"/>
      <c r="M53" s="355"/>
      <c r="N53" s="355"/>
      <c r="O53" s="355"/>
      <c r="P53" s="355"/>
      <c r="Q53" s="355"/>
      <c r="R53" s="342"/>
      <c r="S53" s="191"/>
    </row>
    <row r="54" spans="1:16383" ht="6.75" customHeight="1">
      <c r="C54" s="411"/>
      <c r="D54" s="411"/>
      <c r="E54" s="411"/>
      <c r="F54" s="411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412"/>
    </row>
    <row r="55" spans="1:16383" ht="20.100000000000001" customHeight="1">
      <c r="C55" s="822" t="s">
        <v>2517</v>
      </c>
      <c r="D55" s="822"/>
      <c r="E55" s="822"/>
      <c r="F55" s="822"/>
      <c r="G55" s="822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</row>
    <row r="56" spans="1:16383" ht="20.100000000000001" customHeight="1">
      <c r="C56" s="868" t="s">
        <v>13</v>
      </c>
      <c r="D56" s="916"/>
      <c r="E56" s="916"/>
      <c r="F56" s="870"/>
      <c r="G56" s="1012"/>
      <c r="H56" s="1013"/>
      <c r="I56" s="1013"/>
      <c r="J56" s="1013"/>
      <c r="K56" s="1013"/>
      <c r="L56" s="1013"/>
      <c r="M56" s="1013"/>
      <c r="N56" s="1013"/>
      <c r="O56" s="1013"/>
      <c r="P56" s="1013"/>
      <c r="Q56" s="1013"/>
      <c r="R56" s="1014"/>
    </row>
    <row r="57" spans="1:16383" s="659" customFormat="1" ht="20.100000000000001" customHeight="1">
      <c r="A57"/>
      <c r="B57"/>
      <c r="C57" s="343" t="s">
        <v>14</v>
      </c>
      <c r="D57" s="982"/>
      <c r="E57" s="983"/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4"/>
      <c r="S57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  <c r="AL57" s="778"/>
      <c r="AM57" s="778"/>
      <c r="AN57" s="778"/>
      <c r="AO57" s="778"/>
      <c r="AP57" s="778"/>
      <c r="AQ57" s="778"/>
      <c r="AR57" s="778"/>
      <c r="AS57" s="778"/>
      <c r="AT57" s="778"/>
      <c r="AU57" s="778"/>
      <c r="AV57" s="778"/>
      <c r="AW57" s="778"/>
      <c r="AX57" s="778"/>
      <c r="AY57" s="778"/>
      <c r="AZ57" s="778"/>
      <c r="BA57" s="778"/>
      <c r="BB57" s="778"/>
      <c r="BC57" s="778"/>
      <c r="BD57" s="778"/>
      <c r="BE57" s="778"/>
      <c r="BF57" s="778"/>
      <c r="BG57" s="778"/>
      <c r="BH57" s="778"/>
      <c r="BI57" s="778"/>
      <c r="BJ57" s="778"/>
      <c r="BK57" s="778"/>
      <c r="BL57" s="778"/>
      <c r="BM57" s="778"/>
      <c r="BN57" s="778"/>
      <c r="BO57" s="778"/>
      <c r="BP57" s="778"/>
      <c r="BQ57" s="778"/>
      <c r="BR57" s="778"/>
      <c r="BS57" s="778"/>
      <c r="BT57" s="778"/>
      <c r="BU57" s="778"/>
      <c r="BV57" s="778"/>
      <c r="BW57" s="778"/>
      <c r="BX57" s="778"/>
      <c r="BY57" s="778"/>
      <c r="BZ57" s="778"/>
      <c r="CA57" s="778"/>
      <c r="CB57" s="778"/>
      <c r="CC57" s="778"/>
      <c r="CD57" s="778"/>
      <c r="CE57" s="778"/>
      <c r="CF57" s="778"/>
      <c r="CG57" s="778"/>
      <c r="CH57" s="778"/>
      <c r="CI57" s="778"/>
      <c r="CJ57" s="778"/>
      <c r="CK57" s="778"/>
      <c r="CL57" s="778"/>
      <c r="CM57" s="778"/>
      <c r="CN57" s="778"/>
      <c r="CO57" s="778"/>
      <c r="CP57" s="778"/>
      <c r="CQ57" s="778"/>
      <c r="CR57" s="778"/>
      <c r="CS57" s="778"/>
      <c r="CT57" s="778"/>
      <c r="CU57" s="778"/>
      <c r="CV57" s="778"/>
      <c r="CW57" s="778"/>
      <c r="CX57" s="778"/>
      <c r="CY57" s="778"/>
      <c r="CZ57" s="778"/>
      <c r="DA57" s="778"/>
      <c r="DB57" s="778"/>
      <c r="DC57" s="778"/>
      <c r="DD57" s="778"/>
      <c r="DE57" s="778"/>
      <c r="DF57" s="778"/>
      <c r="DG57" s="778"/>
      <c r="DH57" s="778"/>
      <c r="DI57" s="778"/>
      <c r="DJ57" s="778"/>
      <c r="DK57" s="778"/>
      <c r="DL57" s="778"/>
      <c r="DM57" s="778"/>
      <c r="DN57" s="778"/>
      <c r="DO57" s="778"/>
      <c r="DP57" s="778"/>
      <c r="DQ57" s="778"/>
      <c r="DR57" s="778"/>
      <c r="DS57" s="778"/>
      <c r="DT57" s="778"/>
      <c r="DU57" s="778"/>
      <c r="DV57" s="778"/>
      <c r="DW57" s="778"/>
      <c r="DX57" s="778"/>
      <c r="DY57" s="778"/>
      <c r="DZ57" s="778"/>
      <c r="EA57" s="778"/>
      <c r="EB57" s="778"/>
      <c r="EC57" s="778"/>
      <c r="ED57" s="778"/>
      <c r="EE57" s="778"/>
      <c r="EF57" s="778"/>
      <c r="EG57" s="778"/>
      <c r="EH57" s="778"/>
      <c r="EI57" s="778"/>
      <c r="EJ57" s="778"/>
      <c r="EK57" s="778"/>
      <c r="EL57" s="778"/>
      <c r="EM57" s="778"/>
      <c r="EN57" s="778"/>
      <c r="EO57" s="778"/>
      <c r="EP57" s="778"/>
      <c r="EQ57" s="778"/>
      <c r="ER57" s="778"/>
      <c r="ES57" s="778"/>
      <c r="ET57" s="778"/>
      <c r="EU57" s="778"/>
      <c r="EV57" s="778"/>
      <c r="EW57" s="778"/>
      <c r="EX57" s="778"/>
      <c r="EY57" s="778"/>
      <c r="EZ57" s="778"/>
      <c r="FA57" s="778"/>
      <c r="FB57" s="778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  <c r="FS57" s="778"/>
      <c r="FT57" s="778"/>
      <c r="FU57" s="778"/>
      <c r="FV57" s="778"/>
      <c r="FW57" s="778"/>
      <c r="FX57" s="778"/>
      <c r="FY57" s="778"/>
      <c r="FZ57" s="778"/>
      <c r="GA57" s="778"/>
      <c r="GB57" s="778"/>
      <c r="GC57" s="778"/>
      <c r="GD57" s="778"/>
      <c r="GE57" s="778"/>
      <c r="GF57" s="778"/>
      <c r="GG57" s="778"/>
      <c r="GH57" s="778"/>
      <c r="GI57" s="778"/>
      <c r="GJ57" s="778"/>
      <c r="GK57" s="778"/>
      <c r="GL57" s="778"/>
      <c r="GM57" s="778"/>
      <c r="GN57" s="778"/>
      <c r="GO57" s="778"/>
      <c r="GP57" s="778"/>
      <c r="GQ57" s="778"/>
      <c r="GR57" s="778"/>
      <c r="GS57" s="778"/>
      <c r="GT57" s="778"/>
      <c r="GU57" s="778"/>
      <c r="GV57" s="778"/>
      <c r="GW57" s="778"/>
      <c r="GX57" s="778"/>
      <c r="GY57" s="778"/>
      <c r="GZ57" s="778"/>
      <c r="HA57" s="778"/>
      <c r="HB57" s="778"/>
      <c r="HC57" s="778"/>
      <c r="HD57" s="778"/>
      <c r="HE57" s="778"/>
      <c r="HF57" s="778"/>
      <c r="HG57" s="778"/>
      <c r="HH57" s="778"/>
      <c r="HI57" s="778"/>
      <c r="HJ57" s="778"/>
      <c r="HK57" s="778"/>
      <c r="HL57" s="778"/>
      <c r="HM57" s="778"/>
      <c r="HN57" s="778"/>
      <c r="HO57" s="778"/>
      <c r="HP57" s="778"/>
      <c r="HQ57" s="778"/>
      <c r="HR57" s="778"/>
      <c r="HS57" s="778"/>
      <c r="HT57" s="778"/>
      <c r="HU57" s="778"/>
      <c r="HV57" s="778"/>
      <c r="HW57" s="778"/>
      <c r="HX57" s="778"/>
      <c r="HY57" s="778"/>
      <c r="HZ57" s="778"/>
      <c r="IA57" s="778"/>
      <c r="IB57" s="778"/>
      <c r="IC57" s="778"/>
      <c r="ID57" s="778"/>
      <c r="IE57" s="778"/>
      <c r="IF57" s="778"/>
      <c r="IG57" s="778"/>
      <c r="IH57" s="778"/>
      <c r="II57" s="778"/>
      <c r="IJ57" s="778"/>
      <c r="IK57" s="778"/>
      <c r="IL57" s="778"/>
      <c r="IM57" s="778"/>
      <c r="IN57" s="778"/>
      <c r="IO57" s="778"/>
      <c r="IP57" s="778"/>
      <c r="IQ57" s="778"/>
      <c r="IR57" s="778"/>
      <c r="IS57" s="778"/>
      <c r="IT57" s="778"/>
      <c r="IU57" s="778"/>
      <c r="IV57" s="778"/>
      <c r="IW57" s="778"/>
      <c r="IX57" s="778"/>
      <c r="IY57" s="778"/>
      <c r="IZ57" s="778"/>
      <c r="JA57" s="778"/>
      <c r="JB57" s="778"/>
      <c r="JC57" s="778"/>
      <c r="JD57" s="778"/>
      <c r="JE57" s="778"/>
      <c r="JF57" s="778"/>
      <c r="JG57" s="778"/>
      <c r="JH57" s="778"/>
      <c r="JI57" s="778"/>
      <c r="JJ57" s="778"/>
      <c r="JK57" s="778"/>
      <c r="JL57" s="778"/>
      <c r="JM57" s="778"/>
      <c r="JN57" s="778"/>
      <c r="JO57" s="778"/>
      <c r="JP57" s="778"/>
      <c r="JQ57" s="778"/>
      <c r="JR57" s="778"/>
      <c r="JS57" s="778"/>
      <c r="JT57" s="778"/>
      <c r="JU57" s="778"/>
      <c r="JV57" s="778"/>
      <c r="JW57" s="778"/>
      <c r="JX57" s="778"/>
      <c r="JY57" s="778"/>
      <c r="JZ57" s="778"/>
      <c r="KA57" s="778"/>
      <c r="KB57" s="778"/>
      <c r="KC57" s="778"/>
      <c r="KD57" s="778"/>
      <c r="KE57" s="778"/>
      <c r="KF57" s="778"/>
      <c r="KG57" s="778"/>
      <c r="KH57" s="778"/>
      <c r="KI57" s="778"/>
      <c r="KJ57" s="778"/>
      <c r="KK57" s="778"/>
      <c r="KL57" s="778"/>
      <c r="KM57" s="778"/>
      <c r="KN57" s="778"/>
      <c r="KO57" s="778"/>
      <c r="KP57" s="778"/>
      <c r="KQ57" s="778"/>
      <c r="KR57" s="778"/>
      <c r="KS57" s="778"/>
      <c r="KT57" s="778"/>
      <c r="KU57" s="778"/>
      <c r="KV57" s="778"/>
      <c r="KW57" s="778"/>
      <c r="KX57" s="778"/>
      <c r="KY57" s="778"/>
      <c r="KZ57" s="778"/>
      <c r="LA57" s="778"/>
      <c r="LB57" s="778"/>
      <c r="LC57" s="778"/>
      <c r="LD57" s="778"/>
      <c r="LE57" s="778"/>
      <c r="LF57" s="778"/>
      <c r="LG57" s="778"/>
      <c r="LH57" s="778"/>
      <c r="LI57" s="778"/>
      <c r="LJ57" s="778"/>
      <c r="LK57" s="778"/>
      <c r="LL57" s="778"/>
      <c r="LM57" s="778"/>
      <c r="LN57" s="778"/>
      <c r="LO57" s="778"/>
      <c r="LP57" s="778"/>
      <c r="LQ57" s="778"/>
      <c r="LR57" s="778"/>
      <c r="LS57" s="778"/>
      <c r="LT57" s="778"/>
      <c r="LU57" s="778"/>
      <c r="LV57" s="778"/>
      <c r="LW57" s="778"/>
      <c r="LX57" s="778"/>
      <c r="LY57" s="778"/>
      <c r="LZ57" s="778"/>
      <c r="MA57" s="778"/>
      <c r="MB57" s="778"/>
      <c r="MC57" s="778"/>
      <c r="MD57" s="778"/>
      <c r="ME57" s="778"/>
      <c r="MF57" s="778"/>
      <c r="MG57" s="778"/>
      <c r="MH57" s="778"/>
      <c r="MI57" s="778"/>
      <c r="MJ57" s="778"/>
      <c r="MK57" s="778"/>
      <c r="ML57" s="778"/>
      <c r="MM57" s="778"/>
      <c r="MN57" s="778"/>
      <c r="MO57" s="778"/>
      <c r="MP57" s="778"/>
      <c r="MQ57" s="778"/>
      <c r="MR57" s="778"/>
      <c r="MS57" s="778"/>
      <c r="MT57" s="778"/>
      <c r="MU57" s="778"/>
      <c r="MV57" s="778"/>
      <c r="MW57" s="778"/>
      <c r="MX57" s="778"/>
      <c r="MY57" s="778"/>
      <c r="MZ57" s="778"/>
      <c r="NA57" s="778"/>
      <c r="NB57" s="778"/>
      <c r="NC57" s="778"/>
      <c r="ND57" s="778"/>
      <c r="NE57" s="778"/>
      <c r="NF57" s="778"/>
      <c r="NG57" s="778"/>
      <c r="NH57" s="778"/>
      <c r="NI57" s="778"/>
      <c r="NJ57" s="778"/>
      <c r="NK57" s="778"/>
      <c r="NL57" s="778"/>
      <c r="NM57" s="778"/>
      <c r="NN57" s="778"/>
      <c r="NO57" s="778"/>
      <c r="NP57" s="778"/>
      <c r="NQ57" s="778"/>
      <c r="NR57" s="778"/>
      <c r="NS57" s="778"/>
      <c r="NT57" s="778"/>
      <c r="NU57" s="778"/>
      <c r="NV57" s="778"/>
      <c r="NW57" s="778"/>
      <c r="NX57" s="778"/>
      <c r="NY57" s="778"/>
      <c r="NZ57" s="778"/>
      <c r="OA57" s="778"/>
      <c r="OB57" s="778"/>
      <c r="OC57" s="778"/>
      <c r="OD57" s="778"/>
      <c r="OE57" s="778"/>
      <c r="OF57" s="778"/>
      <c r="OG57" s="778"/>
      <c r="OH57" s="778"/>
      <c r="OI57" s="778"/>
      <c r="OJ57" s="778"/>
      <c r="OK57" s="778"/>
      <c r="OL57" s="778"/>
      <c r="OM57" s="778"/>
      <c r="ON57" s="778"/>
      <c r="OO57" s="778"/>
      <c r="OP57" s="778"/>
      <c r="OQ57" s="778"/>
      <c r="OR57" s="778"/>
      <c r="OS57" s="778"/>
      <c r="OT57" s="778"/>
      <c r="OU57" s="778"/>
      <c r="OV57" s="778"/>
      <c r="OW57" s="778"/>
      <c r="OX57" s="778"/>
      <c r="OY57" s="778"/>
      <c r="OZ57" s="778"/>
      <c r="PA57" s="778"/>
      <c r="PB57" s="778"/>
      <c r="PC57" s="778"/>
      <c r="PD57" s="778"/>
      <c r="PE57" s="778"/>
      <c r="PF57" s="778"/>
      <c r="PG57" s="778"/>
      <c r="PH57" s="778"/>
      <c r="PI57" s="778"/>
      <c r="PJ57" s="778"/>
      <c r="PK57" s="778"/>
      <c r="PL57" s="778"/>
      <c r="PM57" s="778"/>
      <c r="PN57" s="778"/>
      <c r="PO57" s="778"/>
      <c r="PP57" s="778"/>
      <c r="PQ57" s="778"/>
      <c r="PR57" s="778"/>
      <c r="PS57" s="778"/>
      <c r="PT57" s="778"/>
      <c r="PU57" s="778"/>
      <c r="PV57" s="778"/>
      <c r="PW57" s="778"/>
      <c r="PX57" s="778"/>
      <c r="PY57" s="778"/>
      <c r="PZ57" s="778"/>
      <c r="QA57" s="778"/>
      <c r="QB57" s="778"/>
      <c r="QC57" s="778"/>
      <c r="QD57" s="778"/>
      <c r="QE57" s="778"/>
      <c r="QF57" s="778"/>
      <c r="QG57" s="778"/>
      <c r="QH57" s="778"/>
      <c r="QI57" s="778"/>
      <c r="QJ57" s="778"/>
      <c r="QK57" s="778"/>
      <c r="QL57" s="778"/>
      <c r="QM57" s="778"/>
      <c r="QN57" s="778"/>
      <c r="QO57" s="778"/>
      <c r="QP57" s="778"/>
      <c r="QQ57" s="778"/>
      <c r="QR57" s="778"/>
      <c r="QS57" s="778"/>
      <c r="QT57" s="778"/>
      <c r="QU57" s="778"/>
      <c r="QV57" s="778"/>
      <c r="QW57" s="778"/>
      <c r="QX57" s="778"/>
      <c r="QY57" s="778"/>
      <c r="QZ57" s="778"/>
      <c r="RA57" s="778"/>
      <c r="RB57" s="778"/>
      <c r="RC57" s="778"/>
      <c r="RD57" s="778"/>
      <c r="RE57" s="778"/>
      <c r="RF57" s="778"/>
      <c r="RG57" s="778"/>
      <c r="RH57" s="778"/>
      <c r="RI57" s="778"/>
      <c r="RJ57" s="778"/>
      <c r="RK57" s="778"/>
      <c r="RL57" s="778"/>
      <c r="RM57" s="778"/>
      <c r="RN57" s="778"/>
      <c r="RO57" s="778"/>
      <c r="RP57" s="778"/>
      <c r="RQ57" s="778"/>
      <c r="RR57" s="778"/>
      <c r="RS57" s="778"/>
      <c r="RT57" s="778"/>
      <c r="RU57" s="778"/>
      <c r="RV57" s="778"/>
      <c r="RW57" s="778"/>
      <c r="RX57" s="778"/>
      <c r="RY57" s="778"/>
      <c r="RZ57" s="778"/>
      <c r="SA57" s="778"/>
      <c r="SB57" s="778"/>
      <c r="SC57" s="778"/>
      <c r="SD57" s="778"/>
      <c r="SE57" s="778"/>
      <c r="SF57" s="778"/>
      <c r="SG57" s="778"/>
      <c r="SH57" s="778"/>
      <c r="SI57" s="778"/>
      <c r="SJ57" s="778"/>
      <c r="SK57" s="778"/>
      <c r="SL57" s="778"/>
      <c r="SM57" s="778"/>
      <c r="SN57" s="778"/>
      <c r="SO57" s="778"/>
      <c r="SP57" s="778"/>
      <c r="SQ57" s="778"/>
      <c r="SR57" s="778"/>
      <c r="SS57" s="778"/>
      <c r="ST57" s="778"/>
      <c r="SU57" s="778"/>
      <c r="SV57" s="778"/>
      <c r="SW57" s="778"/>
      <c r="SX57" s="778"/>
      <c r="SY57" s="778"/>
      <c r="SZ57" s="778"/>
      <c r="TA57" s="778"/>
      <c r="TB57" s="778"/>
      <c r="TC57" s="778"/>
      <c r="TD57" s="778"/>
      <c r="TE57" s="778"/>
      <c r="TF57" s="778"/>
      <c r="TG57" s="778"/>
      <c r="TH57" s="778"/>
      <c r="TI57" s="778"/>
      <c r="TJ57" s="778"/>
      <c r="TK57" s="778"/>
      <c r="TL57" s="778"/>
      <c r="TM57" s="778"/>
      <c r="TN57" s="778"/>
      <c r="TO57" s="778"/>
      <c r="TP57" s="778"/>
      <c r="TQ57" s="778"/>
      <c r="TR57" s="778"/>
      <c r="TS57" s="778"/>
      <c r="TT57" s="778"/>
      <c r="TU57" s="778"/>
      <c r="TV57" s="778"/>
      <c r="TW57" s="778"/>
      <c r="TX57" s="778"/>
      <c r="TY57" s="778"/>
      <c r="TZ57" s="778"/>
      <c r="UA57" s="778"/>
      <c r="UB57" s="778"/>
      <c r="UC57" s="778"/>
      <c r="UD57" s="778"/>
      <c r="UE57" s="778"/>
      <c r="UF57" s="778"/>
      <c r="UG57" s="778"/>
      <c r="UH57" s="778"/>
      <c r="UI57" s="778"/>
      <c r="UJ57" s="778"/>
      <c r="UK57" s="778"/>
      <c r="UL57" s="778"/>
      <c r="UM57" s="778"/>
      <c r="UN57" s="778"/>
      <c r="UO57" s="778"/>
      <c r="UP57" s="778"/>
      <c r="UQ57" s="778"/>
      <c r="UR57" s="778"/>
      <c r="US57" s="778"/>
      <c r="UT57" s="778"/>
      <c r="UU57" s="778"/>
      <c r="UV57" s="778"/>
      <c r="UW57" s="778"/>
      <c r="UX57" s="778"/>
      <c r="UY57" s="778"/>
      <c r="UZ57" s="778"/>
      <c r="VA57" s="778"/>
      <c r="VB57" s="778"/>
      <c r="VC57" s="778"/>
      <c r="VD57" s="778"/>
      <c r="VE57" s="778"/>
      <c r="VF57" s="778"/>
      <c r="VG57" s="778"/>
      <c r="VH57" s="778"/>
      <c r="VI57" s="778"/>
      <c r="VJ57" s="778"/>
      <c r="VK57" s="778"/>
      <c r="VL57" s="778"/>
      <c r="VM57" s="778"/>
      <c r="VN57" s="778"/>
      <c r="VO57" s="778"/>
      <c r="VP57" s="778"/>
      <c r="VQ57" s="778"/>
      <c r="VR57" s="778"/>
      <c r="VS57" s="778"/>
      <c r="VT57" s="778"/>
      <c r="VU57" s="778"/>
      <c r="VV57" s="778"/>
      <c r="VW57" s="778"/>
      <c r="VX57" s="778"/>
      <c r="VY57" s="778"/>
      <c r="VZ57" s="778"/>
      <c r="WA57" s="778"/>
      <c r="WB57" s="778"/>
      <c r="WC57" s="778"/>
      <c r="WD57" s="778"/>
      <c r="WE57" s="778"/>
      <c r="WF57" s="778"/>
      <c r="WG57" s="778"/>
      <c r="WH57" s="778"/>
      <c r="WI57" s="778"/>
      <c r="WJ57" s="778"/>
      <c r="WK57" s="778"/>
      <c r="WL57" s="778"/>
      <c r="WM57" s="778"/>
      <c r="WN57" s="778"/>
      <c r="WO57" s="778"/>
      <c r="WP57" s="778"/>
      <c r="WQ57" s="778"/>
      <c r="WR57" s="778"/>
      <c r="WS57" s="778"/>
      <c r="WT57" s="778"/>
      <c r="WU57" s="778"/>
      <c r="WV57" s="778"/>
      <c r="WW57" s="778"/>
      <c r="WX57" s="778"/>
      <c r="WY57" s="778"/>
      <c r="WZ57" s="778"/>
      <c r="XA57" s="778"/>
      <c r="XB57" s="778"/>
      <c r="XC57" s="778"/>
      <c r="XD57" s="778"/>
      <c r="XE57" s="778"/>
      <c r="XF57" s="778"/>
      <c r="XG57" s="778"/>
      <c r="XH57" s="778"/>
      <c r="XI57" s="778"/>
      <c r="XJ57" s="778"/>
      <c r="XK57" s="778"/>
      <c r="XL57" s="778"/>
      <c r="XM57" s="778"/>
      <c r="XN57" s="778"/>
      <c r="XO57" s="778"/>
      <c r="XP57" s="778"/>
      <c r="XQ57" s="778"/>
      <c r="XR57" s="778"/>
      <c r="XS57" s="778"/>
      <c r="XT57" s="778"/>
      <c r="XU57" s="778"/>
      <c r="XV57" s="778"/>
      <c r="XW57" s="778"/>
      <c r="XX57" s="778"/>
      <c r="XY57" s="778"/>
      <c r="XZ57" s="778"/>
      <c r="YA57" s="778"/>
      <c r="YB57" s="778"/>
      <c r="YC57" s="778"/>
      <c r="YD57" s="778"/>
      <c r="YE57" s="778"/>
      <c r="YF57" s="778"/>
      <c r="YG57" s="778"/>
      <c r="YH57" s="778"/>
      <c r="YI57" s="778"/>
      <c r="YJ57" s="778"/>
      <c r="YK57" s="778"/>
      <c r="YL57" s="778"/>
      <c r="YM57" s="778"/>
      <c r="YN57" s="778"/>
      <c r="YO57" s="778"/>
      <c r="YP57" s="778"/>
      <c r="YQ57" s="778"/>
      <c r="YR57" s="778"/>
      <c r="YS57" s="778"/>
      <c r="YT57" s="778"/>
      <c r="YU57" s="778"/>
      <c r="YV57" s="778"/>
      <c r="YW57" s="778"/>
      <c r="YX57" s="778"/>
      <c r="YY57" s="778"/>
      <c r="YZ57" s="778"/>
      <c r="ZA57" s="778"/>
      <c r="ZB57" s="778"/>
      <c r="ZC57" s="778"/>
      <c r="ZD57" s="778"/>
      <c r="ZE57" s="778"/>
      <c r="ZF57" s="778"/>
      <c r="ZG57" s="778"/>
      <c r="ZH57" s="778"/>
      <c r="ZI57" s="778"/>
      <c r="ZJ57" s="778"/>
      <c r="ZK57" s="778"/>
      <c r="ZL57" s="778"/>
      <c r="ZM57" s="778"/>
      <c r="ZN57" s="778"/>
      <c r="ZO57" s="778"/>
      <c r="ZP57" s="778"/>
      <c r="ZQ57" s="778"/>
      <c r="ZR57" s="778"/>
      <c r="ZS57" s="778"/>
      <c r="ZT57" s="778"/>
      <c r="ZU57" s="778"/>
      <c r="ZV57" s="778"/>
      <c r="ZW57" s="778"/>
      <c r="ZX57" s="778"/>
      <c r="ZY57" s="778"/>
      <c r="ZZ57" s="778"/>
      <c r="AAA57" s="778"/>
      <c r="AAB57" s="778"/>
      <c r="AAC57" s="778"/>
      <c r="AAD57" s="778"/>
      <c r="AAE57" s="778"/>
      <c r="AAF57" s="778"/>
      <c r="AAG57" s="778"/>
      <c r="AAH57" s="778"/>
      <c r="AAI57" s="778"/>
      <c r="AAJ57" s="778"/>
      <c r="AAK57" s="778"/>
      <c r="AAL57" s="778"/>
      <c r="AAM57" s="778"/>
      <c r="AAN57" s="778"/>
      <c r="AAO57" s="778"/>
      <c r="AAP57" s="778"/>
      <c r="AAQ57" s="778"/>
      <c r="AAR57" s="778"/>
      <c r="AAS57" s="778"/>
      <c r="AAT57" s="778"/>
      <c r="AAU57" s="778"/>
      <c r="AAV57" s="778"/>
      <c r="AAW57" s="778"/>
      <c r="AAX57" s="778"/>
      <c r="AAY57" s="778"/>
      <c r="AAZ57" s="778"/>
      <c r="ABA57" s="778"/>
      <c r="ABB57" s="778"/>
      <c r="ABC57" s="778"/>
      <c r="ABD57" s="778"/>
      <c r="ABE57" s="778"/>
      <c r="ABF57" s="778"/>
      <c r="ABG57" s="778"/>
      <c r="ABH57" s="778"/>
      <c r="ABI57" s="778"/>
      <c r="ABJ57" s="778"/>
      <c r="ABK57" s="778"/>
      <c r="ABL57" s="778"/>
      <c r="ABM57" s="778"/>
      <c r="ABN57" s="778"/>
      <c r="ABO57" s="778"/>
      <c r="ABP57" s="778"/>
      <c r="ABQ57" s="778"/>
      <c r="ABR57" s="778"/>
      <c r="ABS57" s="778"/>
      <c r="ABT57" s="778"/>
      <c r="ABU57" s="778"/>
      <c r="ABV57" s="778"/>
      <c r="ABW57" s="778"/>
      <c r="ABX57" s="778"/>
      <c r="ABY57" s="778"/>
      <c r="ABZ57" s="778"/>
      <c r="ACA57" s="778"/>
      <c r="ACB57" s="778"/>
      <c r="ACC57" s="778"/>
      <c r="ACD57" s="778"/>
      <c r="ACE57" s="778"/>
      <c r="ACF57" s="778"/>
      <c r="ACG57" s="778"/>
      <c r="ACH57" s="778"/>
      <c r="ACI57" s="778"/>
      <c r="ACJ57" s="778"/>
      <c r="ACK57" s="778"/>
      <c r="ACL57" s="778"/>
      <c r="ACM57" s="778"/>
      <c r="ACN57" s="778"/>
      <c r="ACO57" s="778"/>
      <c r="ACP57" s="778"/>
      <c r="ACQ57" s="778"/>
      <c r="ACR57" s="778"/>
      <c r="ACS57" s="778"/>
      <c r="ACT57" s="778"/>
      <c r="ACU57" s="778"/>
      <c r="ACV57" s="778"/>
      <c r="ACW57" s="778"/>
      <c r="ACX57" s="778"/>
      <c r="ACY57" s="778"/>
      <c r="ACZ57" s="778"/>
      <c r="ADA57" s="778"/>
      <c r="ADB57" s="778"/>
      <c r="ADC57" s="778"/>
      <c r="ADD57" s="778"/>
      <c r="ADE57" s="778"/>
      <c r="ADF57" s="778"/>
      <c r="ADG57" s="778"/>
      <c r="ADH57" s="778"/>
      <c r="ADI57" s="778"/>
      <c r="ADJ57" s="778"/>
      <c r="ADK57" s="778"/>
      <c r="ADL57" s="778"/>
      <c r="ADM57" s="778"/>
      <c r="ADN57" s="778"/>
      <c r="ADO57" s="778"/>
      <c r="ADP57" s="778"/>
      <c r="ADQ57" s="778"/>
      <c r="ADR57" s="778"/>
      <c r="ADS57" s="778"/>
      <c r="ADT57" s="778"/>
      <c r="ADU57" s="778"/>
      <c r="ADV57" s="778"/>
      <c r="ADW57" s="778"/>
      <c r="ADX57" s="778"/>
      <c r="ADY57" s="778"/>
      <c r="ADZ57" s="778"/>
      <c r="AEA57" s="778"/>
      <c r="AEB57" s="778"/>
      <c r="AEC57" s="778"/>
      <c r="AED57" s="778"/>
      <c r="AEE57" s="778"/>
      <c r="AEF57" s="778"/>
      <c r="AEG57" s="778"/>
      <c r="AEH57" s="778"/>
      <c r="AEI57" s="778"/>
      <c r="AEJ57" s="778"/>
      <c r="AEK57" s="778"/>
      <c r="AEL57" s="778"/>
      <c r="AEM57" s="778"/>
      <c r="AEN57" s="778"/>
      <c r="AEO57" s="778"/>
      <c r="AEP57" s="778"/>
      <c r="AEQ57" s="778"/>
      <c r="AER57" s="778"/>
      <c r="AES57" s="778"/>
      <c r="AET57" s="778"/>
      <c r="AEU57" s="778"/>
      <c r="AEV57" s="778"/>
      <c r="AEW57" s="778"/>
      <c r="AEX57" s="778"/>
      <c r="AEY57" s="778"/>
      <c r="AEZ57" s="778"/>
      <c r="AFA57" s="778"/>
      <c r="AFB57" s="778"/>
      <c r="AFC57" s="778"/>
      <c r="AFD57" s="778"/>
      <c r="AFE57" s="778"/>
      <c r="AFF57" s="778"/>
      <c r="AFG57" s="778"/>
      <c r="AFH57" s="778"/>
      <c r="AFI57" s="778"/>
      <c r="AFJ57" s="778"/>
      <c r="AFK57" s="778"/>
      <c r="AFL57" s="778"/>
      <c r="AFM57" s="778"/>
      <c r="AFN57" s="778"/>
      <c r="AFO57" s="778"/>
      <c r="AFP57" s="778"/>
      <c r="AFQ57" s="778"/>
      <c r="AFR57" s="778"/>
      <c r="AFS57" s="778"/>
      <c r="AFT57" s="778"/>
      <c r="AFU57" s="778"/>
      <c r="AFV57" s="778"/>
      <c r="AFW57" s="778"/>
      <c r="AFX57" s="778"/>
      <c r="AFY57" s="778"/>
      <c r="AFZ57" s="778"/>
      <c r="AGA57" s="778"/>
      <c r="AGB57" s="778"/>
      <c r="AGC57" s="778"/>
      <c r="AGD57" s="778"/>
      <c r="AGE57" s="778"/>
      <c r="AGF57" s="778"/>
      <c r="AGG57" s="778"/>
      <c r="AGH57" s="778"/>
      <c r="AGI57" s="778"/>
      <c r="AGJ57" s="778"/>
      <c r="AGK57" s="778"/>
      <c r="AGL57" s="778"/>
      <c r="AGM57" s="778"/>
      <c r="AGN57" s="778"/>
      <c r="AGO57" s="778"/>
      <c r="AGP57" s="778"/>
      <c r="AGQ57" s="778"/>
      <c r="AGR57" s="778"/>
      <c r="AGS57" s="778"/>
      <c r="AGT57" s="778"/>
      <c r="AGU57" s="778"/>
      <c r="AGV57" s="778"/>
      <c r="AGW57" s="778"/>
      <c r="AGX57" s="778"/>
      <c r="AGY57" s="778"/>
      <c r="AGZ57" s="778"/>
      <c r="AHA57" s="778"/>
      <c r="AHB57" s="778"/>
      <c r="AHC57" s="778"/>
      <c r="AHD57" s="778"/>
      <c r="AHE57" s="778"/>
      <c r="AHF57" s="778"/>
      <c r="AHG57" s="778"/>
      <c r="AHH57" s="778"/>
      <c r="AHI57" s="778"/>
      <c r="AHJ57" s="778"/>
      <c r="AHK57" s="778"/>
      <c r="AHL57" s="778"/>
      <c r="AHM57" s="778"/>
      <c r="AHN57" s="778"/>
      <c r="AHO57" s="778"/>
      <c r="AHP57" s="778"/>
      <c r="AHQ57" s="778"/>
      <c r="AHR57" s="778"/>
      <c r="AHS57" s="778"/>
      <c r="AHT57" s="778"/>
      <c r="AHU57" s="778"/>
      <c r="AHV57" s="778"/>
      <c r="AHW57" s="778"/>
      <c r="AHX57" s="778"/>
      <c r="AHY57" s="778"/>
      <c r="AHZ57" s="778"/>
      <c r="AIA57" s="778"/>
      <c r="AIB57" s="778"/>
      <c r="AIC57" s="778"/>
      <c r="AID57" s="778"/>
      <c r="AIE57" s="778"/>
      <c r="AIF57" s="778"/>
      <c r="AIG57" s="778"/>
      <c r="AIH57" s="778"/>
      <c r="AII57" s="778"/>
      <c r="AIJ57" s="778"/>
      <c r="AIK57" s="778"/>
      <c r="AIL57" s="778"/>
      <c r="AIM57" s="778"/>
      <c r="AIN57" s="778"/>
      <c r="AIO57" s="778"/>
      <c r="AIP57" s="778"/>
      <c r="AIQ57" s="778"/>
      <c r="AIR57" s="778"/>
      <c r="AIS57" s="778"/>
      <c r="AIT57" s="778"/>
      <c r="AIU57" s="778"/>
      <c r="AIV57" s="778"/>
      <c r="AIW57" s="778"/>
      <c r="AIX57" s="778"/>
      <c r="AIY57" s="778"/>
      <c r="AIZ57" s="778"/>
      <c r="AJA57" s="778"/>
      <c r="AJB57" s="778"/>
      <c r="AJC57" s="778"/>
      <c r="AJD57" s="778"/>
      <c r="AJE57" s="778"/>
      <c r="AJF57" s="778"/>
      <c r="AJG57" s="778"/>
      <c r="AJH57" s="778"/>
      <c r="AJI57" s="778"/>
      <c r="AJJ57" s="778"/>
      <c r="AJK57" s="778"/>
      <c r="AJL57" s="778"/>
      <c r="AJM57" s="778"/>
      <c r="AJN57" s="778"/>
      <c r="AJO57" s="778"/>
      <c r="AJP57" s="778"/>
      <c r="AJQ57" s="778"/>
      <c r="AJR57" s="778"/>
      <c r="AJS57" s="778"/>
      <c r="AJT57" s="778"/>
      <c r="AJU57" s="778"/>
      <c r="AJV57" s="778"/>
      <c r="AJW57" s="778"/>
      <c r="AJX57" s="778"/>
      <c r="AJY57" s="778"/>
      <c r="AJZ57" s="778"/>
      <c r="AKA57" s="778"/>
      <c r="AKB57" s="778"/>
      <c r="AKC57" s="778"/>
      <c r="AKD57" s="778"/>
      <c r="AKE57" s="778"/>
      <c r="AKF57" s="778"/>
      <c r="AKG57" s="778"/>
      <c r="AKH57" s="778"/>
      <c r="AKI57" s="778"/>
      <c r="AKJ57" s="778"/>
      <c r="AKK57" s="778"/>
      <c r="AKL57" s="778"/>
      <c r="AKM57" s="778"/>
      <c r="AKN57" s="778"/>
      <c r="AKO57" s="778"/>
      <c r="AKP57" s="778"/>
      <c r="AKQ57" s="778"/>
      <c r="AKR57" s="778"/>
      <c r="AKS57" s="778"/>
      <c r="AKT57" s="778"/>
      <c r="AKU57" s="778"/>
      <c r="AKV57" s="778"/>
      <c r="AKW57" s="778"/>
      <c r="AKX57" s="778"/>
      <c r="AKY57" s="778"/>
      <c r="AKZ57" s="778"/>
      <c r="ALA57" s="778"/>
      <c r="ALB57" s="778"/>
      <c r="ALC57" s="778"/>
      <c r="ALD57" s="778"/>
      <c r="ALE57" s="778"/>
      <c r="ALF57" s="778"/>
      <c r="ALG57" s="778"/>
      <c r="ALH57" s="778"/>
      <c r="ALI57" s="778"/>
      <c r="ALJ57" s="778"/>
      <c r="ALK57" s="778"/>
      <c r="ALL57" s="778"/>
      <c r="ALM57" s="778"/>
      <c r="ALN57" s="778"/>
      <c r="ALO57" s="778"/>
      <c r="ALP57" s="778"/>
      <c r="ALQ57" s="778"/>
      <c r="ALR57" s="778"/>
      <c r="ALS57" s="778"/>
      <c r="ALT57" s="778"/>
      <c r="ALU57" s="778"/>
      <c r="ALV57" s="778"/>
      <c r="ALW57" s="778"/>
      <c r="ALX57" s="778"/>
      <c r="ALY57" s="778"/>
      <c r="ALZ57" s="778"/>
      <c r="AMA57" s="778"/>
      <c r="AMB57" s="778"/>
      <c r="AMC57" s="778"/>
      <c r="AMD57" s="778"/>
      <c r="AME57" s="778"/>
      <c r="AMF57" s="778"/>
      <c r="AMG57" s="778"/>
      <c r="AMH57" s="778"/>
      <c r="AMI57" s="778"/>
      <c r="AMJ57" s="778"/>
      <c r="AMK57" s="778"/>
      <c r="AML57" s="778"/>
      <c r="AMM57" s="778"/>
      <c r="AMN57" s="778"/>
      <c r="AMO57" s="778"/>
      <c r="AMP57" s="778"/>
      <c r="AMQ57" s="778"/>
      <c r="AMR57" s="778"/>
      <c r="AMS57" s="778"/>
      <c r="AMT57" s="778"/>
      <c r="AMU57" s="778"/>
      <c r="AMV57" s="778"/>
      <c r="AMW57" s="778"/>
      <c r="AMX57" s="778"/>
      <c r="AMY57" s="778"/>
      <c r="AMZ57" s="778"/>
      <c r="ANA57" s="778"/>
      <c r="ANB57" s="778"/>
      <c r="ANC57" s="778"/>
      <c r="AND57" s="778"/>
      <c r="ANE57" s="778"/>
      <c r="ANF57" s="778"/>
      <c r="ANG57" s="778"/>
      <c r="ANH57" s="778"/>
      <c r="ANI57" s="778"/>
      <c r="ANJ57" s="778"/>
      <c r="ANK57" s="778"/>
      <c r="ANL57" s="778"/>
      <c r="ANM57" s="778"/>
      <c r="ANN57" s="778"/>
      <c r="ANO57" s="778"/>
      <c r="ANP57" s="778"/>
      <c r="ANQ57" s="778"/>
      <c r="ANR57" s="778"/>
      <c r="ANS57" s="778"/>
      <c r="ANT57" s="778"/>
      <c r="ANU57" s="778"/>
      <c r="ANV57" s="778"/>
      <c r="ANW57" s="778"/>
      <c r="ANX57" s="778"/>
      <c r="ANY57" s="778"/>
      <c r="ANZ57" s="778"/>
      <c r="AOA57" s="778"/>
      <c r="AOB57" s="778"/>
      <c r="AOC57" s="778"/>
      <c r="AOD57" s="778"/>
      <c r="AOE57" s="778"/>
      <c r="AOF57" s="778"/>
      <c r="AOG57" s="778"/>
      <c r="AOH57" s="778"/>
      <c r="AOI57" s="778"/>
      <c r="AOJ57" s="778"/>
      <c r="AOK57" s="778"/>
      <c r="AOL57" s="778"/>
      <c r="AOM57" s="778"/>
      <c r="AON57" s="778"/>
      <c r="AOO57" s="778"/>
      <c r="AOP57" s="778"/>
      <c r="AOQ57" s="778"/>
      <c r="AOR57" s="778"/>
      <c r="AOS57" s="778"/>
      <c r="AOT57" s="778"/>
      <c r="AOU57" s="778"/>
      <c r="AOV57" s="778"/>
      <c r="AOW57" s="778"/>
      <c r="AOX57" s="778"/>
      <c r="AOY57" s="778"/>
      <c r="AOZ57" s="778"/>
      <c r="APA57" s="778"/>
      <c r="APB57" s="778"/>
      <c r="APC57" s="778"/>
      <c r="APD57" s="778"/>
      <c r="APE57" s="778"/>
      <c r="APF57" s="778"/>
      <c r="APG57" s="778"/>
      <c r="APH57" s="778"/>
      <c r="API57" s="778"/>
      <c r="APJ57" s="778"/>
      <c r="APK57" s="778"/>
      <c r="APL57" s="778"/>
      <c r="APM57" s="778"/>
      <c r="APN57" s="778"/>
      <c r="APO57" s="778"/>
      <c r="APP57" s="778"/>
      <c r="APQ57" s="778"/>
      <c r="APR57" s="778"/>
      <c r="APS57" s="778"/>
      <c r="APT57" s="778"/>
      <c r="APU57" s="778"/>
      <c r="APV57" s="778"/>
      <c r="APW57" s="778"/>
      <c r="APX57" s="778"/>
      <c r="APY57" s="778"/>
      <c r="APZ57" s="778"/>
      <c r="AQA57" s="778"/>
      <c r="AQB57" s="778"/>
      <c r="AQC57" s="778"/>
      <c r="AQD57" s="778"/>
      <c r="AQE57" s="778"/>
      <c r="AQF57" s="778"/>
      <c r="AQG57" s="778"/>
      <c r="AQH57" s="778"/>
      <c r="AQI57" s="778"/>
      <c r="AQJ57" s="778"/>
      <c r="AQK57" s="778"/>
      <c r="AQL57" s="778"/>
      <c r="AQM57" s="778"/>
      <c r="AQN57" s="778"/>
      <c r="AQO57" s="778"/>
      <c r="AQP57" s="778"/>
      <c r="AQQ57" s="778"/>
      <c r="AQR57" s="778"/>
      <c r="AQS57" s="778"/>
      <c r="AQT57" s="778"/>
      <c r="AQU57" s="778"/>
      <c r="AQV57" s="778"/>
      <c r="AQW57" s="778"/>
      <c r="AQX57" s="778"/>
      <c r="AQY57" s="778"/>
      <c r="AQZ57" s="778"/>
      <c r="ARA57" s="778"/>
      <c r="ARB57" s="778"/>
      <c r="ARC57" s="778"/>
      <c r="ARD57" s="778"/>
      <c r="ARE57" s="778"/>
      <c r="ARF57" s="778"/>
      <c r="ARG57" s="778"/>
      <c r="ARH57" s="778"/>
      <c r="ARI57" s="778"/>
      <c r="ARJ57" s="778"/>
      <c r="ARK57" s="778"/>
      <c r="ARL57" s="778"/>
      <c r="ARM57" s="778"/>
      <c r="ARN57" s="778"/>
      <c r="ARO57" s="778"/>
      <c r="ARP57" s="778"/>
      <c r="ARQ57" s="778"/>
      <c r="ARR57" s="778"/>
      <c r="ARS57" s="778"/>
      <c r="ART57" s="778"/>
      <c r="ARU57" s="778"/>
      <c r="ARV57" s="778"/>
      <c r="ARW57" s="778"/>
      <c r="ARX57" s="778"/>
      <c r="ARY57" s="778"/>
      <c r="ARZ57" s="778"/>
      <c r="ASA57" s="778"/>
      <c r="ASB57" s="778"/>
      <c r="ASC57" s="778"/>
      <c r="ASD57" s="778"/>
      <c r="ASE57" s="778"/>
      <c r="ASF57" s="778"/>
      <c r="ASG57" s="778"/>
      <c r="ASH57" s="778"/>
      <c r="ASI57" s="778"/>
      <c r="ASJ57" s="778"/>
      <c r="ASK57" s="778"/>
      <c r="ASL57" s="778"/>
      <c r="ASM57" s="778"/>
      <c r="ASN57" s="778"/>
      <c r="ASO57" s="778"/>
      <c r="ASP57" s="778"/>
      <c r="ASQ57" s="778"/>
      <c r="ASR57" s="778"/>
      <c r="ASS57" s="778"/>
      <c r="AST57" s="778"/>
      <c r="ASU57" s="778"/>
      <c r="ASV57" s="778"/>
      <c r="ASW57" s="778"/>
      <c r="ASX57" s="778"/>
      <c r="ASY57" s="778"/>
      <c r="ASZ57" s="778"/>
      <c r="ATA57" s="778"/>
      <c r="ATB57" s="778"/>
      <c r="ATC57" s="778"/>
      <c r="ATD57" s="778"/>
      <c r="ATE57" s="778"/>
      <c r="ATF57" s="778"/>
      <c r="ATG57" s="778"/>
      <c r="ATH57" s="778"/>
      <c r="ATI57" s="778"/>
      <c r="ATJ57" s="778"/>
      <c r="ATK57" s="778"/>
      <c r="ATL57" s="778"/>
      <c r="ATM57" s="778"/>
      <c r="ATN57" s="778"/>
      <c r="ATO57" s="778"/>
      <c r="ATP57" s="778"/>
      <c r="ATQ57" s="778"/>
      <c r="ATR57" s="778"/>
      <c r="ATS57" s="778"/>
      <c r="ATT57" s="778"/>
      <c r="ATU57" s="778"/>
      <c r="ATV57" s="778"/>
      <c r="ATW57" s="778"/>
      <c r="ATX57" s="778"/>
      <c r="ATY57" s="778"/>
      <c r="ATZ57" s="778"/>
      <c r="AUA57" s="778"/>
      <c r="AUB57" s="778"/>
      <c r="AUC57" s="778"/>
      <c r="AUD57" s="778"/>
      <c r="AUE57" s="778"/>
      <c r="AUF57" s="778"/>
      <c r="AUG57" s="778"/>
      <c r="AUH57" s="778"/>
      <c r="AUI57" s="778"/>
      <c r="AUJ57" s="778"/>
      <c r="AUK57" s="778"/>
      <c r="AUL57" s="778"/>
      <c r="AUM57" s="778"/>
      <c r="AUN57" s="778"/>
      <c r="AUO57" s="778"/>
      <c r="AUP57" s="778"/>
      <c r="AUQ57" s="778"/>
      <c r="AUR57" s="778"/>
      <c r="AUS57" s="778"/>
      <c r="AUT57" s="778"/>
      <c r="AUU57" s="778"/>
      <c r="AUV57" s="778"/>
      <c r="AUW57" s="778"/>
      <c r="AUX57" s="778"/>
      <c r="AUY57" s="778"/>
      <c r="AUZ57" s="778"/>
      <c r="AVA57" s="778"/>
      <c r="AVB57" s="778"/>
      <c r="AVC57" s="778"/>
      <c r="AVD57" s="778"/>
      <c r="AVE57" s="778"/>
      <c r="AVF57" s="778"/>
      <c r="AVG57" s="778"/>
      <c r="AVH57" s="778"/>
      <c r="AVI57" s="778"/>
      <c r="AVJ57" s="778"/>
      <c r="AVK57" s="778"/>
      <c r="AVL57" s="778"/>
      <c r="AVM57" s="778"/>
      <c r="AVN57" s="778"/>
      <c r="AVO57" s="778"/>
      <c r="AVP57" s="778"/>
      <c r="AVQ57" s="778"/>
      <c r="AVR57" s="778"/>
      <c r="AVS57" s="778"/>
      <c r="AVT57" s="778"/>
      <c r="AVU57" s="778"/>
      <c r="AVV57" s="778"/>
      <c r="AVW57" s="778"/>
      <c r="AVX57" s="778"/>
      <c r="AVY57" s="778"/>
      <c r="AVZ57" s="778"/>
      <c r="AWA57" s="778"/>
      <c r="AWB57" s="778"/>
      <c r="AWC57" s="778"/>
      <c r="AWD57" s="778"/>
      <c r="AWE57" s="778"/>
      <c r="AWF57" s="778"/>
      <c r="AWG57" s="778"/>
      <c r="AWH57" s="778"/>
      <c r="AWI57" s="778"/>
      <c r="AWJ57" s="778"/>
      <c r="AWK57" s="778"/>
      <c r="AWL57" s="778"/>
      <c r="AWM57" s="778"/>
      <c r="AWN57" s="778"/>
      <c r="AWO57" s="778"/>
      <c r="AWP57" s="778"/>
      <c r="AWQ57" s="778"/>
      <c r="AWR57" s="778"/>
      <c r="AWS57" s="778"/>
      <c r="AWT57" s="778"/>
      <c r="AWU57" s="778"/>
      <c r="AWV57" s="778"/>
      <c r="AWW57" s="778"/>
      <c r="AWX57" s="778"/>
      <c r="AWY57" s="778"/>
      <c r="AWZ57" s="778"/>
      <c r="AXA57" s="778"/>
      <c r="AXB57" s="778"/>
      <c r="AXC57" s="778"/>
      <c r="AXD57" s="778"/>
      <c r="AXE57" s="778"/>
      <c r="AXF57" s="778"/>
      <c r="AXG57" s="778"/>
      <c r="AXH57" s="778"/>
      <c r="AXI57" s="778"/>
      <c r="AXJ57" s="778"/>
      <c r="AXK57" s="778"/>
      <c r="AXL57" s="778"/>
      <c r="AXM57" s="778"/>
      <c r="AXN57" s="778"/>
      <c r="AXO57" s="778"/>
      <c r="AXP57" s="778"/>
      <c r="AXQ57" s="778"/>
      <c r="AXR57" s="778"/>
      <c r="AXS57" s="778"/>
      <c r="AXT57" s="778"/>
      <c r="AXU57" s="778"/>
      <c r="AXV57" s="778"/>
      <c r="AXW57" s="778"/>
      <c r="AXX57" s="778"/>
      <c r="AXY57" s="778"/>
      <c r="AXZ57" s="778"/>
      <c r="AYA57" s="778"/>
      <c r="AYB57" s="778"/>
      <c r="AYC57" s="778"/>
      <c r="AYD57" s="778"/>
      <c r="AYE57" s="778"/>
      <c r="AYF57" s="778"/>
      <c r="AYG57" s="778"/>
      <c r="AYH57" s="778"/>
      <c r="AYI57" s="778"/>
      <c r="AYJ57" s="778"/>
      <c r="AYK57" s="778"/>
      <c r="AYL57" s="778"/>
      <c r="AYM57" s="778"/>
      <c r="AYN57" s="778"/>
      <c r="AYO57" s="778"/>
      <c r="AYP57" s="778"/>
      <c r="AYQ57" s="778"/>
      <c r="AYR57" s="778"/>
      <c r="AYS57" s="778"/>
      <c r="AYT57" s="778"/>
      <c r="AYU57" s="778"/>
      <c r="AYV57" s="778"/>
      <c r="AYW57" s="778"/>
      <c r="AYX57" s="778"/>
      <c r="AYY57" s="778"/>
      <c r="AYZ57" s="778"/>
      <c r="AZA57" s="778"/>
      <c r="AZB57" s="778"/>
      <c r="AZC57" s="778"/>
      <c r="AZD57" s="778"/>
      <c r="AZE57" s="778"/>
      <c r="AZF57" s="778"/>
      <c r="AZG57" s="778"/>
      <c r="AZH57" s="778"/>
      <c r="AZI57" s="778"/>
      <c r="AZJ57" s="778"/>
      <c r="AZK57" s="778"/>
      <c r="AZL57" s="778"/>
      <c r="AZM57" s="778"/>
      <c r="AZN57" s="778"/>
      <c r="AZO57" s="778"/>
      <c r="AZP57" s="778"/>
      <c r="AZQ57" s="778"/>
      <c r="AZR57" s="778"/>
      <c r="AZS57" s="778"/>
      <c r="AZT57" s="778"/>
      <c r="AZU57" s="778"/>
      <c r="AZV57" s="778"/>
      <c r="AZW57" s="778"/>
      <c r="AZX57" s="778"/>
      <c r="AZY57" s="778"/>
      <c r="AZZ57" s="778"/>
      <c r="BAA57" s="778"/>
      <c r="BAB57" s="778"/>
      <c r="BAC57" s="778"/>
      <c r="BAD57" s="778"/>
      <c r="BAE57" s="778"/>
      <c r="BAF57" s="778"/>
      <c r="BAG57" s="778"/>
      <c r="BAH57" s="778"/>
      <c r="BAI57" s="778"/>
      <c r="BAJ57" s="778"/>
      <c r="BAK57" s="778"/>
      <c r="BAL57" s="778"/>
      <c r="BAM57" s="778"/>
      <c r="BAN57" s="778"/>
      <c r="BAO57" s="778"/>
      <c r="BAP57" s="778"/>
      <c r="BAQ57" s="778"/>
      <c r="BAR57" s="778"/>
      <c r="BAS57" s="778"/>
      <c r="BAT57" s="778"/>
      <c r="BAU57" s="778"/>
      <c r="BAV57" s="778"/>
      <c r="BAW57" s="778"/>
      <c r="BAX57" s="778"/>
      <c r="BAY57" s="778"/>
      <c r="BAZ57" s="778"/>
      <c r="BBA57" s="778"/>
      <c r="BBB57" s="778"/>
      <c r="BBC57" s="778"/>
      <c r="BBD57" s="778"/>
      <c r="BBE57" s="778"/>
      <c r="BBF57" s="778"/>
      <c r="BBG57" s="778"/>
      <c r="BBH57" s="778"/>
      <c r="BBI57" s="778"/>
      <c r="BBJ57" s="778"/>
      <c r="BBK57" s="778"/>
      <c r="BBL57" s="778"/>
      <c r="BBM57" s="778"/>
      <c r="BBN57" s="778"/>
      <c r="BBO57" s="778"/>
      <c r="BBP57" s="778"/>
      <c r="BBQ57" s="778"/>
      <c r="BBR57" s="778"/>
      <c r="BBS57" s="778"/>
      <c r="BBT57" s="778"/>
      <c r="BBU57" s="778"/>
      <c r="BBV57" s="778"/>
      <c r="BBW57" s="778"/>
      <c r="BBX57" s="778"/>
      <c r="BBY57" s="778"/>
      <c r="BBZ57" s="778"/>
      <c r="BCA57" s="778"/>
      <c r="BCB57" s="778"/>
      <c r="BCC57" s="778"/>
      <c r="BCD57" s="778"/>
      <c r="BCE57" s="778"/>
      <c r="BCF57" s="778"/>
      <c r="BCG57" s="778"/>
      <c r="BCH57" s="778"/>
      <c r="BCI57" s="778"/>
      <c r="BCJ57" s="778"/>
      <c r="BCK57" s="778"/>
      <c r="BCL57" s="778"/>
      <c r="BCM57" s="778"/>
      <c r="BCN57" s="778"/>
      <c r="BCO57" s="778"/>
      <c r="BCP57" s="778"/>
      <c r="BCQ57" s="778"/>
      <c r="BCR57" s="778"/>
      <c r="BCS57" s="778"/>
      <c r="BCT57" s="778"/>
      <c r="BCU57" s="778"/>
      <c r="BCV57" s="778"/>
      <c r="BCW57" s="778"/>
      <c r="BCX57" s="778"/>
      <c r="BCY57" s="778"/>
      <c r="BCZ57" s="778"/>
      <c r="BDA57" s="778"/>
      <c r="BDB57" s="778"/>
      <c r="BDC57" s="778"/>
      <c r="BDD57" s="778"/>
      <c r="BDE57" s="778"/>
      <c r="BDF57" s="778"/>
      <c r="BDG57" s="778"/>
      <c r="BDH57" s="778"/>
      <c r="BDI57" s="778"/>
      <c r="BDJ57" s="778"/>
      <c r="BDK57" s="778"/>
      <c r="BDL57" s="778"/>
      <c r="BDM57" s="778"/>
      <c r="BDN57" s="778"/>
      <c r="BDO57" s="778"/>
      <c r="BDP57" s="778"/>
      <c r="BDQ57" s="778"/>
      <c r="BDR57" s="778"/>
      <c r="BDS57" s="778"/>
      <c r="BDT57" s="778"/>
      <c r="BDU57" s="778"/>
      <c r="BDV57" s="778"/>
      <c r="BDW57" s="778"/>
      <c r="BDX57" s="778"/>
      <c r="BDY57" s="778"/>
      <c r="BDZ57" s="778"/>
      <c r="BEA57" s="778"/>
      <c r="BEB57" s="778"/>
      <c r="BEC57" s="778"/>
      <c r="BED57" s="778"/>
      <c r="BEE57" s="778"/>
      <c r="BEF57" s="778"/>
      <c r="BEG57" s="778"/>
      <c r="BEH57" s="778"/>
      <c r="BEI57" s="778"/>
      <c r="BEJ57" s="778"/>
      <c r="BEK57" s="778"/>
      <c r="BEL57" s="778"/>
      <c r="BEM57" s="778"/>
      <c r="BEN57" s="778"/>
      <c r="BEO57" s="778"/>
      <c r="BEP57" s="778"/>
      <c r="BEQ57" s="778"/>
      <c r="BER57" s="778"/>
      <c r="BES57" s="778"/>
      <c r="BET57" s="778"/>
      <c r="BEU57" s="778"/>
      <c r="BEV57" s="778"/>
      <c r="BEW57" s="778"/>
      <c r="BEX57" s="778"/>
      <c r="BEY57" s="778"/>
      <c r="BEZ57" s="778"/>
      <c r="BFA57" s="778"/>
      <c r="BFB57" s="778"/>
      <c r="BFC57" s="778"/>
      <c r="BFD57" s="778"/>
      <c r="BFE57" s="778"/>
      <c r="BFF57" s="778"/>
      <c r="BFG57" s="778"/>
      <c r="BFH57" s="778"/>
      <c r="BFI57" s="778"/>
      <c r="BFJ57" s="778"/>
      <c r="BFK57" s="778"/>
      <c r="BFL57" s="778"/>
      <c r="BFM57" s="778"/>
      <c r="BFN57" s="778"/>
      <c r="BFO57" s="778"/>
      <c r="BFP57" s="778"/>
      <c r="BFQ57" s="778"/>
      <c r="BFR57" s="778"/>
      <c r="BFS57" s="778"/>
      <c r="BFT57" s="778"/>
      <c r="BFU57" s="778"/>
      <c r="BFV57" s="778"/>
      <c r="BFW57" s="778"/>
      <c r="BFX57" s="778"/>
      <c r="BFY57" s="778"/>
      <c r="BFZ57" s="778"/>
      <c r="BGA57" s="778"/>
      <c r="BGB57" s="778"/>
      <c r="BGC57" s="778"/>
      <c r="BGD57" s="778"/>
      <c r="BGE57" s="778"/>
      <c r="BGF57" s="778"/>
      <c r="BGG57" s="778"/>
      <c r="BGH57" s="778"/>
      <c r="BGI57" s="778"/>
      <c r="BGJ57" s="778"/>
      <c r="BGK57" s="778"/>
      <c r="BGL57" s="778"/>
      <c r="BGM57" s="778"/>
      <c r="BGN57" s="778"/>
      <c r="BGO57" s="778"/>
      <c r="BGP57" s="778"/>
      <c r="BGQ57" s="778"/>
      <c r="BGR57" s="778"/>
      <c r="BGS57" s="778"/>
      <c r="BGT57" s="778"/>
      <c r="BGU57" s="778"/>
      <c r="BGV57" s="778"/>
      <c r="BGW57" s="778"/>
      <c r="BGX57" s="778"/>
      <c r="BGY57" s="778"/>
      <c r="BGZ57" s="778"/>
      <c r="BHA57" s="778"/>
      <c r="BHB57" s="778"/>
      <c r="BHC57" s="778"/>
      <c r="BHD57" s="778"/>
      <c r="BHE57" s="778"/>
      <c r="BHF57" s="778"/>
      <c r="BHG57" s="778"/>
      <c r="BHH57" s="778"/>
      <c r="BHI57" s="778"/>
      <c r="BHJ57" s="778"/>
      <c r="BHK57" s="778"/>
      <c r="BHL57" s="778"/>
      <c r="BHM57" s="778"/>
      <c r="BHN57" s="778"/>
      <c r="BHO57" s="778"/>
      <c r="BHP57" s="778"/>
      <c r="BHQ57" s="778"/>
      <c r="BHR57" s="778"/>
      <c r="BHS57" s="778"/>
      <c r="BHT57" s="778"/>
      <c r="BHU57" s="778"/>
      <c r="BHV57" s="778"/>
      <c r="BHW57" s="778"/>
      <c r="BHX57" s="778"/>
      <c r="BHY57" s="778"/>
      <c r="BHZ57" s="778"/>
      <c r="BIA57" s="778"/>
      <c r="BIB57" s="778"/>
      <c r="BIC57" s="778"/>
      <c r="BID57" s="778"/>
      <c r="BIE57" s="778"/>
      <c r="BIF57" s="778"/>
      <c r="BIG57" s="778"/>
      <c r="BIH57" s="778"/>
      <c r="BII57" s="778"/>
      <c r="BIJ57" s="778"/>
      <c r="BIK57" s="778"/>
      <c r="BIL57" s="778"/>
      <c r="BIM57" s="778"/>
      <c r="BIN57" s="778"/>
      <c r="BIO57" s="778"/>
      <c r="BIP57" s="778"/>
      <c r="BIQ57" s="778"/>
      <c r="BIR57" s="778"/>
      <c r="BIS57" s="778"/>
      <c r="BIT57" s="778"/>
      <c r="BIU57" s="778"/>
      <c r="BIV57" s="778"/>
      <c r="BIW57" s="778"/>
      <c r="BIX57" s="778"/>
      <c r="BIY57" s="778"/>
      <c r="BIZ57" s="778"/>
      <c r="BJA57" s="778"/>
      <c r="BJB57" s="778"/>
      <c r="BJC57" s="778"/>
      <c r="BJD57" s="778"/>
      <c r="BJE57" s="778"/>
      <c r="BJF57" s="778"/>
      <c r="BJG57" s="778"/>
      <c r="BJH57" s="778"/>
      <c r="BJI57" s="778"/>
      <c r="BJJ57" s="778"/>
      <c r="BJK57" s="778"/>
      <c r="BJL57" s="778"/>
      <c r="BJM57" s="778"/>
      <c r="BJN57" s="778"/>
      <c r="BJO57" s="778"/>
      <c r="BJP57" s="778"/>
      <c r="BJQ57" s="778"/>
      <c r="BJR57" s="778"/>
      <c r="BJS57" s="778"/>
      <c r="BJT57" s="778"/>
      <c r="BJU57" s="778"/>
      <c r="BJV57" s="778"/>
      <c r="BJW57" s="778"/>
      <c r="BJX57" s="778"/>
      <c r="BJY57" s="778"/>
      <c r="BJZ57" s="778"/>
      <c r="BKA57" s="778"/>
      <c r="BKB57" s="778"/>
      <c r="BKC57" s="778"/>
      <c r="BKD57" s="778"/>
      <c r="BKE57" s="778"/>
      <c r="BKF57" s="778"/>
      <c r="BKG57" s="778"/>
      <c r="BKH57" s="778"/>
      <c r="BKI57" s="778"/>
      <c r="BKJ57" s="778"/>
      <c r="BKK57" s="778"/>
      <c r="BKL57" s="778"/>
      <c r="BKM57" s="778"/>
      <c r="BKN57" s="778"/>
      <c r="BKO57" s="778"/>
      <c r="BKP57" s="778"/>
      <c r="BKQ57" s="778"/>
      <c r="BKR57" s="778"/>
      <c r="BKS57" s="778"/>
      <c r="BKT57" s="778"/>
      <c r="BKU57" s="778"/>
      <c r="BKV57" s="778"/>
      <c r="BKW57" s="778"/>
      <c r="BKX57" s="778"/>
      <c r="BKY57" s="778"/>
      <c r="BKZ57" s="778"/>
      <c r="BLA57" s="778"/>
      <c r="BLB57" s="778"/>
      <c r="BLC57" s="778"/>
      <c r="BLD57" s="778"/>
      <c r="BLE57" s="778"/>
      <c r="BLF57" s="778"/>
      <c r="BLG57" s="778"/>
      <c r="BLH57" s="778"/>
      <c r="BLI57" s="778"/>
      <c r="BLJ57" s="778"/>
      <c r="BLK57" s="778"/>
      <c r="BLL57" s="778"/>
      <c r="BLM57" s="778"/>
      <c r="BLN57" s="778"/>
      <c r="BLO57" s="778"/>
      <c r="BLP57" s="778"/>
      <c r="BLQ57" s="778"/>
      <c r="BLR57" s="778"/>
      <c r="BLS57" s="778"/>
      <c r="BLT57" s="778"/>
      <c r="BLU57" s="778"/>
      <c r="BLV57" s="778"/>
      <c r="BLW57" s="778"/>
      <c r="BLX57" s="778"/>
      <c r="BLY57" s="778"/>
      <c r="BLZ57" s="778"/>
      <c r="BMA57" s="778"/>
      <c r="BMB57" s="778"/>
      <c r="BMC57" s="778"/>
      <c r="BMD57" s="778"/>
      <c r="BME57" s="778"/>
      <c r="BMF57" s="778"/>
      <c r="BMG57" s="778"/>
      <c r="BMH57" s="778"/>
      <c r="BMI57" s="778"/>
      <c r="BMJ57" s="778"/>
      <c r="BMK57" s="778"/>
      <c r="BML57" s="778"/>
      <c r="BMM57" s="778"/>
      <c r="BMN57" s="778"/>
      <c r="BMO57" s="778"/>
      <c r="BMP57" s="778"/>
      <c r="BMQ57" s="778"/>
      <c r="BMR57" s="778"/>
      <c r="BMS57" s="778"/>
      <c r="BMT57" s="778"/>
      <c r="BMU57" s="778"/>
      <c r="BMV57" s="778"/>
      <c r="BMW57" s="778"/>
      <c r="BMX57" s="778"/>
      <c r="BMY57" s="778"/>
      <c r="BMZ57" s="778"/>
      <c r="BNA57" s="778"/>
      <c r="BNB57" s="778"/>
      <c r="BNC57" s="778"/>
      <c r="BND57" s="778"/>
      <c r="BNE57" s="778"/>
      <c r="BNF57" s="778"/>
      <c r="BNG57" s="778"/>
      <c r="BNH57" s="778"/>
      <c r="BNI57" s="778"/>
      <c r="BNJ57" s="778"/>
      <c r="BNK57" s="778"/>
      <c r="BNL57" s="778"/>
      <c r="BNM57" s="778"/>
      <c r="BNN57" s="778"/>
      <c r="BNO57" s="778"/>
      <c r="BNP57" s="778"/>
      <c r="BNQ57" s="778"/>
      <c r="BNR57" s="778"/>
      <c r="BNS57" s="778"/>
      <c r="BNT57" s="778"/>
      <c r="BNU57" s="778"/>
      <c r="BNV57" s="778"/>
      <c r="BNW57" s="778"/>
      <c r="BNX57" s="778"/>
      <c r="BNY57" s="778"/>
      <c r="BNZ57" s="778"/>
      <c r="BOA57" s="778"/>
      <c r="BOB57" s="778"/>
      <c r="BOC57" s="778"/>
      <c r="BOD57" s="778"/>
      <c r="BOE57" s="778"/>
      <c r="BOF57" s="778"/>
      <c r="BOG57" s="778"/>
      <c r="BOH57" s="778"/>
      <c r="BOI57" s="778"/>
      <c r="BOJ57" s="778"/>
      <c r="BOK57" s="778"/>
      <c r="BOL57" s="778"/>
      <c r="BOM57" s="778"/>
      <c r="BON57" s="778"/>
      <c r="BOO57" s="778"/>
      <c r="BOP57" s="778"/>
      <c r="BOQ57" s="778"/>
      <c r="BOR57" s="778"/>
      <c r="BOS57" s="778"/>
      <c r="BOT57" s="778"/>
      <c r="BOU57" s="778"/>
      <c r="BOV57" s="778"/>
      <c r="BOW57" s="778"/>
      <c r="BOX57" s="778"/>
      <c r="BOY57" s="778"/>
      <c r="BOZ57" s="778"/>
      <c r="BPA57" s="778"/>
      <c r="BPB57" s="778"/>
      <c r="BPC57" s="778"/>
      <c r="BPD57" s="778"/>
      <c r="BPE57" s="778"/>
      <c r="BPF57" s="778"/>
      <c r="BPG57" s="778"/>
      <c r="BPH57" s="778"/>
      <c r="BPI57" s="778"/>
      <c r="BPJ57" s="778"/>
      <c r="BPK57" s="778"/>
      <c r="BPL57" s="778"/>
      <c r="BPM57" s="778"/>
      <c r="BPN57" s="778"/>
      <c r="BPO57" s="778"/>
      <c r="BPP57" s="778"/>
      <c r="BPQ57" s="778"/>
      <c r="BPR57" s="778"/>
      <c r="BPS57" s="778"/>
      <c r="BPT57" s="778"/>
      <c r="BPU57" s="778"/>
      <c r="BPV57" s="778"/>
      <c r="BPW57" s="778"/>
      <c r="BPX57" s="778"/>
      <c r="BPY57" s="778"/>
      <c r="BPZ57" s="778"/>
      <c r="BQA57" s="778"/>
      <c r="BQB57" s="778"/>
      <c r="BQC57" s="778"/>
      <c r="BQD57" s="778"/>
      <c r="BQE57" s="778"/>
      <c r="BQF57" s="778"/>
      <c r="BQG57" s="778"/>
      <c r="BQH57" s="778"/>
      <c r="BQI57" s="778"/>
      <c r="BQJ57" s="778"/>
      <c r="BQK57" s="778"/>
      <c r="BQL57" s="778"/>
      <c r="BQM57" s="778"/>
      <c r="BQN57" s="778"/>
      <c r="BQO57" s="778"/>
      <c r="BQP57" s="778"/>
      <c r="BQQ57" s="778"/>
      <c r="BQR57" s="778"/>
      <c r="BQS57" s="778"/>
      <c r="BQT57" s="778"/>
      <c r="BQU57" s="778"/>
      <c r="BQV57" s="778"/>
      <c r="BQW57" s="778"/>
      <c r="BQX57" s="778"/>
      <c r="BQY57" s="778"/>
      <c r="BQZ57" s="778"/>
      <c r="BRA57" s="778"/>
      <c r="BRB57" s="778"/>
      <c r="BRC57" s="778"/>
      <c r="BRD57" s="778"/>
      <c r="BRE57" s="778"/>
      <c r="BRF57" s="778"/>
      <c r="BRG57" s="778"/>
      <c r="BRH57" s="778"/>
      <c r="BRI57" s="778"/>
      <c r="BRJ57" s="778"/>
      <c r="BRK57" s="778"/>
      <c r="BRL57" s="778"/>
      <c r="BRM57" s="778"/>
      <c r="BRN57" s="778"/>
      <c r="BRO57" s="778"/>
      <c r="BRP57" s="778"/>
      <c r="BRQ57" s="778"/>
      <c r="BRR57" s="778"/>
      <c r="BRS57" s="778"/>
      <c r="BRT57" s="778"/>
      <c r="BRU57" s="778"/>
      <c r="BRV57" s="778"/>
      <c r="BRW57" s="778"/>
      <c r="BRX57" s="778"/>
      <c r="BRY57" s="778"/>
      <c r="BRZ57" s="778"/>
      <c r="BSA57" s="778"/>
      <c r="BSB57" s="778"/>
      <c r="BSC57" s="778"/>
      <c r="BSD57" s="778"/>
      <c r="BSE57" s="778"/>
      <c r="BSF57" s="778"/>
      <c r="BSG57" s="778"/>
      <c r="BSH57" s="778"/>
      <c r="BSI57" s="778"/>
      <c r="BSJ57" s="778"/>
      <c r="BSK57" s="778"/>
      <c r="BSL57" s="778"/>
      <c r="BSM57" s="778"/>
      <c r="BSN57" s="778"/>
      <c r="BSO57" s="778"/>
      <c r="BSP57" s="778"/>
      <c r="BSQ57" s="778"/>
      <c r="BSR57" s="778"/>
      <c r="BSS57" s="778"/>
      <c r="BST57" s="778"/>
      <c r="BSU57" s="778"/>
      <c r="BSV57" s="778"/>
      <c r="BSW57" s="778"/>
      <c r="BSX57" s="778"/>
      <c r="BSY57" s="778"/>
      <c r="BSZ57" s="778"/>
      <c r="BTA57" s="778"/>
      <c r="BTB57" s="778"/>
      <c r="BTC57" s="778"/>
      <c r="BTD57" s="778"/>
      <c r="BTE57" s="778"/>
      <c r="BTF57" s="778"/>
      <c r="BTG57" s="778"/>
      <c r="BTH57" s="778"/>
      <c r="BTI57" s="778"/>
      <c r="BTJ57" s="778"/>
      <c r="BTK57" s="778"/>
      <c r="BTL57" s="778"/>
      <c r="BTM57" s="778"/>
      <c r="BTN57" s="778"/>
      <c r="BTO57" s="778"/>
      <c r="BTP57" s="778"/>
      <c r="BTQ57" s="778"/>
      <c r="BTR57" s="778"/>
      <c r="BTS57" s="778"/>
      <c r="BTT57" s="778"/>
      <c r="BTU57" s="778"/>
      <c r="BTV57" s="778"/>
      <c r="BTW57" s="778"/>
      <c r="BTX57" s="778"/>
      <c r="BTY57" s="778"/>
      <c r="BTZ57" s="778"/>
      <c r="BUA57" s="778"/>
      <c r="BUB57" s="778"/>
      <c r="BUC57" s="778"/>
      <c r="BUD57" s="778"/>
      <c r="BUE57" s="778"/>
      <c r="BUF57" s="778"/>
      <c r="BUG57" s="778"/>
      <c r="BUH57" s="778"/>
      <c r="BUI57" s="778"/>
      <c r="BUJ57" s="778"/>
      <c r="BUK57" s="778"/>
      <c r="BUL57" s="778"/>
      <c r="BUM57" s="778"/>
      <c r="BUN57" s="778"/>
      <c r="BUO57" s="778"/>
      <c r="BUP57" s="778"/>
      <c r="BUQ57" s="778"/>
      <c r="BUR57" s="778"/>
      <c r="BUS57" s="778"/>
      <c r="BUT57" s="778"/>
      <c r="BUU57" s="778"/>
      <c r="BUV57" s="778"/>
      <c r="BUW57" s="778"/>
      <c r="BUX57" s="778"/>
      <c r="BUY57" s="778"/>
      <c r="BUZ57" s="778"/>
      <c r="BVA57" s="778"/>
      <c r="BVB57" s="778"/>
      <c r="BVC57" s="778"/>
      <c r="BVD57" s="778"/>
      <c r="BVE57" s="778"/>
      <c r="BVF57" s="778"/>
      <c r="BVG57" s="778"/>
      <c r="BVH57" s="778"/>
      <c r="BVI57" s="778"/>
      <c r="BVJ57" s="778"/>
      <c r="BVK57" s="778"/>
      <c r="BVL57" s="778"/>
      <c r="BVM57" s="778"/>
      <c r="BVN57" s="778"/>
      <c r="BVO57" s="778"/>
      <c r="BVP57" s="778"/>
      <c r="BVQ57" s="778"/>
      <c r="BVR57" s="778"/>
      <c r="BVS57" s="778"/>
      <c r="BVT57" s="778"/>
      <c r="BVU57" s="778"/>
      <c r="BVV57" s="778"/>
      <c r="BVW57" s="778"/>
      <c r="BVX57" s="778"/>
      <c r="BVY57" s="778"/>
      <c r="BVZ57" s="778"/>
      <c r="BWA57" s="778"/>
      <c r="BWB57" s="778"/>
      <c r="BWC57" s="778"/>
      <c r="BWD57" s="778"/>
      <c r="BWE57" s="778"/>
      <c r="BWF57" s="778"/>
      <c r="BWG57" s="778"/>
      <c r="BWH57" s="778"/>
      <c r="BWI57" s="778"/>
      <c r="BWJ57" s="778"/>
      <c r="BWK57" s="778"/>
      <c r="BWL57" s="778"/>
      <c r="BWM57" s="778"/>
      <c r="BWN57" s="778"/>
      <c r="BWO57" s="778"/>
      <c r="BWP57" s="778"/>
      <c r="BWQ57" s="778"/>
      <c r="BWR57" s="778"/>
      <c r="BWS57" s="778"/>
      <c r="BWT57" s="778"/>
      <c r="BWU57" s="778"/>
      <c r="BWV57" s="778"/>
      <c r="BWW57" s="778"/>
      <c r="BWX57" s="778"/>
      <c r="BWY57" s="778"/>
      <c r="BWZ57" s="778"/>
      <c r="BXA57" s="778"/>
      <c r="BXB57" s="778"/>
      <c r="BXC57" s="778"/>
      <c r="BXD57" s="778"/>
      <c r="BXE57" s="778"/>
      <c r="BXF57" s="778"/>
      <c r="BXG57" s="778"/>
      <c r="BXH57" s="778"/>
      <c r="BXI57" s="778"/>
      <c r="BXJ57" s="778"/>
      <c r="BXK57" s="778"/>
      <c r="BXL57" s="778"/>
      <c r="BXM57" s="778"/>
      <c r="BXN57" s="778"/>
      <c r="BXO57" s="778"/>
      <c r="BXP57" s="778"/>
      <c r="BXQ57" s="778"/>
      <c r="BXR57" s="778"/>
      <c r="BXS57" s="778"/>
      <c r="BXT57" s="778"/>
      <c r="BXU57" s="778"/>
      <c r="BXV57" s="778"/>
      <c r="BXW57" s="778"/>
      <c r="BXX57" s="778"/>
      <c r="BXY57" s="778"/>
      <c r="BXZ57" s="778"/>
      <c r="BYA57" s="778"/>
      <c r="BYB57" s="778"/>
      <c r="BYC57" s="778"/>
      <c r="BYD57" s="778"/>
      <c r="BYE57" s="778"/>
      <c r="BYF57" s="778"/>
      <c r="BYG57" s="778"/>
      <c r="BYH57" s="778"/>
      <c r="BYI57" s="778"/>
      <c r="BYJ57" s="778"/>
      <c r="BYK57" s="778"/>
      <c r="BYL57" s="778"/>
      <c r="BYM57" s="778"/>
      <c r="BYN57" s="778"/>
      <c r="BYO57" s="778"/>
      <c r="BYP57" s="778"/>
      <c r="BYQ57" s="778"/>
      <c r="BYR57" s="778"/>
      <c r="BYS57" s="778"/>
      <c r="BYT57" s="778"/>
      <c r="BYU57" s="778"/>
      <c r="BYV57" s="778"/>
      <c r="BYW57" s="778"/>
      <c r="BYX57" s="778"/>
      <c r="BYY57" s="778"/>
      <c r="BYZ57" s="778"/>
      <c r="BZA57" s="778"/>
      <c r="BZB57" s="778"/>
      <c r="BZC57" s="778"/>
      <c r="BZD57" s="778"/>
      <c r="BZE57" s="778"/>
      <c r="BZF57" s="778"/>
      <c r="BZG57" s="778"/>
      <c r="BZH57" s="778"/>
      <c r="BZI57" s="778"/>
      <c r="BZJ57" s="778"/>
      <c r="BZK57" s="778"/>
      <c r="BZL57" s="778"/>
      <c r="BZM57" s="778"/>
      <c r="BZN57" s="778"/>
      <c r="BZO57" s="778"/>
      <c r="BZP57" s="778"/>
      <c r="BZQ57" s="778"/>
      <c r="BZR57" s="778"/>
      <c r="BZS57" s="778"/>
      <c r="BZT57" s="778"/>
      <c r="BZU57" s="778"/>
      <c r="BZV57" s="778"/>
      <c r="BZW57" s="778"/>
      <c r="BZX57" s="778"/>
      <c r="BZY57" s="778"/>
      <c r="BZZ57" s="778"/>
      <c r="CAA57" s="778"/>
      <c r="CAB57" s="778"/>
      <c r="CAC57" s="778"/>
      <c r="CAD57" s="778"/>
      <c r="CAE57" s="778"/>
      <c r="CAF57" s="778"/>
      <c r="CAG57" s="778"/>
      <c r="CAH57" s="778"/>
      <c r="CAI57" s="778"/>
      <c r="CAJ57" s="778"/>
      <c r="CAK57" s="778"/>
      <c r="CAL57" s="778"/>
      <c r="CAM57" s="778"/>
      <c r="CAN57" s="778"/>
      <c r="CAO57" s="778"/>
      <c r="CAP57" s="778"/>
      <c r="CAQ57" s="778"/>
      <c r="CAR57" s="778"/>
      <c r="CAS57" s="778"/>
      <c r="CAT57" s="778"/>
      <c r="CAU57" s="778"/>
      <c r="CAV57" s="778"/>
      <c r="CAW57" s="778"/>
      <c r="CAX57" s="778"/>
      <c r="CAY57" s="778"/>
      <c r="CAZ57" s="778"/>
      <c r="CBA57" s="778"/>
      <c r="CBB57" s="778"/>
      <c r="CBC57" s="778"/>
      <c r="CBD57" s="778"/>
      <c r="CBE57" s="778"/>
      <c r="CBF57" s="778"/>
      <c r="CBG57" s="778"/>
      <c r="CBH57" s="778"/>
      <c r="CBI57" s="778"/>
      <c r="CBJ57" s="778"/>
      <c r="CBK57" s="778"/>
      <c r="CBL57" s="778"/>
      <c r="CBM57" s="778"/>
      <c r="CBN57" s="778"/>
      <c r="CBO57" s="778"/>
      <c r="CBP57" s="778"/>
      <c r="CBQ57" s="778"/>
      <c r="CBR57" s="778"/>
      <c r="CBS57" s="778"/>
      <c r="CBT57" s="778"/>
      <c r="CBU57" s="778"/>
      <c r="CBV57" s="778"/>
      <c r="CBW57" s="778"/>
      <c r="CBX57" s="778"/>
      <c r="CBY57" s="778"/>
      <c r="CBZ57" s="778"/>
      <c r="CCA57" s="778"/>
      <c r="CCB57" s="778"/>
      <c r="CCC57" s="778"/>
      <c r="CCD57" s="778"/>
      <c r="CCE57" s="778"/>
      <c r="CCF57" s="778"/>
      <c r="CCG57" s="778"/>
      <c r="CCH57" s="778"/>
      <c r="CCI57" s="778"/>
      <c r="CCJ57" s="778"/>
      <c r="CCK57" s="778"/>
      <c r="CCL57" s="778"/>
      <c r="CCM57" s="778"/>
      <c r="CCN57" s="778"/>
      <c r="CCO57" s="778"/>
      <c r="CCP57" s="778"/>
      <c r="CCQ57" s="778"/>
      <c r="CCR57" s="778"/>
      <c r="CCS57" s="778"/>
      <c r="CCT57" s="778"/>
      <c r="CCU57" s="778"/>
      <c r="CCV57" s="778"/>
      <c r="CCW57" s="778"/>
      <c r="CCX57" s="778"/>
      <c r="CCY57" s="778"/>
      <c r="CCZ57" s="778"/>
      <c r="CDA57" s="778"/>
      <c r="CDB57" s="778"/>
      <c r="CDC57" s="778"/>
      <c r="CDD57" s="778"/>
      <c r="CDE57" s="778"/>
      <c r="CDF57" s="778"/>
      <c r="CDG57" s="778"/>
      <c r="CDH57" s="778"/>
      <c r="CDI57" s="778"/>
      <c r="CDJ57" s="778"/>
      <c r="CDK57" s="778"/>
      <c r="CDL57" s="778"/>
      <c r="CDM57" s="778"/>
      <c r="CDN57" s="778"/>
      <c r="CDO57" s="778"/>
      <c r="CDP57" s="778"/>
      <c r="CDQ57" s="778"/>
      <c r="CDR57" s="778"/>
      <c r="CDS57" s="778"/>
      <c r="CDT57" s="778"/>
      <c r="CDU57" s="778"/>
      <c r="CDV57" s="778"/>
      <c r="CDW57" s="778"/>
      <c r="CDX57" s="778"/>
      <c r="CDY57" s="778"/>
      <c r="CDZ57" s="778"/>
      <c r="CEA57" s="778"/>
      <c r="CEB57" s="778"/>
      <c r="CEC57" s="778"/>
      <c r="CED57" s="778"/>
      <c r="CEE57" s="778"/>
      <c r="CEF57" s="778"/>
      <c r="CEG57" s="778"/>
      <c r="CEH57" s="778"/>
      <c r="CEI57" s="778"/>
      <c r="CEJ57" s="778"/>
      <c r="CEK57" s="778"/>
      <c r="CEL57" s="778"/>
      <c r="CEM57" s="778"/>
      <c r="CEN57" s="778"/>
      <c r="CEO57" s="778"/>
      <c r="CEP57" s="778"/>
      <c r="CEQ57" s="778"/>
      <c r="CER57" s="778"/>
      <c r="CES57" s="778"/>
      <c r="CET57" s="778"/>
      <c r="CEU57" s="778"/>
      <c r="CEV57" s="778"/>
      <c r="CEW57" s="778"/>
      <c r="CEX57" s="778"/>
      <c r="CEY57" s="778"/>
      <c r="CEZ57" s="778"/>
      <c r="CFA57" s="778"/>
      <c r="CFB57" s="778"/>
      <c r="CFC57" s="778"/>
      <c r="CFD57" s="778"/>
      <c r="CFE57" s="778"/>
      <c r="CFF57" s="778"/>
      <c r="CFG57" s="778"/>
      <c r="CFH57" s="778"/>
      <c r="CFI57" s="778"/>
      <c r="CFJ57" s="778"/>
      <c r="CFK57" s="778"/>
      <c r="CFL57" s="778"/>
      <c r="CFM57" s="778"/>
      <c r="CFN57" s="778"/>
      <c r="CFO57" s="778"/>
      <c r="CFP57" s="778"/>
      <c r="CFQ57" s="778"/>
      <c r="CFR57" s="778"/>
      <c r="CFS57" s="778"/>
      <c r="CFT57" s="778"/>
      <c r="CFU57" s="778"/>
      <c r="CFV57" s="778"/>
      <c r="CFW57" s="778"/>
      <c r="CFX57" s="778"/>
      <c r="CFY57" s="778"/>
      <c r="CFZ57" s="778"/>
      <c r="CGA57" s="778"/>
      <c r="CGB57" s="778"/>
      <c r="CGC57" s="778"/>
      <c r="CGD57" s="778"/>
      <c r="CGE57" s="778"/>
      <c r="CGF57" s="778"/>
      <c r="CGG57" s="778"/>
      <c r="CGH57" s="778"/>
      <c r="CGI57" s="778"/>
      <c r="CGJ57" s="778"/>
      <c r="CGK57" s="778"/>
      <c r="CGL57" s="778"/>
      <c r="CGM57" s="778"/>
      <c r="CGN57" s="778"/>
      <c r="CGO57" s="778"/>
      <c r="CGP57" s="778"/>
      <c r="CGQ57" s="778"/>
      <c r="CGR57" s="778"/>
      <c r="CGS57" s="778"/>
      <c r="CGT57" s="778"/>
      <c r="CGU57" s="778"/>
      <c r="CGV57" s="778"/>
      <c r="CGW57" s="778"/>
      <c r="CGX57" s="778"/>
      <c r="CGY57" s="778"/>
      <c r="CGZ57" s="778"/>
      <c r="CHA57" s="778"/>
      <c r="CHB57" s="778"/>
      <c r="CHC57" s="778"/>
      <c r="CHD57" s="778"/>
      <c r="CHE57" s="778"/>
      <c r="CHF57" s="778"/>
      <c r="CHG57" s="778"/>
      <c r="CHH57" s="778"/>
      <c r="CHI57" s="778"/>
      <c r="CHJ57" s="778"/>
      <c r="CHK57" s="778"/>
      <c r="CHL57" s="778"/>
      <c r="CHM57" s="778"/>
      <c r="CHN57" s="778"/>
      <c r="CHO57" s="778"/>
      <c r="CHP57" s="778"/>
      <c r="CHQ57" s="778"/>
      <c r="CHR57" s="778"/>
      <c r="CHS57" s="778"/>
      <c r="CHT57" s="778"/>
      <c r="CHU57" s="778"/>
      <c r="CHV57" s="778"/>
      <c r="CHW57" s="778"/>
      <c r="CHX57" s="778"/>
      <c r="CHY57" s="778"/>
      <c r="CHZ57" s="778"/>
      <c r="CIA57" s="778"/>
      <c r="CIB57" s="778"/>
      <c r="CIC57" s="778"/>
      <c r="CID57" s="778"/>
      <c r="CIE57" s="778"/>
      <c r="CIF57" s="778"/>
      <c r="CIG57" s="778"/>
      <c r="CIH57" s="778"/>
      <c r="CII57" s="778"/>
      <c r="CIJ57" s="778"/>
      <c r="CIK57" s="778"/>
      <c r="CIL57" s="778"/>
      <c r="CIM57" s="778"/>
      <c r="CIN57" s="778"/>
      <c r="CIO57" s="778"/>
      <c r="CIP57" s="778"/>
      <c r="CIQ57" s="778"/>
      <c r="CIR57" s="778"/>
      <c r="CIS57" s="778"/>
      <c r="CIT57" s="778"/>
      <c r="CIU57" s="778"/>
      <c r="CIV57" s="778"/>
      <c r="CIW57" s="778"/>
      <c r="CIX57" s="778"/>
      <c r="CIY57" s="778"/>
      <c r="CIZ57" s="778"/>
      <c r="CJA57" s="778"/>
      <c r="CJB57" s="778"/>
      <c r="CJC57" s="778"/>
      <c r="CJD57" s="778"/>
      <c r="CJE57" s="778"/>
      <c r="CJF57" s="778"/>
      <c r="CJG57" s="778"/>
      <c r="CJH57" s="778"/>
      <c r="CJI57" s="778"/>
      <c r="CJJ57" s="778"/>
      <c r="CJK57" s="778"/>
      <c r="CJL57" s="778"/>
      <c r="CJM57" s="778"/>
      <c r="CJN57" s="778"/>
      <c r="CJO57" s="778"/>
      <c r="CJP57" s="778"/>
      <c r="CJQ57" s="778"/>
      <c r="CJR57" s="778"/>
      <c r="CJS57" s="778"/>
      <c r="CJT57" s="778"/>
      <c r="CJU57" s="778"/>
      <c r="CJV57" s="778"/>
      <c r="CJW57" s="778"/>
      <c r="CJX57" s="778"/>
      <c r="CJY57" s="778"/>
      <c r="CJZ57" s="778"/>
      <c r="CKA57" s="778"/>
      <c r="CKB57" s="778"/>
      <c r="CKC57" s="778"/>
      <c r="CKD57" s="778"/>
      <c r="CKE57" s="778"/>
      <c r="CKF57" s="778"/>
      <c r="CKG57" s="778"/>
      <c r="CKH57" s="778"/>
      <c r="CKI57" s="778"/>
      <c r="CKJ57" s="778"/>
      <c r="CKK57" s="778"/>
      <c r="CKL57" s="778"/>
      <c r="CKM57" s="778"/>
      <c r="CKN57" s="778"/>
      <c r="CKO57" s="778"/>
      <c r="CKP57" s="778"/>
      <c r="CKQ57" s="778"/>
      <c r="CKR57" s="778"/>
      <c r="CKS57" s="778"/>
      <c r="CKT57" s="778"/>
      <c r="CKU57" s="778"/>
      <c r="CKV57" s="778"/>
      <c r="CKW57" s="778"/>
      <c r="CKX57" s="778"/>
      <c r="CKY57" s="778"/>
      <c r="CKZ57" s="778"/>
      <c r="CLA57" s="778"/>
      <c r="CLB57" s="778"/>
      <c r="CLC57" s="778"/>
      <c r="CLD57" s="778"/>
      <c r="CLE57" s="778"/>
      <c r="CLF57" s="778"/>
      <c r="CLG57" s="778"/>
      <c r="CLH57" s="778"/>
      <c r="CLI57" s="778"/>
      <c r="CLJ57" s="778"/>
      <c r="CLK57" s="778"/>
      <c r="CLL57" s="778"/>
      <c r="CLM57" s="778"/>
      <c r="CLN57" s="778"/>
      <c r="CLO57" s="778"/>
      <c r="CLP57" s="778"/>
      <c r="CLQ57" s="778"/>
      <c r="CLR57" s="778"/>
      <c r="CLS57" s="778"/>
      <c r="CLT57" s="778"/>
      <c r="CLU57" s="778"/>
      <c r="CLV57" s="778"/>
      <c r="CLW57" s="778"/>
      <c r="CLX57" s="778"/>
      <c r="CLY57" s="778"/>
      <c r="CLZ57" s="778"/>
      <c r="CMA57" s="778"/>
      <c r="CMB57" s="778"/>
      <c r="CMC57" s="778"/>
      <c r="CMD57" s="778"/>
      <c r="CME57" s="778"/>
      <c r="CMF57" s="778"/>
      <c r="CMG57" s="778"/>
      <c r="CMH57" s="778"/>
      <c r="CMI57" s="778"/>
      <c r="CMJ57" s="778"/>
      <c r="CMK57" s="778"/>
      <c r="CML57" s="778"/>
      <c r="CMM57" s="778"/>
      <c r="CMN57" s="778"/>
      <c r="CMO57" s="778"/>
      <c r="CMP57" s="778"/>
      <c r="CMQ57" s="778"/>
      <c r="CMR57" s="778"/>
      <c r="CMS57" s="778"/>
      <c r="CMT57" s="778"/>
      <c r="CMU57" s="778"/>
      <c r="CMV57" s="778"/>
      <c r="CMW57" s="778"/>
      <c r="CMX57" s="778"/>
      <c r="CMY57" s="778"/>
      <c r="CMZ57" s="778"/>
      <c r="CNA57" s="778"/>
      <c r="CNB57" s="778"/>
      <c r="CNC57" s="778"/>
      <c r="CND57" s="778"/>
      <c r="CNE57" s="778"/>
      <c r="CNF57" s="778"/>
      <c r="CNG57" s="778"/>
      <c r="CNH57" s="778"/>
      <c r="CNI57" s="778"/>
      <c r="CNJ57" s="778"/>
      <c r="CNK57" s="778"/>
      <c r="CNL57" s="778"/>
      <c r="CNM57" s="778"/>
      <c r="CNN57" s="778"/>
      <c r="CNO57" s="778"/>
      <c r="CNP57" s="778"/>
      <c r="CNQ57" s="778"/>
      <c r="CNR57" s="778"/>
      <c r="CNS57" s="778"/>
      <c r="CNT57" s="778"/>
      <c r="CNU57" s="778"/>
      <c r="CNV57" s="778"/>
      <c r="CNW57" s="778"/>
      <c r="CNX57" s="778"/>
      <c r="CNY57" s="778"/>
      <c r="CNZ57" s="778"/>
      <c r="COA57" s="778"/>
      <c r="COB57" s="778"/>
      <c r="COC57" s="778"/>
      <c r="COD57" s="778"/>
      <c r="COE57" s="778"/>
      <c r="COF57" s="778"/>
      <c r="COG57" s="778"/>
      <c r="COH57" s="778"/>
      <c r="COI57" s="778"/>
      <c r="COJ57" s="778"/>
      <c r="COK57" s="778"/>
      <c r="COL57" s="778"/>
      <c r="COM57" s="778"/>
      <c r="CON57" s="778"/>
      <c r="COO57" s="778"/>
      <c r="COP57" s="778"/>
      <c r="COQ57" s="778"/>
      <c r="COR57" s="778"/>
      <c r="COS57" s="778"/>
      <c r="COT57" s="778"/>
      <c r="COU57" s="778"/>
      <c r="COV57" s="778"/>
      <c r="COW57" s="778"/>
      <c r="COX57" s="778"/>
      <c r="COY57" s="778"/>
      <c r="COZ57" s="778"/>
      <c r="CPA57" s="778"/>
      <c r="CPB57" s="778"/>
      <c r="CPC57" s="778"/>
      <c r="CPD57" s="778"/>
      <c r="CPE57" s="778"/>
      <c r="CPF57" s="778"/>
      <c r="CPG57" s="778"/>
      <c r="CPH57" s="778"/>
      <c r="CPI57" s="778"/>
      <c r="CPJ57" s="778"/>
      <c r="CPK57" s="778"/>
      <c r="CPL57" s="778"/>
      <c r="CPM57" s="778"/>
      <c r="CPN57" s="778"/>
      <c r="CPO57" s="778"/>
      <c r="CPP57" s="778"/>
      <c r="CPQ57" s="778"/>
      <c r="CPR57" s="778"/>
      <c r="CPS57" s="778"/>
      <c r="CPT57" s="778"/>
      <c r="CPU57" s="778"/>
      <c r="CPV57" s="778"/>
      <c r="CPW57" s="778"/>
      <c r="CPX57" s="778"/>
      <c r="CPY57" s="778"/>
      <c r="CPZ57" s="778"/>
      <c r="CQA57" s="778"/>
      <c r="CQB57" s="778"/>
      <c r="CQC57" s="778"/>
      <c r="CQD57" s="778"/>
      <c r="CQE57" s="778"/>
      <c r="CQF57" s="778"/>
      <c r="CQG57" s="778"/>
      <c r="CQH57" s="778"/>
      <c r="CQI57" s="778"/>
      <c r="CQJ57" s="778"/>
      <c r="CQK57" s="778"/>
      <c r="CQL57" s="778"/>
      <c r="CQM57" s="778"/>
      <c r="CQN57" s="778"/>
      <c r="CQO57" s="778"/>
      <c r="CQP57" s="778"/>
      <c r="CQQ57" s="778"/>
      <c r="CQR57" s="778"/>
      <c r="CQS57" s="778"/>
      <c r="CQT57" s="778"/>
      <c r="CQU57" s="778"/>
      <c r="CQV57" s="778"/>
      <c r="CQW57" s="778"/>
      <c r="CQX57" s="778"/>
      <c r="CQY57" s="778"/>
      <c r="CQZ57" s="778"/>
      <c r="CRA57" s="778"/>
      <c r="CRB57" s="778"/>
      <c r="CRC57" s="778"/>
      <c r="CRD57" s="778"/>
      <c r="CRE57" s="778"/>
      <c r="CRF57" s="778"/>
      <c r="CRG57" s="778"/>
      <c r="CRH57" s="778"/>
      <c r="CRI57" s="778"/>
      <c r="CRJ57" s="778"/>
      <c r="CRK57" s="778"/>
      <c r="CRL57" s="778"/>
      <c r="CRM57" s="778"/>
      <c r="CRN57" s="778"/>
      <c r="CRO57" s="778"/>
      <c r="CRP57" s="778"/>
      <c r="CRQ57" s="778"/>
      <c r="CRR57" s="778"/>
      <c r="CRS57" s="778"/>
      <c r="CRT57" s="778"/>
      <c r="CRU57" s="778"/>
      <c r="CRV57" s="778"/>
      <c r="CRW57" s="778"/>
      <c r="CRX57" s="778"/>
      <c r="CRY57" s="778"/>
      <c r="CRZ57" s="778"/>
      <c r="CSA57" s="778"/>
      <c r="CSB57" s="778"/>
      <c r="CSC57" s="778"/>
      <c r="CSD57" s="778"/>
      <c r="CSE57" s="778"/>
      <c r="CSF57" s="778"/>
      <c r="CSG57" s="778"/>
      <c r="CSH57" s="778"/>
      <c r="CSI57" s="778"/>
      <c r="CSJ57" s="778"/>
      <c r="CSK57" s="778"/>
      <c r="CSL57" s="778"/>
      <c r="CSM57" s="778"/>
      <c r="CSN57" s="778"/>
      <c r="CSO57" s="778"/>
      <c r="CSP57" s="778"/>
      <c r="CSQ57" s="778"/>
      <c r="CSR57" s="778"/>
      <c r="CSS57" s="778"/>
      <c r="CST57" s="778"/>
      <c r="CSU57" s="778"/>
      <c r="CSV57" s="778"/>
      <c r="CSW57" s="778"/>
      <c r="CSX57" s="778"/>
      <c r="CSY57" s="778"/>
      <c r="CSZ57" s="778"/>
      <c r="CTA57" s="778"/>
      <c r="CTB57" s="778"/>
      <c r="CTC57" s="778"/>
      <c r="CTD57" s="778"/>
      <c r="CTE57" s="778"/>
      <c r="CTF57" s="778"/>
      <c r="CTG57" s="778"/>
      <c r="CTH57" s="778"/>
      <c r="CTI57" s="778"/>
      <c r="CTJ57" s="778"/>
      <c r="CTK57" s="778"/>
      <c r="CTL57" s="778"/>
      <c r="CTM57" s="778"/>
      <c r="CTN57" s="778"/>
      <c r="CTO57" s="778"/>
      <c r="CTP57" s="778"/>
      <c r="CTQ57" s="778"/>
      <c r="CTR57" s="778"/>
      <c r="CTS57" s="778"/>
      <c r="CTT57" s="778"/>
      <c r="CTU57" s="778"/>
      <c r="CTV57" s="778"/>
      <c r="CTW57" s="778"/>
      <c r="CTX57" s="778"/>
      <c r="CTY57" s="778"/>
      <c r="CTZ57" s="778"/>
      <c r="CUA57" s="778"/>
      <c r="CUB57" s="778"/>
      <c r="CUC57" s="778"/>
      <c r="CUD57" s="778"/>
      <c r="CUE57" s="778"/>
      <c r="CUF57" s="778"/>
      <c r="CUG57" s="778"/>
      <c r="CUH57" s="778"/>
      <c r="CUI57" s="778"/>
      <c r="CUJ57" s="778"/>
      <c r="CUK57" s="778"/>
      <c r="CUL57" s="778"/>
      <c r="CUM57" s="778"/>
      <c r="CUN57" s="778"/>
      <c r="CUO57" s="778"/>
      <c r="CUP57" s="778"/>
      <c r="CUQ57" s="778"/>
      <c r="CUR57" s="778"/>
      <c r="CUS57" s="778"/>
      <c r="CUT57" s="778"/>
      <c r="CUU57" s="778"/>
      <c r="CUV57" s="778"/>
      <c r="CUW57" s="778"/>
      <c r="CUX57" s="778"/>
      <c r="CUY57" s="778"/>
      <c r="CUZ57" s="778"/>
      <c r="CVA57" s="778"/>
      <c r="CVB57" s="778"/>
      <c r="CVC57" s="778"/>
      <c r="CVD57" s="778"/>
      <c r="CVE57" s="778"/>
      <c r="CVF57" s="778"/>
      <c r="CVG57" s="778"/>
      <c r="CVH57" s="778"/>
      <c r="CVI57" s="778"/>
      <c r="CVJ57" s="778"/>
      <c r="CVK57" s="778"/>
      <c r="CVL57" s="778"/>
      <c r="CVM57" s="778"/>
      <c r="CVN57" s="778"/>
      <c r="CVO57" s="778"/>
      <c r="CVP57" s="778"/>
      <c r="CVQ57" s="778"/>
      <c r="CVR57" s="778"/>
      <c r="CVS57" s="778"/>
      <c r="CVT57" s="778"/>
      <c r="CVU57" s="778"/>
      <c r="CVV57" s="778"/>
      <c r="CVW57" s="778"/>
      <c r="CVX57" s="778"/>
      <c r="CVY57" s="778"/>
      <c r="CVZ57" s="778"/>
      <c r="CWA57" s="778"/>
      <c r="CWB57" s="778"/>
      <c r="CWC57" s="778"/>
      <c r="CWD57" s="778"/>
      <c r="CWE57" s="778"/>
      <c r="CWF57" s="778"/>
      <c r="CWG57" s="778"/>
      <c r="CWH57" s="778"/>
      <c r="CWI57" s="778"/>
      <c r="CWJ57" s="778"/>
      <c r="CWK57" s="778"/>
      <c r="CWL57" s="778"/>
      <c r="CWM57" s="778"/>
      <c r="CWN57" s="778"/>
      <c r="CWO57" s="778"/>
      <c r="CWP57" s="778"/>
      <c r="CWQ57" s="778"/>
      <c r="CWR57" s="778"/>
      <c r="CWS57" s="778"/>
      <c r="CWT57" s="778"/>
      <c r="CWU57" s="778"/>
      <c r="CWV57" s="778"/>
      <c r="CWW57" s="778"/>
      <c r="CWX57" s="778"/>
      <c r="CWY57" s="778"/>
      <c r="CWZ57" s="778"/>
      <c r="CXA57" s="778"/>
      <c r="CXB57" s="778"/>
      <c r="CXC57" s="778"/>
      <c r="CXD57" s="778"/>
      <c r="CXE57" s="778"/>
      <c r="CXF57" s="778"/>
      <c r="CXG57" s="778"/>
      <c r="CXH57" s="778"/>
      <c r="CXI57" s="778"/>
      <c r="CXJ57" s="778"/>
      <c r="CXK57" s="778"/>
      <c r="CXL57" s="778"/>
      <c r="CXM57" s="778"/>
      <c r="CXN57" s="778"/>
      <c r="CXO57" s="778"/>
      <c r="CXP57" s="778"/>
      <c r="CXQ57" s="778"/>
      <c r="CXR57" s="778"/>
      <c r="CXS57" s="778"/>
      <c r="CXT57" s="778"/>
      <c r="CXU57" s="778"/>
      <c r="CXV57" s="778"/>
      <c r="CXW57" s="778"/>
      <c r="CXX57" s="778"/>
      <c r="CXY57" s="778"/>
      <c r="CXZ57" s="778"/>
      <c r="CYA57" s="778"/>
      <c r="CYB57" s="778"/>
      <c r="CYC57" s="778"/>
      <c r="CYD57" s="778"/>
      <c r="CYE57" s="778"/>
      <c r="CYF57" s="778"/>
      <c r="CYG57" s="778"/>
      <c r="CYH57" s="778"/>
      <c r="CYI57" s="778"/>
      <c r="CYJ57" s="778"/>
      <c r="CYK57" s="778"/>
      <c r="CYL57" s="778"/>
      <c r="CYM57" s="778"/>
      <c r="CYN57" s="778"/>
      <c r="CYO57" s="778"/>
      <c r="CYP57" s="778"/>
      <c r="CYQ57" s="778"/>
      <c r="CYR57" s="778"/>
      <c r="CYS57" s="778"/>
      <c r="CYT57" s="778"/>
      <c r="CYU57" s="778"/>
      <c r="CYV57" s="778"/>
      <c r="CYW57" s="778"/>
      <c r="CYX57" s="778"/>
      <c r="CYY57" s="778"/>
      <c r="CYZ57" s="778"/>
      <c r="CZA57" s="778"/>
      <c r="CZB57" s="778"/>
      <c r="CZC57" s="778"/>
      <c r="CZD57" s="778"/>
      <c r="CZE57" s="778"/>
      <c r="CZF57" s="778"/>
      <c r="CZG57" s="778"/>
      <c r="CZH57" s="778"/>
      <c r="CZI57" s="778"/>
      <c r="CZJ57" s="778"/>
      <c r="CZK57" s="778"/>
      <c r="CZL57" s="778"/>
      <c r="CZM57" s="778"/>
      <c r="CZN57" s="778"/>
      <c r="CZO57" s="778"/>
      <c r="CZP57" s="778"/>
      <c r="CZQ57" s="778"/>
      <c r="CZR57" s="778"/>
      <c r="CZS57" s="778"/>
      <c r="CZT57" s="778"/>
      <c r="CZU57" s="778"/>
      <c r="CZV57" s="778"/>
      <c r="CZW57" s="778"/>
      <c r="CZX57" s="778"/>
      <c r="CZY57" s="778"/>
      <c r="CZZ57" s="778"/>
      <c r="DAA57" s="778"/>
      <c r="DAB57" s="778"/>
      <c r="DAC57" s="778"/>
      <c r="DAD57" s="778"/>
      <c r="DAE57" s="778"/>
      <c r="DAF57" s="778"/>
      <c r="DAG57" s="778"/>
      <c r="DAH57" s="778"/>
      <c r="DAI57" s="778"/>
      <c r="DAJ57" s="778"/>
      <c r="DAK57" s="778"/>
      <c r="DAL57" s="778"/>
      <c r="DAM57" s="778"/>
      <c r="DAN57" s="778"/>
      <c r="DAO57" s="778"/>
      <c r="DAP57" s="778"/>
      <c r="DAQ57" s="778"/>
      <c r="DAR57" s="778"/>
      <c r="DAS57" s="778"/>
      <c r="DAT57" s="778"/>
      <c r="DAU57" s="778"/>
      <c r="DAV57" s="778"/>
      <c r="DAW57" s="778"/>
      <c r="DAX57" s="778"/>
      <c r="DAY57" s="778"/>
      <c r="DAZ57" s="778"/>
      <c r="DBA57" s="778"/>
      <c r="DBB57" s="778"/>
      <c r="DBC57" s="778"/>
      <c r="DBD57" s="778"/>
      <c r="DBE57" s="778"/>
      <c r="DBF57" s="778"/>
      <c r="DBG57" s="778"/>
      <c r="DBH57" s="778"/>
      <c r="DBI57" s="778"/>
      <c r="DBJ57" s="778"/>
      <c r="DBK57" s="778"/>
      <c r="DBL57" s="778"/>
      <c r="DBM57" s="778"/>
      <c r="DBN57" s="778"/>
      <c r="DBO57" s="778"/>
      <c r="DBP57" s="778"/>
      <c r="DBQ57" s="778"/>
      <c r="DBR57" s="778"/>
      <c r="DBS57" s="778"/>
      <c r="DBT57" s="778"/>
      <c r="DBU57" s="778"/>
      <c r="DBV57" s="778"/>
      <c r="DBW57" s="778"/>
      <c r="DBX57" s="778"/>
      <c r="DBY57" s="778"/>
      <c r="DBZ57" s="778"/>
      <c r="DCA57" s="778"/>
      <c r="DCB57" s="778"/>
      <c r="DCC57" s="778"/>
      <c r="DCD57" s="778"/>
      <c r="DCE57" s="778"/>
      <c r="DCF57" s="778"/>
      <c r="DCG57" s="778"/>
      <c r="DCH57" s="778"/>
      <c r="DCI57" s="778"/>
      <c r="DCJ57" s="778"/>
      <c r="DCK57" s="778"/>
      <c r="DCL57" s="778"/>
      <c r="DCM57" s="778"/>
      <c r="DCN57" s="778"/>
      <c r="DCO57" s="778"/>
      <c r="DCP57" s="778"/>
      <c r="DCQ57" s="778"/>
      <c r="DCR57" s="778"/>
      <c r="DCS57" s="778"/>
      <c r="DCT57" s="778"/>
      <c r="DCU57" s="778"/>
      <c r="DCV57" s="778"/>
      <c r="DCW57" s="778"/>
      <c r="DCX57" s="778"/>
      <c r="DCY57" s="778"/>
      <c r="DCZ57" s="778"/>
      <c r="DDA57" s="778"/>
      <c r="DDB57" s="778"/>
      <c r="DDC57" s="778"/>
      <c r="DDD57" s="778"/>
      <c r="DDE57" s="778"/>
      <c r="DDF57" s="778"/>
      <c r="DDG57" s="778"/>
      <c r="DDH57" s="778"/>
      <c r="DDI57" s="778"/>
      <c r="DDJ57" s="778"/>
      <c r="DDK57" s="778"/>
      <c r="DDL57" s="778"/>
      <c r="DDM57" s="778"/>
      <c r="DDN57" s="778"/>
      <c r="DDO57" s="778"/>
      <c r="DDP57" s="778"/>
      <c r="DDQ57" s="778"/>
      <c r="DDR57" s="778"/>
      <c r="DDS57" s="778"/>
      <c r="DDT57" s="778"/>
      <c r="DDU57" s="778"/>
      <c r="DDV57" s="778"/>
      <c r="DDW57" s="778"/>
      <c r="DDX57" s="778"/>
      <c r="DDY57" s="778"/>
      <c r="DDZ57" s="778"/>
      <c r="DEA57" s="778"/>
      <c r="DEB57" s="778"/>
      <c r="DEC57" s="778"/>
      <c r="DED57" s="778"/>
      <c r="DEE57" s="778"/>
      <c r="DEF57" s="778"/>
      <c r="DEG57" s="778"/>
      <c r="DEH57" s="778"/>
      <c r="DEI57" s="778"/>
      <c r="DEJ57" s="778"/>
      <c r="DEK57" s="778"/>
      <c r="DEL57" s="778"/>
      <c r="DEM57" s="778"/>
      <c r="DEN57" s="778"/>
      <c r="DEO57" s="778"/>
      <c r="DEP57" s="778"/>
      <c r="DEQ57" s="778"/>
      <c r="DER57" s="778"/>
      <c r="DES57" s="778"/>
      <c r="DET57" s="778"/>
      <c r="DEU57" s="778"/>
      <c r="DEV57" s="778"/>
      <c r="DEW57" s="778"/>
      <c r="DEX57" s="778"/>
      <c r="DEY57" s="778"/>
      <c r="DEZ57" s="778"/>
      <c r="DFA57" s="778"/>
      <c r="DFB57" s="778"/>
      <c r="DFC57" s="778"/>
      <c r="DFD57" s="778"/>
      <c r="DFE57" s="778"/>
      <c r="DFF57" s="778"/>
      <c r="DFG57" s="778"/>
      <c r="DFH57" s="778"/>
      <c r="DFI57" s="778"/>
      <c r="DFJ57" s="778"/>
      <c r="DFK57" s="778"/>
      <c r="DFL57" s="778"/>
      <c r="DFM57" s="778"/>
      <c r="DFN57" s="778"/>
      <c r="DFO57" s="778"/>
      <c r="DFP57" s="778"/>
      <c r="DFQ57" s="778"/>
      <c r="DFR57" s="778"/>
      <c r="DFS57" s="778"/>
      <c r="DFT57" s="778"/>
      <c r="DFU57" s="778"/>
      <c r="DFV57" s="778"/>
      <c r="DFW57" s="778"/>
      <c r="DFX57" s="778"/>
      <c r="DFY57" s="778"/>
      <c r="DFZ57" s="778"/>
      <c r="DGA57" s="778"/>
      <c r="DGB57" s="778"/>
      <c r="DGC57" s="778"/>
      <c r="DGD57" s="778"/>
      <c r="DGE57" s="778"/>
      <c r="DGF57" s="778"/>
      <c r="DGG57" s="778"/>
      <c r="DGH57" s="778"/>
      <c r="DGI57" s="778"/>
      <c r="DGJ57" s="778"/>
      <c r="DGK57" s="778"/>
      <c r="DGL57" s="778"/>
      <c r="DGM57" s="778"/>
      <c r="DGN57" s="778"/>
      <c r="DGO57" s="778"/>
      <c r="DGP57" s="778"/>
      <c r="DGQ57" s="778"/>
      <c r="DGR57" s="778"/>
      <c r="DGS57" s="778"/>
      <c r="DGT57" s="778"/>
      <c r="DGU57" s="778"/>
      <c r="DGV57" s="778"/>
      <c r="DGW57" s="778"/>
      <c r="DGX57" s="778"/>
      <c r="DGY57" s="778"/>
      <c r="DGZ57" s="778"/>
      <c r="DHA57" s="778"/>
      <c r="DHB57" s="778"/>
      <c r="DHC57" s="778"/>
      <c r="DHD57" s="778"/>
      <c r="DHE57" s="778"/>
      <c r="DHF57" s="778"/>
      <c r="DHG57" s="778"/>
      <c r="DHH57" s="778"/>
      <c r="DHI57" s="778"/>
      <c r="DHJ57" s="778"/>
      <c r="DHK57" s="778"/>
      <c r="DHL57" s="778"/>
      <c r="DHM57" s="778"/>
      <c r="DHN57" s="778"/>
      <c r="DHO57" s="778"/>
      <c r="DHP57" s="778"/>
      <c r="DHQ57" s="778"/>
      <c r="DHR57" s="778"/>
      <c r="DHS57" s="778"/>
      <c r="DHT57" s="778"/>
      <c r="DHU57" s="778"/>
      <c r="DHV57" s="778"/>
      <c r="DHW57" s="778"/>
      <c r="DHX57" s="778"/>
      <c r="DHY57" s="778"/>
      <c r="DHZ57" s="778"/>
      <c r="DIA57" s="778"/>
      <c r="DIB57" s="778"/>
      <c r="DIC57" s="778"/>
      <c r="DID57" s="778"/>
      <c r="DIE57" s="778"/>
      <c r="DIF57" s="778"/>
      <c r="DIG57" s="778"/>
      <c r="DIH57" s="778"/>
      <c r="DII57" s="778"/>
      <c r="DIJ57" s="778"/>
      <c r="DIK57" s="778"/>
      <c r="DIL57" s="778"/>
      <c r="DIM57" s="778"/>
      <c r="DIN57" s="778"/>
      <c r="DIO57" s="778"/>
      <c r="DIP57" s="778"/>
      <c r="DIQ57" s="778"/>
      <c r="DIR57" s="778"/>
      <c r="DIS57" s="778"/>
      <c r="DIT57" s="778"/>
      <c r="DIU57" s="778"/>
      <c r="DIV57" s="778"/>
      <c r="DIW57" s="778"/>
      <c r="DIX57" s="778"/>
      <c r="DIY57" s="778"/>
      <c r="DIZ57" s="778"/>
      <c r="DJA57" s="778"/>
      <c r="DJB57" s="778"/>
      <c r="DJC57" s="778"/>
      <c r="DJD57" s="778"/>
      <c r="DJE57" s="778"/>
      <c r="DJF57" s="778"/>
      <c r="DJG57" s="778"/>
      <c r="DJH57" s="778"/>
      <c r="DJI57" s="778"/>
      <c r="DJJ57" s="778"/>
      <c r="DJK57" s="778"/>
      <c r="DJL57" s="778"/>
      <c r="DJM57" s="778"/>
      <c r="DJN57" s="778"/>
      <c r="DJO57" s="778"/>
      <c r="DJP57" s="778"/>
      <c r="DJQ57" s="778"/>
      <c r="DJR57" s="778"/>
      <c r="DJS57" s="778"/>
      <c r="DJT57" s="778"/>
      <c r="DJU57" s="778"/>
      <c r="DJV57" s="778"/>
      <c r="DJW57" s="778"/>
      <c r="DJX57" s="778"/>
      <c r="DJY57" s="778"/>
      <c r="DJZ57" s="778"/>
      <c r="DKA57" s="778"/>
      <c r="DKB57" s="778"/>
      <c r="DKC57" s="778"/>
      <c r="DKD57" s="778"/>
      <c r="DKE57" s="778"/>
      <c r="DKF57" s="778"/>
      <c r="DKG57" s="778"/>
      <c r="DKH57" s="778"/>
      <c r="DKI57" s="778"/>
      <c r="DKJ57" s="778"/>
      <c r="DKK57" s="778"/>
      <c r="DKL57" s="778"/>
      <c r="DKM57" s="778"/>
      <c r="DKN57" s="778"/>
      <c r="DKO57" s="778"/>
      <c r="DKP57" s="778"/>
      <c r="DKQ57" s="778"/>
      <c r="DKR57" s="778"/>
      <c r="DKS57" s="778"/>
      <c r="DKT57" s="778"/>
      <c r="DKU57" s="778"/>
      <c r="DKV57" s="778"/>
      <c r="DKW57" s="778"/>
      <c r="DKX57" s="778"/>
      <c r="DKY57" s="778"/>
      <c r="DKZ57" s="778"/>
      <c r="DLA57" s="778"/>
      <c r="DLB57" s="778"/>
      <c r="DLC57" s="778"/>
      <c r="DLD57" s="778"/>
      <c r="DLE57" s="778"/>
      <c r="DLF57" s="778"/>
      <c r="DLG57" s="778"/>
      <c r="DLH57" s="778"/>
      <c r="DLI57" s="778"/>
      <c r="DLJ57" s="778"/>
      <c r="DLK57" s="778"/>
      <c r="DLL57" s="778"/>
      <c r="DLM57" s="778"/>
      <c r="DLN57" s="778"/>
      <c r="DLO57" s="778"/>
      <c r="DLP57" s="778"/>
      <c r="DLQ57" s="778"/>
      <c r="DLR57" s="778"/>
      <c r="DLS57" s="778"/>
      <c r="DLT57" s="778"/>
      <c r="DLU57" s="778"/>
      <c r="DLV57" s="778"/>
      <c r="DLW57" s="778"/>
      <c r="DLX57" s="778"/>
      <c r="DLY57" s="778"/>
      <c r="DLZ57" s="778"/>
      <c r="DMA57" s="778"/>
      <c r="DMB57" s="778"/>
      <c r="DMC57" s="778"/>
      <c r="DMD57" s="778"/>
      <c r="DME57" s="778"/>
      <c r="DMF57" s="778"/>
      <c r="DMG57" s="778"/>
      <c r="DMH57" s="778"/>
      <c r="DMI57" s="778"/>
      <c r="DMJ57" s="778"/>
      <c r="DMK57" s="778"/>
      <c r="DML57" s="778"/>
      <c r="DMM57" s="778"/>
      <c r="DMN57" s="778"/>
      <c r="DMO57" s="778"/>
      <c r="DMP57" s="778"/>
      <c r="DMQ57" s="778"/>
      <c r="DMR57" s="778"/>
      <c r="DMS57" s="778"/>
      <c r="DMT57" s="778"/>
      <c r="DMU57" s="778"/>
      <c r="DMV57" s="778"/>
      <c r="DMW57" s="778"/>
      <c r="DMX57" s="778"/>
      <c r="DMY57" s="778"/>
      <c r="DMZ57" s="778"/>
      <c r="DNA57" s="778"/>
      <c r="DNB57" s="778"/>
      <c r="DNC57" s="778"/>
      <c r="DND57" s="778"/>
      <c r="DNE57" s="778"/>
      <c r="DNF57" s="778"/>
      <c r="DNG57" s="778"/>
      <c r="DNH57" s="778"/>
      <c r="DNI57" s="778"/>
      <c r="DNJ57" s="778"/>
      <c r="DNK57" s="778"/>
      <c r="DNL57" s="778"/>
      <c r="DNM57" s="778"/>
      <c r="DNN57" s="778"/>
      <c r="DNO57" s="778"/>
      <c r="DNP57" s="778"/>
      <c r="DNQ57" s="778"/>
      <c r="DNR57" s="778"/>
      <c r="DNS57" s="778"/>
      <c r="DNT57" s="778"/>
      <c r="DNU57" s="778"/>
      <c r="DNV57" s="778"/>
      <c r="DNW57" s="778"/>
      <c r="DNX57" s="778"/>
      <c r="DNY57" s="778"/>
      <c r="DNZ57" s="778"/>
      <c r="DOA57" s="778"/>
      <c r="DOB57" s="778"/>
      <c r="DOC57" s="778"/>
      <c r="DOD57" s="778"/>
      <c r="DOE57" s="778"/>
      <c r="DOF57" s="778"/>
      <c r="DOG57" s="778"/>
      <c r="DOH57" s="778"/>
      <c r="DOI57" s="778"/>
      <c r="DOJ57" s="778"/>
      <c r="DOK57" s="778"/>
      <c r="DOL57" s="778"/>
      <c r="DOM57" s="778"/>
      <c r="DON57" s="778"/>
      <c r="DOO57" s="778"/>
      <c r="DOP57" s="778"/>
      <c r="DOQ57" s="778"/>
      <c r="DOR57" s="778"/>
      <c r="DOS57" s="778"/>
      <c r="DOT57" s="778"/>
      <c r="DOU57" s="778"/>
      <c r="DOV57" s="778"/>
      <c r="DOW57" s="778"/>
      <c r="DOX57" s="778"/>
      <c r="DOY57" s="778"/>
      <c r="DOZ57" s="778"/>
      <c r="DPA57" s="778"/>
      <c r="DPB57" s="778"/>
      <c r="DPC57" s="778"/>
      <c r="DPD57" s="778"/>
      <c r="DPE57" s="778"/>
      <c r="DPF57" s="778"/>
      <c r="DPG57" s="778"/>
      <c r="DPH57" s="778"/>
      <c r="DPI57" s="778"/>
      <c r="DPJ57" s="778"/>
      <c r="DPK57" s="778"/>
      <c r="DPL57" s="778"/>
      <c r="DPM57" s="778"/>
      <c r="DPN57" s="778"/>
      <c r="DPO57" s="778"/>
      <c r="DPP57" s="778"/>
      <c r="DPQ57" s="778"/>
      <c r="DPR57" s="778"/>
      <c r="DPS57" s="778"/>
      <c r="DPT57" s="778"/>
      <c r="DPU57" s="778"/>
      <c r="DPV57" s="778"/>
      <c r="DPW57" s="778"/>
      <c r="DPX57" s="778"/>
      <c r="DPY57" s="778"/>
      <c r="DPZ57" s="778"/>
      <c r="DQA57" s="778"/>
      <c r="DQB57" s="778"/>
      <c r="DQC57" s="778"/>
      <c r="DQD57" s="778"/>
      <c r="DQE57" s="778"/>
      <c r="DQF57" s="778"/>
      <c r="DQG57" s="778"/>
      <c r="DQH57" s="778"/>
      <c r="DQI57" s="778"/>
      <c r="DQJ57" s="778"/>
      <c r="DQK57" s="778"/>
      <c r="DQL57" s="778"/>
      <c r="DQM57" s="778"/>
      <c r="DQN57" s="778"/>
      <c r="DQO57" s="778"/>
      <c r="DQP57" s="778"/>
      <c r="DQQ57" s="778"/>
      <c r="DQR57" s="778"/>
      <c r="DQS57" s="778"/>
      <c r="DQT57" s="778"/>
      <c r="DQU57" s="778"/>
      <c r="DQV57" s="778"/>
      <c r="DQW57" s="778"/>
      <c r="DQX57" s="778"/>
      <c r="DQY57" s="778"/>
      <c r="DQZ57" s="778"/>
      <c r="DRA57" s="778"/>
      <c r="DRB57" s="778"/>
      <c r="DRC57" s="778"/>
      <c r="DRD57" s="778"/>
      <c r="DRE57" s="778"/>
      <c r="DRF57" s="778"/>
      <c r="DRG57" s="778"/>
      <c r="DRH57" s="778"/>
      <c r="DRI57" s="778"/>
      <c r="DRJ57" s="778"/>
      <c r="DRK57" s="778"/>
      <c r="DRL57" s="778"/>
      <c r="DRM57" s="778"/>
      <c r="DRN57" s="778"/>
      <c r="DRO57" s="778"/>
      <c r="DRP57" s="778"/>
      <c r="DRQ57" s="778"/>
      <c r="DRR57" s="778"/>
      <c r="DRS57" s="778"/>
      <c r="DRT57" s="778"/>
      <c r="DRU57" s="778"/>
      <c r="DRV57" s="778"/>
      <c r="DRW57" s="778"/>
      <c r="DRX57" s="778"/>
      <c r="DRY57" s="778"/>
      <c r="DRZ57" s="778"/>
      <c r="DSA57" s="778"/>
      <c r="DSB57" s="778"/>
      <c r="DSC57" s="778"/>
      <c r="DSD57" s="778"/>
      <c r="DSE57" s="778"/>
      <c r="DSF57" s="778"/>
      <c r="DSG57" s="778"/>
      <c r="DSH57" s="778"/>
      <c r="DSI57" s="778"/>
      <c r="DSJ57" s="778"/>
      <c r="DSK57" s="778"/>
      <c r="DSL57" s="778"/>
      <c r="DSM57" s="778"/>
      <c r="DSN57" s="778"/>
      <c r="DSO57" s="778"/>
      <c r="DSP57" s="778"/>
      <c r="DSQ57" s="778"/>
      <c r="DSR57" s="778"/>
      <c r="DSS57" s="778"/>
      <c r="DST57" s="778"/>
      <c r="DSU57" s="778"/>
      <c r="DSV57" s="778"/>
      <c r="DSW57" s="778"/>
      <c r="DSX57" s="778"/>
      <c r="DSY57" s="778"/>
      <c r="DSZ57" s="778"/>
      <c r="DTA57" s="778"/>
      <c r="DTB57" s="778"/>
      <c r="DTC57" s="778"/>
      <c r="DTD57" s="778"/>
      <c r="DTE57" s="778"/>
      <c r="DTF57" s="778"/>
      <c r="DTG57" s="778"/>
      <c r="DTH57" s="778"/>
      <c r="DTI57" s="778"/>
      <c r="DTJ57" s="778"/>
      <c r="DTK57" s="778"/>
      <c r="DTL57" s="778"/>
      <c r="DTM57" s="778"/>
      <c r="DTN57" s="778"/>
      <c r="DTO57" s="778"/>
      <c r="DTP57" s="778"/>
      <c r="DTQ57" s="778"/>
      <c r="DTR57" s="778"/>
      <c r="DTS57" s="778"/>
      <c r="DTT57" s="778"/>
      <c r="DTU57" s="778"/>
      <c r="DTV57" s="778"/>
      <c r="DTW57" s="778"/>
      <c r="DTX57" s="778"/>
      <c r="DTY57" s="778"/>
      <c r="DTZ57" s="778"/>
      <c r="DUA57" s="778"/>
      <c r="DUB57" s="778"/>
      <c r="DUC57" s="778"/>
      <c r="DUD57" s="778"/>
      <c r="DUE57" s="778"/>
      <c r="DUF57" s="778"/>
      <c r="DUG57" s="778"/>
      <c r="DUH57" s="778"/>
      <c r="DUI57" s="778"/>
      <c r="DUJ57" s="778"/>
      <c r="DUK57" s="778"/>
      <c r="DUL57" s="778"/>
      <c r="DUM57" s="778"/>
      <c r="DUN57" s="778"/>
      <c r="DUO57" s="778"/>
      <c r="DUP57" s="778"/>
      <c r="DUQ57" s="778"/>
      <c r="DUR57" s="778"/>
      <c r="DUS57" s="778"/>
      <c r="DUT57" s="778"/>
      <c r="DUU57" s="778"/>
      <c r="DUV57" s="778"/>
      <c r="DUW57" s="778"/>
      <c r="DUX57" s="778"/>
      <c r="DUY57" s="778"/>
      <c r="DUZ57" s="778"/>
      <c r="DVA57" s="778"/>
      <c r="DVB57" s="778"/>
      <c r="DVC57" s="778"/>
      <c r="DVD57" s="778"/>
      <c r="DVE57" s="778"/>
      <c r="DVF57" s="778"/>
      <c r="DVG57" s="778"/>
      <c r="DVH57" s="778"/>
      <c r="DVI57" s="778"/>
      <c r="DVJ57" s="778"/>
      <c r="DVK57" s="778"/>
      <c r="DVL57" s="778"/>
      <c r="DVM57" s="778"/>
      <c r="DVN57" s="778"/>
      <c r="DVO57" s="778"/>
      <c r="DVP57" s="778"/>
      <c r="DVQ57" s="778"/>
      <c r="DVR57" s="778"/>
      <c r="DVS57" s="778"/>
      <c r="DVT57" s="778"/>
      <c r="DVU57" s="778"/>
      <c r="DVV57" s="778"/>
      <c r="DVW57" s="778"/>
      <c r="DVX57" s="778"/>
      <c r="DVY57" s="778"/>
      <c r="DVZ57" s="778"/>
      <c r="DWA57" s="778"/>
      <c r="DWB57" s="778"/>
      <c r="DWC57" s="778"/>
      <c r="DWD57" s="778"/>
      <c r="DWE57" s="778"/>
      <c r="DWF57" s="778"/>
      <c r="DWG57" s="778"/>
      <c r="DWH57" s="778"/>
      <c r="DWI57" s="778"/>
      <c r="DWJ57" s="778"/>
      <c r="DWK57" s="778"/>
      <c r="DWL57" s="778"/>
      <c r="DWM57" s="778"/>
      <c r="DWN57" s="778"/>
      <c r="DWO57" s="778"/>
      <c r="DWP57" s="778"/>
      <c r="DWQ57" s="778"/>
      <c r="DWR57" s="778"/>
      <c r="DWS57" s="778"/>
      <c r="DWT57" s="778"/>
      <c r="DWU57" s="778"/>
      <c r="DWV57" s="778"/>
      <c r="DWW57" s="778"/>
      <c r="DWX57" s="778"/>
      <c r="DWY57" s="778"/>
      <c r="DWZ57" s="778"/>
      <c r="DXA57" s="778"/>
      <c r="DXB57" s="778"/>
      <c r="DXC57" s="778"/>
      <c r="DXD57" s="778"/>
      <c r="DXE57" s="778"/>
      <c r="DXF57" s="778"/>
      <c r="DXG57" s="778"/>
      <c r="DXH57" s="778"/>
      <c r="DXI57" s="778"/>
      <c r="DXJ57" s="778"/>
      <c r="DXK57" s="778"/>
      <c r="DXL57" s="778"/>
      <c r="DXM57" s="778"/>
      <c r="DXN57" s="778"/>
      <c r="DXO57" s="778"/>
      <c r="DXP57" s="778"/>
      <c r="DXQ57" s="778"/>
      <c r="DXR57" s="778"/>
      <c r="DXS57" s="778"/>
      <c r="DXT57" s="778"/>
      <c r="DXU57" s="778"/>
      <c r="DXV57" s="778"/>
      <c r="DXW57" s="778"/>
      <c r="DXX57" s="778"/>
      <c r="DXY57" s="778"/>
      <c r="DXZ57" s="778"/>
      <c r="DYA57" s="778"/>
      <c r="DYB57" s="778"/>
      <c r="DYC57" s="778"/>
      <c r="DYD57" s="778"/>
      <c r="DYE57" s="778"/>
      <c r="DYF57" s="778"/>
      <c r="DYG57" s="778"/>
      <c r="DYH57" s="778"/>
      <c r="DYI57" s="778"/>
      <c r="DYJ57" s="778"/>
      <c r="DYK57" s="778"/>
      <c r="DYL57" s="778"/>
      <c r="DYM57" s="778"/>
      <c r="DYN57" s="778"/>
      <c r="DYO57" s="778"/>
      <c r="DYP57" s="778"/>
      <c r="DYQ57" s="778"/>
      <c r="DYR57" s="778"/>
      <c r="DYS57" s="778"/>
      <c r="DYT57" s="778"/>
      <c r="DYU57" s="778"/>
      <c r="DYV57" s="778"/>
      <c r="DYW57" s="778"/>
      <c r="DYX57" s="778"/>
      <c r="DYY57" s="778"/>
      <c r="DYZ57" s="778"/>
      <c r="DZA57" s="778"/>
      <c r="DZB57" s="778"/>
      <c r="DZC57" s="778"/>
      <c r="DZD57" s="778"/>
      <c r="DZE57" s="778"/>
      <c r="DZF57" s="778"/>
      <c r="DZG57" s="778"/>
      <c r="DZH57" s="778"/>
      <c r="DZI57" s="778"/>
      <c r="DZJ57" s="778"/>
      <c r="DZK57" s="778"/>
      <c r="DZL57" s="778"/>
      <c r="DZM57" s="778"/>
      <c r="DZN57" s="778"/>
      <c r="DZO57" s="778"/>
      <c r="DZP57" s="778"/>
      <c r="DZQ57" s="778"/>
      <c r="DZR57" s="778"/>
      <c r="DZS57" s="778"/>
      <c r="DZT57" s="778"/>
      <c r="DZU57" s="778"/>
      <c r="DZV57" s="778"/>
      <c r="DZW57" s="778"/>
      <c r="DZX57" s="778"/>
      <c r="DZY57" s="778"/>
      <c r="DZZ57" s="778"/>
      <c r="EAA57" s="778"/>
      <c r="EAB57" s="778"/>
      <c r="EAC57" s="778"/>
      <c r="EAD57" s="778"/>
      <c r="EAE57" s="778"/>
      <c r="EAF57" s="778"/>
      <c r="EAG57" s="778"/>
      <c r="EAH57" s="778"/>
      <c r="EAI57" s="778"/>
      <c r="EAJ57" s="778"/>
      <c r="EAK57" s="778"/>
      <c r="EAL57" s="778"/>
      <c r="EAM57" s="778"/>
      <c r="EAN57" s="778"/>
      <c r="EAO57" s="778"/>
      <c r="EAP57" s="778"/>
      <c r="EAQ57" s="778"/>
      <c r="EAR57" s="778"/>
      <c r="EAS57" s="778"/>
      <c r="EAT57" s="778"/>
      <c r="EAU57" s="778"/>
      <c r="EAV57" s="778"/>
      <c r="EAW57" s="778"/>
      <c r="EAX57" s="778"/>
      <c r="EAY57" s="778"/>
      <c r="EAZ57" s="778"/>
      <c r="EBA57" s="778"/>
      <c r="EBB57" s="778"/>
      <c r="EBC57" s="778"/>
      <c r="EBD57" s="778"/>
      <c r="EBE57" s="778"/>
      <c r="EBF57" s="778"/>
      <c r="EBG57" s="778"/>
      <c r="EBH57" s="778"/>
      <c r="EBI57" s="778"/>
      <c r="EBJ57" s="778"/>
      <c r="EBK57" s="778"/>
      <c r="EBL57" s="778"/>
      <c r="EBM57" s="778"/>
      <c r="EBN57" s="778"/>
      <c r="EBO57" s="778"/>
      <c r="EBP57" s="778"/>
      <c r="EBQ57" s="778"/>
      <c r="EBR57" s="778"/>
      <c r="EBS57" s="778"/>
      <c r="EBT57" s="778"/>
      <c r="EBU57" s="778"/>
      <c r="EBV57" s="778"/>
      <c r="EBW57" s="778"/>
      <c r="EBX57" s="778"/>
      <c r="EBY57" s="778"/>
      <c r="EBZ57" s="778"/>
      <c r="ECA57" s="778"/>
      <c r="ECB57" s="778"/>
      <c r="ECC57" s="778"/>
      <c r="ECD57" s="778"/>
      <c r="ECE57" s="778"/>
      <c r="ECF57" s="778"/>
      <c r="ECG57" s="778"/>
      <c r="ECH57" s="778"/>
      <c r="ECI57" s="778"/>
      <c r="ECJ57" s="778"/>
      <c r="ECK57" s="778"/>
      <c r="ECL57" s="778"/>
      <c r="ECM57" s="778"/>
      <c r="ECN57" s="778"/>
      <c r="ECO57" s="778"/>
      <c r="ECP57" s="778"/>
      <c r="ECQ57" s="778"/>
      <c r="ECR57" s="778"/>
      <c r="ECS57" s="778"/>
      <c r="ECT57" s="778"/>
      <c r="ECU57" s="778"/>
      <c r="ECV57" s="778"/>
      <c r="ECW57" s="778"/>
      <c r="ECX57" s="778"/>
      <c r="ECY57" s="778"/>
      <c r="ECZ57" s="778"/>
      <c r="EDA57" s="778"/>
      <c r="EDB57" s="778"/>
      <c r="EDC57" s="778"/>
      <c r="EDD57" s="778"/>
      <c r="EDE57" s="778"/>
      <c r="EDF57" s="778"/>
      <c r="EDG57" s="778"/>
      <c r="EDH57" s="778"/>
      <c r="EDI57" s="778"/>
      <c r="EDJ57" s="778"/>
      <c r="EDK57" s="778"/>
      <c r="EDL57" s="778"/>
      <c r="EDM57" s="778"/>
      <c r="EDN57" s="778"/>
      <c r="EDO57" s="778"/>
      <c r="EDP57" s="778"/>
      <c r="EDQ57" s="778"/>
      <c r="EDR57" s="778"/>
      <c r="EDS57" s="778"/>
      <c r="EDT57" s="778"/>
      <c r="EDU57" s="778"/>
      <c r="EDV57" s="778"/>
      <c r="EDW57" s="778"/>
      <c r="EDX57" s="778"/>
      <c r="EDY57" s="778"/>
      <c r="EDZ57" s="778"/>
      <c r="EEA57" s="778"/>
      <c r="EEB57" s="778"/>
      <c r="EEC57" s="778"/>
      <c r="EED57" s="778"/>
      <c r="EEE57" s="778"/>
      <c r="EEF57" s="778"/>
      <c r="EEG57" s="778"/>
      <c r="EEH57" s="778"/>
      <c r="EEI57" s="778"/>
      <c r="EEJ57" s="778"/>
      <c r="EEK57" s="778"/>
      <c r="EEL57" s="778"/>
      <c r="EEM57" s="778"/>
      <c r="EEN57" s="778"/>
      <c r="EEO57" s="778"/>
      <c r="EEP57" s="778"/>
      <c r="EEQ57" s="778"/>
      <c r="EER57" s="778"/>
      <c r="EES57" s="778"/>
      <c r="EET57" s="778"/>
      <c r="EEU57" s="778"/>
      <c r="EEV57" s="778"/>
      <c r="EEW57" s="778"/>
      <c r="EEX57" s="778"/>
      <c r="EEY57" s="778"/>
      <c r="EEZ57" s="778"/>
      <c r="EFA57" s="778"/>
      <c r="EFB57" s="778"/>
      <c r="EFC57" s="778"/>
      <c r="EFD57" s="778"/>
      <c r="EFE57" s="778"/>
      <c r="EFF57" s="778"/>
      <c r="EFG57" s="778"/>
      <c r="EFH57" s="778"/>
      <c r="EFI57" s="778"/>
      <c r="EFJ57" s="778"/>
      <c r="EFK57" s="778"/>
      <c r="EFL57" s="778"/>
      <c r="EFM57" s="778"/>
      <c r="EFN57" s="778"/>
      <c r="EFO57" s="778"/>
      <c r="EFP57" s="778"/>
      <c r="EFQ57" s="778"/>
      <c r="EFR57" s="778"/>
      <c r="EFS57" s="778"/>
      <c r="EFT57" s="778"/>
      <c r="EFU57" s="778"/>
      <c r="EFV57" s="778"/>
      <c r="EFW57" s="778"/>
      <c r="EFX57" s="778"/>
      <c r="EFY57" s="778"/>
      <c r="EFZ57" s="778"/>
      <c r="EGA57" s="778"/>
      <c r="EGB57" s="778"/>
      <c r="EGC57" s="778"/>
      <c r="EGD57" s="778"/>
      <c r="EGE57" s="778"/>
      <c r="EGF57" s="778"/>
      <c r="EGG57" s="778"/>
      <c r="EGH57" s="778"/>
      <c r="EGI57" s="778"/>
      <c r="EGJ57" s="778"/>
      <c r="EGK57" s="778"/>
      <c r="EGL57" s="778"/>
      <c r="EGM57" s="778"/>
      <c r="EGN57" s="778"/>
      <c r="EGO57" s="778"/>
      <c r="EGP57" s="778"/>
      <c r="EGQ57" s="778"/>
      <c r="EGR57" s="778"/>
      <c r="EGS57" s="778"/>
      <c r="EGT57" s="778"/>
      <c r="EGU57" s="778"/>
      <c r="EGV57" s="778"/>
      <c r="EGW57" s="778"/>
      <c r="EGX57" s="778"/>
      <c r="EGY57" s="778"/>
      <c r="EGZ57" s="778"/>
      <c r="EHA57" s="778"/>
      <c r="EHB57" s="778"/>
      <c r="EHC57" s="778"/>
      <c r="EHD57" s="778"/>
      <c r="EHE57" s="778"/>
      <c r="EHF57" s="778"/>
      <c r="EHG57" s="778"/>
      <c r="EHH57" s="778"/>
      <c r="EHI57" s="778"/>
      <c r="EHJ57" s="778"/>
      <c r="EHK57" s="778"/>
      <c r="EHL57" s="778"/>
      <c r="EHM57" s="778"/>
      <c r="EHN57" s="778"/>
      <c r="EHO57" s="778"/>
      <c r="EHP57" s="778"/>
      <c r="EHQ57" s="778"/>
      <c r="EHR57" s="778"/>
      <c r="EHS57" s="778"/>
      <c r="EHT57" s="778"/>
      <c r="EHU57" s="778"/>
      <c r="EHV57" s="778"/>
      <c r="EHW57" s="778"/>
      <c r="EHX57" s="778"/>
      <c r="EHY57" s="778"/>
      <c r="EHZ57" s="778"/>
      <c r="EIA57" s="778"/>
      <c r="EIB57" s="778"/>
      <c r="EIC57" s="778"/>
      <c r="EID57" s="778"/>
      <c r="EIE57" s="778"/>
      <c r="EIF57" s="778"/>
      <c r="EIG57" s="778"/>
      <c r="EIH57" s="778"/>
      <c r="EII57" s="778"/>
      <c r="EIJ57" s="778"/>
      <c r="EIK57" s="778"/>
      <c r="EIL57" s="778"/>
      <c r="EIM57" s="778"/>
      <c r="EIN57" s="778"/>
      <c r="EIO57" s="778"/>
      <c r="EIP57" s="778"/>
      <c r="EIQ57" s="778"/>
      <c r="EIR57" s="778"/>
      <c r="EIS57" s="778"/>
      <c r="EIT57" s="778"/>
      <c r="EIU57" s="778"/>
      <c r="EIV57" s="778"/>
      <c r="EIW57" s="778"/>
      <c r="EIX57" s="778"/>
      <c r="EIY57" s="778"/>
      <c r="EIZ57" s="778"/>
      <c r="EJA57" s="778"/>
      <c r="EJB57" s="778"/>
      <c r="EJC57" s="778"/>
      <c r="EJD57" s="778"/>
      <c r="EJE57" s="778"/>
      <c r="EJF57" s="778"/>
      <c r="EJG57" s="778"/>
      <c r="EJH57" s="778"/>
      <c r="EJI57" s="778"/>
      <c r="EJJ57" s="778"/>
      <c r="EJK57" s="778"/>
      <c r="EJL57" s="778"/>
      <c r="EJM57" s="778"/>
      <c r="EJN57" s="778"/>
      <c r="EJO57" s="778"/>
      <c r="EJP57" s="778"/>
      <c r="EJQ57" s="778"/>
      <c r="EJR57" s="778"/>
      <c r="EJS57" s="778"/>
      <c r="EJT57" s="778"/>
      <c r="EJU57" s="778"/>
      <c r="EJV57" s="778"/>
      <c r="EJW57" s="778"/>
      <c r="EJX57" s="778"/>
      <c r="EJY57" s="778"/>
      <c r="EJZ57" s="778"/>
      <c r="EKA57" s="778"/>
      <c r="EKB57" s="778"/>
      <c r="EKC57" s="778"/>
      <c r="EKD57" s="778"/>
      <c r="EKE57" s="778"/>
      <c r="EKF57" s="778"/>
      <c r="EKG57" s="778"/>
      <c r="EKH57" s="778"/>
      <c r="EKI57" s="778"/>
      <c r="EKJ57" s="778"/>
      <c r="EKK57" s="778"/>
      <c r="EKL57" s="778"/>
      <c r="EKM57" s="778"/>
      <c r="EKN57" s="778"/>
      <c r="EKO57" s="778"/>
      <c r="EKP57" s="778"/>
      <c r="EKQ57" s="778"/>
      <c r="EKR57" s="778"/>
      <c r="EKS57" s="778"/>
      <c r="EKT57" s="778"/>
      <c r="EKU57" s="778"/>
      <c r="EKV57" s="778"/>
      <c r="EKW57" s="778"/>
      <c r="EKX57" s="778"/>
      <c r="EKY57" s="778"/>
      <c r="EKZ57" s="778"/>
      <c r="ELA57" s="778"/>
      <c r="ELB57" s="778"/>
      <c r="ELC57" s="778"/>
      <c r="ELD57" s="778"/>
      <c r="ELE57" s="778"/>
      <c r="ELF57" s="778"/>
      <c r="ELG57" s="778"/>
      <c r="ELH57" s="778"/>
      <c r="ELI57" s="778"/>
      <c r="ELJ57" s="778"/>
      <c r="ELK57" s="778"/>
      <c r="ELL57" s="778"/>
      <c r="ELM57" s="778"/>
      <c r="ELN57" s="778"/>
      <c r="ELO57" s="778"/>
      <c r="ELP57" s="778"/>
      <c r="ELQ57" s="778"/>
      <c r="ELR57" s="778"/>
      <c r="ELS57" s="778"/>
      <c r="ELT57" s="778"/>
      <c r="ELU57" s="778"/>
      <c r="ELV57" s="778"/>
      <c r="ELW57" s="778"/>
      <c r="ELX57" s="778"/>
      <c r="ELY57" s="778"/>
      <c r="ELZ57" s="778"/>
      <c r="EMA57" s="778"/>
      <c r="EMB57" s="778"/>
      <c r="EMC57" s="778"/>
      <c r="EMD57" s="778"/>
      <c r="EME57" s="778"/>
      <c r="EMF57" s="778"/>
      <c r="EMG57" s="778"/>
      <c r="EMH57" s="778"/>
      <c r="EMI57" s="778"/>
      <c r="EMJ57" s="778"/>
      <c r="EMK57" s="778"/>
      <c r="EML57" s="778"/>
      <c r="EMM57" s="778"/>
      <c r="EMN57" s="778"/>
      <c r="EMO57" s="778"/>
      <c r="EMP57" s="778"/>
      <c r="EMQ57" s="778"/>
      <c r="EMR57" s="778"/>
      <c r="EMS57" s="778"/>
      <c r="EMT57" s="778"/>
      <c r="EMU57" s="778"/>
      <c r="EMV57" s="778"/>
      <c r="EMW57" s="778"/>
      <c r="EMX57" s="778"/>
      <c r="EMY57" s="778"/>
      <c r="EMZ57" s="778"/>
      <c r="ENA57" s="778"/>
      <c r="ENB57" s="778"/>
      <c r="ENC57" s="778"/>
      <c r="END57" s="778"/>
      <c r="ENE57" s="778"/>
      <c r="ENF57" s="778"/>
      <c r="ENG57" s="778"/>
      <c r="ENH57" s="778"/>
      <c r="ENI57" s="778"/>
      <c r="ENJ57" s="778"/>
      <c r="ENK57" s="778"/>
      <c r="ENL57" s="778"/>
      <c r="ENM57" s="778"/>
      <c r="ENN57" s="778"/>
      <c r="ENO57" s="778"/>
      <c r="ENP57" s="778"/>
      <c r="ENQ57" s="778"/>
      <c r="ENR57" s="778"/>
      <c r="ENS57" s="778"/>
      <c r="ENT57" s="778"/>
      <c r="ENU57" s="778"/>
      <c r="ENV57" s="778"/>
      <c r="ENW57" s="778"/>
      <c r="ENX57" s="778"/>
      <c r="ENY57" s="778"/>
      <c r="ENZ57" s="778"/>
      <c r="EOA57" s="778"/>
      <c r="EOB57" s="778"/>
      <c r="EOC57" s="778"/>
      <c r="EOD57" s="778"/>
      <c r="EOE57" s="778"/>
      <c r="EOF57" s="778"/>
      <c r="EOG57" s="778"/>
      <c r="EOH57" s="778"/>
      <c r="EOI57" s="778"/>
      <c r="EOJ57" s="778"/>
      <c r="EOK57" s="778"/>
      <c r="EOL57" s="778"/>
      <c r="EOM57" s="778"/>
      <c r="EON57" s="778"/>
      <c r="EOO57" s="778"/>
      <c r="EOP57" s="778"/>
      <c r="EOQ57" s="778"/>
      <c r="EOR57" s="778"/>
      <c r="EOS57" s="778"/>
      <c r="EOT57" s="778"/>
      <c r="EOU57" s="778"/>
      <c r="EOV57" s="778"/>
      <c r="EOW57" s="778"/>
      <c r="EOX57" s="778"/>
      <c r="EOY57" s="778"/>
      <c r="EOZ57" s="778"/>
      <c r="EPA57" s="778"/>
      <c r="EPB57" s="778"/>
      <c r="EPC57" s="778"/>
      <c r="EPD57" s="778"/>
      <c r="EPE57" s="778"/>
      <c r="EPF57" s="778"/>
      <c r="EPG57" s="778"/>
      <c r="EPH57" s="778"/>
      <c r="EPI57" s="778"/>
      <c r="EPJ57" s="778"/>
      <c r="EPK57" s="778"/>
      <c r="EPL57" s="778"/>
      <c r="EPM57" s="778"/>
      <c r="EPN57" s="778"/>
      <c r="EPO57" s="778"/>
      <c r="EPP57" s="778"/>
      <c r="EPQ57" s="778"/>
      <c r="EPR57" s="778"/>
      <c r="EPS57" s="778"/>
      <c r="EPT57" s="778"/>
      <c r="EPU57" s="778"/>
      <c r="EPV57" s="778"/>
      <c r="EPW57" s="778"/>
      <c r="EPX57" s="778"/>
      <c r="EPY57" s="778"/>
      <c r="EPZ57" s="778"/>
      <c r="EQA57" s="778"/>
      <c r="EQB57" s="778"/>
      <c r="EQC57" s="778"/>
      <c r="EQD57" s="778"/>
      <c r="EQE57" s="778"/>
      <c r="EQF57" s="778"/>
      <c r="EQG57" s="778"/>
      <c r="EQH57" s="778"/>
      <c r="EQI57" s="778"/>
      <c r="EQJ57" s="778"/>
      <c r="EQK57" s="778"/>
      <c r="EQL57" s="778"/>
      <c r="EQM57" s="778"/>
      <c r="EQN57" s="778"/>
      <c r="EQO57" s="778"/>
      <c r="EQP57" s="778"/>
      <c r="EQQ57" s="778"/>
      <c r="EQR57" s="778"/>
      <c r="EQS57" s="778"/>
      <c r="EQT57" s="778"/>
      <c r="EQU57" s="778"/>
      <c r="EQV57" s="778"/>
      <c r="EQW57" s="778"/>
      <c r="EQX57" s="778"/>
      <c r="EQY57" s="778"/>
      <c r="EQZ57" s="778"/>
      <c r="ERA57" s="778"/>
      <c r="ERB57" s="778"/>
      <c r="ERC57" s="778"/>
      <c r="ERD57" s="778"/>
      <c r="ERE57" s="778"/>
      <c r="ERF57" s="778"/>
      <c r="ERG57" s="778"/>
      <c r="ERH57" s="778"/>
      <c r="ERI57" s="778"/>
      <c r="ERJ57" s="778"/>
      <c r="ERK57" s="778"/>
      <c r="ERL57" s="778"/>
      <c r="ERM57" s="778"/>
      <c r="ERN57" s="778"/>
      <c r="ERO57" s="778"/>
      <c r="ERP57" s="778"/>
      <c r="ERQ57" s="778"/>
      <c r="ERR57" s="778"/>
      <c r="ERS57" s="778"/>
      <c r="ERT57" s="778"/>
      <c r="ERU57" s="778"/>
      <c r="ERV57" s="778"/>
      <c r="ERW57" s="778"/>
      <c r="ERX57" s="778"/>
      <c r="ERY57" s="778"/>
      <c r="ERZ57" s="778"/>
      <c r="ESA57" s="778"/>
      <c r="ESB57" s="778"/>
      <c r="ESC57" s="778"/>
      <c r="ESD57" s="778"/>
      <c r="ESE57" s="778"/>
      <c r="ESF57" s="778"/>
      <c r="ESG57" s="778"/>
      <c r="ESH57" s="778"/>
      <c r="ESI57" s="778"/>
      <c r="ESJ57" s="778"/>
      <c r="ESK57" s="778"/>
      <c r="ESL57" s="778"/>
      <c r="ESM57" s="778"/>
      <c r="ESN57" s="778"/>
      <c r="ESO57" s="778"/>
      <c r="ESP57" s="778"/>
      <c r="ESQ57" s="778"/>
      <c r="ESR57" s="778"/>
      <c r="ESS57" s="778"/>
      <c r="EST57" s="778"/>
      <c r="ESU57" s="778"/>
      <c r="ESV57" s="778"/>
      <c r="ESW57" s="778"/>
      <c r="ESX57" s="778"/>
      <c r="ESY57" s="778"/>
      <c r="ESZ57" s="778"/>
      <c r="ETA57" s="778"/>
      <c r="ETB57" s="778"/>
      <c r="ETC57" s="778"/>
      <c r="ETD57" s="778"/>
      <c r="ETE57" s="778"/>
      <c r="ETF57" s="778"/>
      <c r="ETG57" s="778"/>
      <c r="ETH57" s="778"/>
      <c r="ETI57" s="778"/>
      <c r="ETJ57" s="778"/>
      <c r="ETK57" s="778"/>
      <c r="ETL57" s="778"/>
      <c r="ETM57" s="778"/>
      <c r="ETN57" s="778"/>
      <c r="ETO57" s="778"/>
      <c r="ETP57" s="778"/>
      <c r="ETQ57" s="778"/>
      <c r="ETR57" s="778"/>
      <c r="ETS57" s="778"/>
      <c r="ETT57" s="778"/>
      <c r="ETU57" s="778"/>
      <c r="ETV57" s="778"/>
      <c r="ETW57" s="778"/>
      <c r="ETX57" s="778"/>
      <c r="ETY57" s="778"/>
      <c r="ETZ57" s="778"/>
      <c r="EUA57" s="778"/>
      <c r="EUB57" s="778"/>
      <c r="EUC57" s="778"/>
      <c r="EUD57" s="778"/>
      <c r="EUE57" s="778"/>
      <c r="EUF57" s="778"/>
      <c r="EUG57" s="778"/>
      <c r="EUH57" s="778"/>
      <c r="EUI57" s="778"/>
      <c r="EUJ57" s="778"/>
      <c r="EUK57" s="778"/>
      <c r="EUL57" s="778"/>
      <c r="EUM57" s="778"/>
      <c r="EUN57" s="778"/>
      <c r="EUO57" s="778"/>
      <c r="EUP57" s="778"/>
      <c r="EUQ57" s="778"/>
      <c r="EUR57" s="778"/>
      <c r="EUS57" s="778"/>
      <c r="EUT57" s="778"/>
      <c r="EUU57" s="778"/>
      <c r="EUV57" s="778"/>
      <c r="EUW57" s="778"/>
      <c r="EUX57" s="778"/>
      <c r="EUY57" s="778"/>
      <c r="EUZ57" s="778"/>
      <c r="EVA57" s="778"/>
      <c r="EVB57" s="778"/>
      <c r="EVC57" s="778"/>
      <c r="EVD57" s="778"/>
      <c r="EVE57" s="778"/>
      <c r="EVF57" s="778"/>
      <c r="EVG57" s="778"/>
      <c r="EVH57" s="778"/>
      <c r="EVI57" s="778"/>
      <c r="EVJ57" s="778"/>
      <c r="EVK57" s="778"/>
      <c r="EVL57" s="778"/>
      <c r="EVM57" s="778"/>
      <c r="EVN57" s="778"/>
      <c r="EVO57" s="778"/>
      <c r="EVP57" s="778"/>
      <c r="EVQ57" s="778"/>
      <c r="EVR57" s="778"/>
      <c r="EVS57" s="778"/>
      <c r="EVT57" s="778"/>
      <c r="EVU57" s="778"/>
      <c r="EVV57" s="778"/>
      <c r="EVW57" s="778"/>
      <c r="EVX57" s="778"/>
      <c r="EVY57" s="778"/>
      <c r="EVZ57" s="778"/>
      <c r="EWA57" s="778"/>
      <c r="EWB57" s="778"/>
      <c r="EWC57" s="778"/>
      <c r="EWD57" s="778"/>
      <c r="EWE57" s="778"/>
      <c r="EWF57" s="778"/>
      <c r="EWG57" s="778"/>
      <c r="EWH57" s="778"/>
      <c r="EWI57" s="778"/>
      <c r="EWJ57" s="778"/>
      <c r="EWK57" s="778"/>
      <c r="EWL57" s="778"/>
      <c r="EWM57" s="778"/>
      <c r="EWN57" s="778"/>
      <c r="EWO57" s="778"/>
      <c r="EWP57" s="778"/>
      <c r="EWQ57" s="778"/>
      <c r="EWR57" s="778"/>
      <c r="EWS57" s="778"/>
      <c r="EWT57" s="778"/>
      <c r="EWU57" s="778"/>
      <c r="EWV57" s="778"/>
      <c r="EWW57" s="778"/>
      <c r="EWX57" s="778"/>
      <c r="EWY57" s="778"/>
      <c r="EWZ57" s="778"/>
      <c r="EXA57" s="778"/>
      <c r="EXB57" s="778"/>
      <c r="EXC57" s="778"/>
      <c r="EXD57" s="778"/>
      <c r="EXE57" s="778"/>
      <c r="EXF57" s="778"/>
      <c r="EXG57" s="778"/>
      <c r="EXH57" s="778"/>
      <c r="EXI57" s="778"/>
      <c r="EXJ57" s="778"/>
      <c r="EXK57" s="778"/>
      <c r="EXL57" s="778"/>
      <c r="EXM57" s="778"/>
      <c r="EXN57" s="778"/>
      <c r="EXO57" s="778"/>
      <c r="EXP57" s="778"/>
      <c r="EXQ57" s="778"/>
      <c r="EXR57" s="778"/>
      <c r="EXS57" s="778"/>
      <c r="EXT57" s="778"/>
      <c r="EXU57" s="778"/>
      <c r="EXV57" s="778"/>
      <c r="EXW57" s="778"/>
      <c r="EXX57" s="778"/>
      <c r="EXY57" s="778"/>
      <c r="EXZ57" s="778"/>
      <c r="EYA57" s="778"/>
      <c r="EYB57" s="778"/>
      <c r="EYC57" s="778"/>
      <c r="EYD57" s="778"/>
      <c r="EYE57" s="778"/>
      <c r="EYF57" s="778"/>
      <c r="EYG57" s="778"/>
      <c r="EYH57" s="778"/>
      <c r="EYI57" s="778"/>
      <c r="EYJ57" s="778"/>
      <c r="EYK57" s="778"/>
      <c r="EYL57" s="778"/>
      <c r="EYM57" s="778"/>
      <c r="EYN57" s="778"/>
      <c r="EYO57" s="778"/>
      <c r="EYP57" s="778"/>
      <c r="EYQ57" s="778"/>
      <c r="EYR57" s="778"/>
      <c r="EYS57" s="778"/>
      <c r="EYT57" s="778"/>
      <c r="EYU57" s="778"/>
      <c r="EYV57" s="778"/>
      <c r="EYW57" s="778"/>
      <c r="EYX57" s="778"/>
      <c r="EYY57" s="778"/>
      <c r="EYZ57" s="778"/>
      <c r="EZA57" s="778"/>
      <c r="EZB57" s="778"/>
      <c r="EZC57" s="778"/>
      <c r="EZD57" s="778"/>
      <c r="EZE57" s="778"/>
      <c r="EZF57" s="778"/>
      <c r="EZG57" s="778"/>
      <c r="EZH57" s="778"/>
      <c r="EZI57" s="778"/>
      <c r="EZJ57" s="778"/>
      <c r="EZK57" s="778"/>
      <c r="EZL57" s="778"/>
      <c r="EZM57" s="778"/>
      <c r="EZN57" s="778"/>
      <c r="EZO57" s="778"/>
      <c r="EZP57" s="778"/>
      <c r="EZQ57" s="778"/>
      <c r="EZR57" s="778"/>
      <c r="EZS57" s="778"/>
      <c r="EZT57" s="778"/>
      <c r="EZU57" s="778"/>
      <c r="EZV57" s="778"/>
      <c r="EZW57" s="778"/>
      <c r="EZX57" s="778"/>
      <c r="EZY57" s="778"/>
      <c r="EZZ57" s="778"/>
      <c r="FAA57" s="778"/>
      <c r="FAB57" s="778"/>
      <c r="FAC57" s="778"/>
      <c r="FAD57" s="778"/>
      <c r="FAE57" s="778"/>
      <c r="FAF57" s="778"/>
      <c r="FAG57" s="778"/>
      <c r="FAH57" s="778"/>
      <c r="FAI57" s="778"/>
      <c r="FAJ57" s="778"/>
      <c r="FAK57" s="778"/>
      <c r="FAL57" s="778"/>
      <c r="FAM57" s="778"/>
      <c r="FAN57" s="778"/>
      <c r="FAO57" s="778"/>
      <c r="FAP57" s="778"/>
      <c r="FAQ57" s="778"/>
      <c r="FAR57" s="778"/>
      <c r="FAS57" s="778"/>
      <c r="FAT57" s="778"/>
      <c r="FAU57" s="778"/>
      <c r="FAV57" s="778"/>
      <c r="FAW57" s="778"/>
      <c r="FAX57" s="778"/>
      <c r="FAY57" s="778"/>
      <c r="FAZ57" s="778"/>
      <c r="FBA57" s="778"/>
      <c r="FBB57" s="778"/>
      <c r="FBC57" s="778"/>
      <c r="FBD57" s="778"/>
      <c r="FBE57" s="778"/>
      <c r="FBF57" s="778"/>
      <c r="FBG57" s="778"/>
      <c r="FBH57" s="778"/>
      <c r="FBI57" s="778"/>
      <c r="FBJ57" s="778"/>
      <c r="FBK57" s="778"/>
      <c r="FBL57" s="778"/>
      <c r="FBM57" s="778"/>
      <c r="FBN57" s="778"/>
      <c r="FBO57" s="778"/>
      <c r="FBP57" s="778"/>
      <c r="FBQ57" s="778"/>
      <c r="FBR57" s="778"/>
      <c r="FBS57" s="778"/>
      <c r="FBT57" s="778"/>
      <c r="FBU57" s="778"/>
      <c r="FBV57" s="778"/>
      <c r="FBW57" s="778"/>
      <c r="FBX57" s="778"/>
      <c r="FBY57" s="778"/>
      <c r="FBZ57" s="778"/>
      <c r="FCA57" s="778"/>
      <c r="FCB57" s="778"/>
      <c r="FCC57" s="778"/>
      <c r="FCD57" s="778"/>
      <c r="FCE57" s="778"/>
      <c r="FCF57" s="778"/>
      <c r="FCG57" s="778"/>
      <c r="FCH57" s="778"/>
      <c r="FCI57" s="778"/>
      <c r="FCJ57" s="778"/>
      <c r="FCK57" s="778"/>
      <c r="FCL57" s="778"/>
      <c r="FCM57" s="778"/>
      <c r="FCN57" s="778"/>
      <c r="FCO57" s="778"/>
      <c r="FCP57" s="778"/>
      <c r="FCQ57" s="778"/>
      <c r="FCR57" s="778"/>
      <c r="FCS57" s="778"/>
      <c r="FCT57" s="778"/>
      <c r="FCU57" s="778"/>
      <c r="FCV57" s="778"/>
      <c r="FCW57" s="778"/>
      <c r="FCX57" s="778"/>
      <c r="FCY57" s="778"/>
      <c r="FCZ57" s="778"/>
      <c r="FDA57" s="778"/>
      <c r="FDB57" s="778"/>
      <c r="FDC57" s="778"/>
      <c r="FDD57" s="778"/>
      <c r="FDE57" s="778"/>
      <c r="FDF57" s="778"/>
      <c r="FDG57" s="778"/>
      <c r="FDH57" s="778"/>
      <c r="FDI57" s="778"/>
      <c r="FDJ57" s="778"/>
      <c r="FDK57" s="778"/>
      <c r="FDL57" s="778"/>
      <c r="FDM57" s="778"/>
      <c r="FDN57" s="778"/>
      <c r="FDO57" s="778"/>
      <c r="FDP57" s="778"/>
      <c r="FDQ57" s="778"/>
      <c r="FDR57" s="778"/>
      <c r="FDS57" s="778"/>
      <c r="FDT57" s="778"/>
      <c r="FDU57" s="778"/>
      <c r="FDV57" s="778"/>
      <c r="FDW57" s="778"/>
      <c r="FDX57" s="778"/>
      <c r="FDY57" s="778"/>
      <c r="FDZ57" s="778"/>
      <c r="FEA57" s="778"/>
      <c r="FEB57" s="778"/>
      <c r="FEC57" s="778"/>
      <c r="FED57" s="778"/>
      <c r="FEE57" s="778"/>
      <c r="FEF57" s="778"/>
      <c r="FEG57" s="778"/>
      <c r="FEH57" s="778"/>
      <c r="FEI57" s="778"/>
      <c r="FEJ57" s="778"/>
      <c r="FEK57" s="778"/>
      <c r="FEL57" s="778"/>
      <c r="FEM57" s="778"/>
      <c r="FEN57" s="778"/>
      <c r="FEO57" s="778"/>
      <c r="FEP57" s="778"/>
      <c r="FEQ57" s="778"/>
      <c r="FER57" s="778"/>
      <c r="FES57" s="778"/>
      <c r="FET57" s="778"/>
      <c r="FEU57" s="778"/>
      <c r="FEV57" s="778"/>
      <c r="FEW57" s="778"/>
      <c r="FEX57" s="778"/>
      <c r="FEY57" s="778"/>
      <c r="FEZ57" s="778"/>
      <c r="FFA57" s="778"/>
      <c r="FFB57" s="778"/>
      <c r="FFC57" s="778"/>
      <c r="FFD57" s="778"/>
      <c r="FFE57" s="778"/>
      <c r="FFF57" s="778"/>
      <c r="FFG57" s="778"/>
      <c r="FFH57" s="778"/>
      <c r="FFI57" s="778"/>
      <c r="FFJ57" s="778"/>
      <c r="FFK57" s="778"/>
      <c r="FFL57" s="778"/>
      <c r="FFM57" s="778"/>
      <c r="FFN57" s="778"/>
      <c r="FFO57" s="778"/>
      <c r="FFP57" s="778"/>
      <c r="FFQ57" s="778"/>
      <c r="FFR57" s="778"/>
      <c r="FFS57" s="778"/>
      <c r="FFT57" s="778"/>
      <c r="FFU57" s="778"/>
      <c r="FFV57" s="778"/>
      <c r="FFW57" s="778"/>
      <c r="FFX57" s="778"/>
      <c r="FFY57" s="778"/>
      <c r="FFZ57" s="778"/>
      <c r="FGA57" s="778"/>
      <c r="FGB57" s="778"/>
      <c r="FGC57" s="778"/>
      <c r="FGD57" s="778"/>
      <c r="FGE57" s="778"/>
      <c r="FGF57" s="778"/>
      <c r="FGG57" s="778"/>
      <c r="FGH57" s="778"/>
      <c r="FGI57" s="778"/>
      <c r="FGJ57" s="778"/>
      <c r="FGK57" s="778"/>
      <c r="FGL57" s="778"/>
      <c r="FGM57" s="778"/>
      <c r="FGN57" s="778"/>
      <c r="FGO57" s="778"/>
      <c r="FGP57" s="778"/>
      <c r="FGQ57" s="778"/>
      <c r="FGR57" s="778"/>
      <c r="FGS57" s="778"/>
      <c r="FGT57" s="778"/>
      <c r="FGU57" s="778"/>
      <c r="FGV57" s="778"/>
      <c r="FGW57" s="778"/>
      <c r="FGX57" s="778"/>
      <c r="FGY57" s="778"/>
      <c r="FGZ57" s="778"/>
      <c r="FHA57" s="778"/>
      <c r="FHB57" s="778"/>
      <c r="FHC57" s="778"/>
      <c r="FHD57" s="778"/>
      <c r="FHE57" s="778"/>
      <c r="FHF57" s="778"/>
      <c r="FHG57" s="778"/>
      <c r="FHH57" s="778"/>
      <c r="FHI57" s="778"/>
      <c r="FHJ57" s="778"/>
      <c r="FHK57" s="778"/>
      <c r="FHL57" s="778"/>
      <c r="FHM57" s="778"/>
      <c r="FHN57" s="778"/>
      <c r="FHO57" s="778"/>
      <c r="FHP57" s="778"/>
      <c r="FHQ57" s="778"/>
      <c r="FHR57" s="778"/>
      <c r="FHS57" s="778"/>
      <c r="FHT57" s="778"/>
      <c r="FHU57" s="778"/>
      <c r="FHV57" s="778"/>
      <c r="FHW57" s="778"/>
      <c r="FHX57" s="778"/>
      <c r="FHY57" s="778"/>
      <c r="FHZ57" s="778"/>
      <c r="FIA57" s="778"/>
      <c r="FIB57" s="778"/>
      <c r="FIC57" s="778"/>
      <c r="FID57" s="778"/>
      <c r="FIE57" s="778"/>
      <c r="FIF57" s="778"/>
      <c r="FIG57" s="778"/>
      <c r="FIH57" s="778"/>
      <c r="FII57" s="778"/>
      <c r="FIJ57" s="778"/>
      <c r="FIK57" s="778"/>
      <c r="FIL57" s="778"/>
      <c r="FIM57" s="778"/>
      <c r="FIN57" s="778"/>
      <c r="FIO57" s="778"/>
      <c r="FIP57" s="778"/>
      <c r="FIQ57" s="778"/>
      <c r="FIR57" s="778"/>
      <c r="FIS57" s="778"/>
      <c r="FIT57" s="778"/>
      <c r="FIU57" s="778"/>
      <c r="FIV57" s="778"/>
      <c r="FIW57" s="778"/>
      <c r="FIX57" s="778"/>
      <c r="FIY57" s="778"/>
      <c r="FIZ57" s="778"/>
      <c r="FJA57" s="778"/>
      <c r="FJB57" s="778"/>
      <c r="FJC57" s="778"/>
      <c r="FJD57" s="778"/>
      <c r="FJE57" s="778"/>
      <c r="FJF57" s="778"/>
      <c r="FJG57" s="778"/>
      <c r="FJH57" s="778"/>
      <c r="FJI57" s="778"/>
      <c r="FJJ57" s="778"/>
      <c r="FJK57" s="778"/>
      <c r="FJL57" s="778"/>
      <c r="FJM57" s="778"/>
      <c r="FJN57" s="778"/>
      <c r="FJO57" s="778"/>
      <c r="FJP57" s="778"/>
      <c r="FJQ57" s="778"/>
      <c r="FJR57" s="778"/>
      <c r="FJS57" s="778"/>
      <c r="FJT57" s="778"/>
      <c r="FJU57" s="778"/>
      <c r="FJV57" s="778"/>
      <c r="FJW57" s="778"/>
      <c r="FJX57" s="778"/>
      <c r="FJY57" s="778"/>
      <c r="FJZ57" s="778"/>
      <c r="FKA57" s="778"/>
      <c r="FKB57" s="778"/>
      <c r="FKC57" s="778"/>
      <c r="FKD57" s="778"/>
      <c r="FKE57" s="778"/>
      <c r="FKF57" s="778"/>
      <c r="FKG57" s="778"/>
      <c r="FKH57" s="778"/>
      <c r="FKI57" s="778"/>
      <c r="FKJ57" s="778"/>
      <c r="FKK57" s="778"/>
      <c r="FKL57" s="778"/>
      <c r="FKM57" s="778"/>
      <c r="FKN57" s="778"/>
      <c r="FKO57" s="778"/>
      <c r="FKP57" s="778"/>
      <c r="FKQ57" s="778"/>
      <c r="FKR57" s="778"/>
      <c r="FKS57" s="778"/>
      <c r="FKT57" s="778"/>
      <c r="FKU57" s="778"/>
      <c r="FKV57" s="778"/>
      <c r="FKW57" s="778"/>
      <c r="FKX57" s="778"/>
      <c r="FKY57" s="778"/>
      <c r="FKZ57" s="778"/>
      <c r="FLA57" s="778"/>
      <c r="FLB57" s="778"/>
      <c r="FLC57" s="778"/>
      <c r="FLD57" s="778"/>
      <c r="FLE57" s="778"/>
      <c r="FLF57" s="778"/>
      <c r="FLG57" s="778"/>
      <c r="FLH57" s="778"/>
      <c r="FLI57" s="778"/>
      <c r="FLJ57" s="778"/>
      <c r="FLK57" s="778"/>
      <c r="FLL57" s="778"/>
      <c r="FLM57" s="778"/>
      <c r="FLN57" s="778"/>
      <c r="FLO57" s="778"/>
      <c r="FLP57" s="778"/>
      <c r="FLQ57" s="778"/>
      <c r="FLR57" s="778"/>
      <c r="FLS57" s="778"/>
      <c r="FLT57" s="778"/>
      <c r="FLU57" s="778"/>
      <c r="FLV57" s="778"/>
      <c r="FLW57" s="778"/>
      <c r="FLX57" s="778"/>
      <c r="FLY57" s="778"/>
      <c r="FLZ57" s="778"/>
      <c r="FMA57" s="778"/>
      <c r="FMB57" s="778"/>
      <c r="FMC57" s="778"/>
      <c r="FMD57" s="778"/>
      <c r="FME57" s="778"/>
      <c r="FMF57" s="778"/>
      <c r="FMG57" s="778"/>
      <c r="FMH57" s="778"/>
      <c r="FMI57" s="778"/>
      <c r="FMJ57" s="778"/>
      <c r="FMK57" s="778"/>
      <c r="FML57" s="778"/>
      <c r="FMM57" s="778"/>
      <c r="FMN57" s="778"/>
      <c r="FMO57" s="778"/>
      <c r="FMP57" s="778"/>
      <c r="FMQ57" s="778"/>
      <c r="FMR57" s="778"/>
      <c r="FMS57" s="778"/>
      <c r="FMT57" s="778"/>
      <c r="FMU57" s="778"/>
      <c r="FMV57" s="778"/>
      <c r="FMW57" s="778"/>
      <c r="FMX57" s="778"/>
      <c r="FMY57" s="778"/>
      <c r="FMZ57" s="778"/>
      <c r="FNA57" s="778"/>
      <c r="FNB57" s="778"/>
      <c r="FNC57" s="778"/>
      <c r="FND57" s="778"/>
      <c r="FNE57" s="778"/>
      <c r="FNF57" s="778"/>
      <c r="FNG57" s="778"/>
      <c r="FNH57" s="778"/>
      <c r="FNI57" s="778"/>
      <c r="FNJ57" s="778"/>
      <c r="FNK57" s="778"/>
      <c r="FNL57" s="778"/>
      <c r="FNM57" s="778"/>
      <c r="FNN57" s="778"/>
      <c r="FNO57" s="778"/>
      <c r="FNP57" s="778"/>
      <c r="FNQ57" s="778"/>
      <c r="FNR57" s="778"/>
      <c r="FNS57" s="778"/>
      <c r="FNT57" s="778"/>
      <c r="FNU57" s="778"/>
      <c r="FNV57" s="778"/>
      <c r="FNW57" s="778"/>
      <c r="FNX57" s="778"/>
      <c r="FNY57" s="778"/>
      <c r="FNZ57" s="778"/>
      <c r="FOA57" s="778"/>
      <c r="FOB57" s="778"/>
      <c r="FOC57" s="778"/>
      <c r="FOD57" s="778"/>
      <c r="FOE57" s="778"/>
      <c r="FOF57" s="778"/>
      <c r="FOG57" s="778"/>
      <c r="FOH57" s="778"/>
      <c r="FOI57" s="778"/>
      <c r="FOJ57" s="778"/>
      <c r="FOK57" s="778"/>
      <c r="FOL57" s="778"/>
      <c r="FOM57" s="778"/>
      <c r="FON57" s="778"/>
      <c r="FOO57" s="778"/>
      <c r="FOP57" s="778"/>
      <c r="FOQ57" s="778"/>
      <c r="FOR57" s="778"/>
      <c r="FOS57" s="778"/>
      <c r="FOT57" s="778"/>
      <c r="FOU57" s="778"/>
      <c r="FOV57" s="778"/>
      <c r="FOW57" s="778"/>
      <c r="FOX57" s="778"/>
      <c r="FOY57" s="778"/>
      <c r="FOZ57" s="778"/>
      <c r="FPA57" s="778"/>
      <c r="FPB57" s="778"/>
      <c r="FPC57" s="778"/>
      <c r="FPD57" s="778"/>
      <c r="FPE57" s="778"/>
      <c r="FPF57" s="778"/>
      <c r="FPG57" s="778"/>
      <c r="FPH57" s="778"/>
      <c r="FPI57" s="778"/>
      <c r="FPJ57" s="778"/>
      <c r="FPK57" s="778"/>
      <c r="FPL57" s="778"/>
      <c r="FPM57" s="778"/>
      <c r="FPN57" s="778"/>
      <c r="FPO57" s="778"/>
      <c r="FPP57" s="778"/>
      <c r="FPQ57" s="778"/>
      <c r="FPR57" s="778"/>
      <c r="FPS57" s="778"/>
      <c r="FPT57" s="778"/>
      <c r="FPU57" s="778"/>
      <c r="FPV57" s="778"/>
      <c r="FPW57" s="778"/>
      <c r="FPX57" s="778"/>
      <c r="FPY57" s="778"/>
      <c r="FPZ57" s="778"/>
      <c r="FQA57" s="778"/>
      <c r="FQB57" s="778"/>
      <c r="FQC57" s="778"/>
      <c r="FQD57" s="778"/>
      <c r="FQE57" s="778"/>
      <c r="FQF57" s="778"/>
      <c r="FQG57" s="778"/>
      <c r="FQH57" s="778"/>
      <c r="FQI57" s="778"/>
      <c r="FQJ57" s="778"/>
      <c r="FQK57" s="778"/>
      <c r="FQL57" s="778"/>
      <c r="FQM57" s="778"/>
      <c r="FQN57" s="778"/>
      <c r="FQO57" s="778"/>
      <c r="FQP57" s="778"/>
      <c r="FQQ57" s="778"/>
      <c r="FQR57" s="778"/>
      <c r="FQS57" s="778"/>
      <c r="FQT57" s="778"/>
      <c r="FQU57" s="778"/>
      <c r="FQV57" s="778"/>
      <c r="FQW57" s="778"/>
      <c r="FQX57" s="778"/>
      <c r="FQY57" s="778"/>
      <c r="FQZ57" s="778"/>
      <c r="FRA57" s="778"/>
      <c r="FRB57" s="778"/>
      <c r="FRC57" s="778"/>
      <c r="FRD57" s="778"/>
      <c r="FRE57" s="778"/>
      <c r="FRF57" s="778"/>
      <c r="FRG57" s="778"/>
      <c r="FRH57" s="778"/>
      <c r="FRI57" s="778"/>
      <c r="FRJ57" s="778"/>
      <c r="FRK57" s="778"/>
      <c r="FRL57" s="778"/>
      <c r="FRM57" s="778"/>
      <c r="FRN57" s="778"/>
      <c r="FRO57" s="778"/>
      <c r="FRP57" s="778"/>
      <c r="FRQ57" s="778"/>
      <c r="FRR57" s="778"/>
      <c r="FRS57" s="778"/>
      <c r="FRT57" s="778"/>
      <c r="FRU57" s="778"/>
      <c r="FRV57" s="778"/>
      <c r="FRW57" s="778"/>
      <c r="FRX57" s="778"/>
      <c r="FRY57" s="778"/>
      <c r="FRZ57" s="778"/>
      <c r="FSA57" s="778"/>
      <c r="FSB57" s="778"/>
      <c r="FSC57" s="778"/>
      <c r="FSD57" s="778"/>
      <c r="FSE57" s="778"/>
      <c r="FSF57" s="778"/>
      <c r="FSG57" s="778"/>
      <c r="FSH57" s="778"/>
      <c r="FSI57" s="778"/>
      <c r="FSJ57" s="778"/>
      <c r="FSK57" s="778"/>
      <c r="FSL57" s="778"/>
      <c r="FSM57" s="778"/>
      <c r="FSN57" s="778"/>
      <c r="FSO57" s="778"/>
      <c r="FSP57" s="778"/>
      <c r="FSQ57" s="778"/>
      <c r="FSR57" s="778"/>
      <c r="FSS57" s="778"/>
      <c r="FST57" s="778"/>
      <c r="FSU57" s="778"/>
      <c r="FSV57" s="778"/>
      <c r="FSW57" s="778"/>
      <c r="FSX57" s="778"/>
      <c r="FSY57" s="778"/>
      <c r="FSZ57" s="778"/>
      <c r="FTA57" s="778"/>
      <c r="FTB57" s="778"/>
      <c r="FTC57" s="778"/>
      <c r="FTD57" s="778"/>
      <c r="FTE57" s="778"/>
      <c r="FTF57" s="778"/>
      <c r="FTG57" s="778"/>
      <c r="FTH57" s="778"/>
      <c r="FTI57" s="778"/>
      <c r="FTJ57" s="778"/>
      <c r="FTK57" s="778"/>
      <c r="FTL57" s="778"/>
      <c r="FTM57" s="778"/>
      <c r="FTN57" s="778"/>
      <c r="FTO57" s="778"/>
      <c r="FTP57" s="778"/>
      <c r="FTQ57" s="778"/>
      <c r="FTR57" s="778"/>
      <c r="FTS57" s="778"/>
      <c r="FTT57" s="778"/>
      <c r="FTU57" s="778"/>
      <c r="FTV57" s="778"/>
      <c r="FTW57" s="778"/>
      <c r="FTX57" s="778"/>
      <c r="FTY57" s="778"/>
      <c r="FTZ57" s="778"/>
      <c r="FUA57" s="778"/>
      <c r="FUB57" s="778"/>
      <c r="FUC57" s="778"/>
      <c r="FUD57" s="778"/>
      <c r="FUE57" s="778"/>
      <c r="FUF57" s="778"/>
      <c r="FUG57" s="778"/>
      <c r="FUH57" s="778"/>
      <c r="FUI57" s="778"/>
      <c r="FUJ57" s="778"/>
      <c r="FUK57" s="778"/>
      <c r="FUL57" s="778"/>
      <c r="FUM57" s="778"/>
      <c r="FUN57" s="778"/>
      <c r="FUO57" s="778"/>
      <c r="FUP57" s="778"/>
      <c r="FUQ57" s="778"/>
      <c r="FUR57" s="778"/>
      <c r="FUS57" s="778"/>
      <c r="FUT57" s="778"/>
      <c r="FUU57" s="778"/>
      <c r="FUV57" s="778"/>
      <c r="FUW57" s="778"/>
      <c r="FUX57" s="778"/>
      <c r="FUY57" s="778"/>
      <c r="FUZ57" s="778"/>
      <c r="FVA57" s="778"/>
      <c r="FVB57" s="778"/>
      <c r="FVC57" s="778"/>
      <c r="FVD57" s="778"/>
      <c r="FVE57" s="778"/>
      <c r="FVF57" s="778"/>
      <c r="FVG57" s="778"/>
      <c r="FVH57" s="778"/>
      <c r="FVI57" s="778"/>
      <c r="FVJ57" s="778"/>
      <c r="FVK57" s="778"/>
      <c r="FVL57" s="778"/>
      <c r="FVM57" s="778"/>
      <c r="FVN57" s="778"/>
      <c r="FVO57" s="778"/>
      <c r="FVP57" s="778"/>
      <c r="FVQ57" s="778"/>
      <c r="FVR57" s="778"/>
      <c r="FVS57" s="778"/>
      <c r="FVT57" s="778"/>
      <c r="FVU57" s="778"/>
      <c r="FVV57" s="778"/>
      <c r="FVW57" s="778"/>
      <c r="FVX57" s="778"/>
      <c r="FVY57" s="778"/>
      <c r="FVZ57" s="778"/>
      <c r="FWA57" s="778"/>
      <c r="FWB57" s="778"/>
      <c r="FWC57" s="778"/>
      <c r="FWD57" s="778"/>
      <c r="FWE57" s="778"/>
      <c r="FWF57" s="778"/>
      <c r="FWG57" s="778"/>
      <c r="FWH57" s="778"/>
      <c r="FWI57" s="778"/>
      <c r="FWJ57" s="778"/>
      <c r="FWK57" s="778"/>
      <c r="FWL57" s="778"/>
      <c r="FWM57" s="778"/>
      <c r="FWN57" s="778"/>
      <c r="FWO57" s="778"/>
      <c r="FWP57" s="778"/>
      <c r="FWQ57" s="778"/>
      <c r="FWR57" s="778"/>
      <c r="FWS57" s="778"/>
      <c r="FWT57" s="778"/>
      <c r="FWU57" s="778"/>
      <c r="FWV57" s="778"/>
      <c r="FWW57" s="778"/>
      <c r="FWX57" s="778"/>
      <c r="FWY57" s="778"/>
      <c r="FWZ57" s="778"/>
      <c r="FXA57" s="778"/>
      <c r="FXB57" s="778"/>
      <c r="FXC57" s="778"/>
      <c r="FXD57" s="778"/>
      <c r="FXE57" s="778"/>
      <c r="FXF57" s="778"/>
      <c r="FXG57" s="778"/>
      <c r="FXH57" s="778"/>
      <c r="FXI57" s="778"/>
      <c r="FXJ57" s="778"/>
      <c r="FXK57" s="778"/>
      <c r="FXL57" s="778"/>
      <c r="FXM57" s="778"/>
      <c r="FXN57" s="778"/>
      <c r="FXO57" s="778"/>
      <c r="FXP57" s="778"/>
      <c r="FXQ57" s="778"/>
      <c r="FXR57" s="778"/>
      <c r="FXS57" s="778"/>
      <c r="FXT57" s="778"/>
      <c r="FXU57" s="778"/>
      <c r="FXV57" s="778"/>
      <c r="FXW57" s="778"/>
      <c r="FXX57" s="778"/>
      <c r="FXY57" s="778"/>
      <c r="FXZ57" s="778"/>
      <c r="FYA57" s="778"/>
      <c r="FYB57" s="778"/>
      <c r="FYC57" s="778"/>
      <c r="FYD57" s="778"/>
      <c r="FYE57" s="778"/>
      <c r="FYF57" s="778"/>
      <c r="FYG57" s="778"/>
      <c r="FYH57" s="778"/>
      <c r="FYI57" s="778"/>
      <c r="FYJ57" s="778"/>
      <c r="FYK57" s="778"/>
      <c r="FYL57" s="778"/>
      <c r="FYM57" s="778"/>
      <c r="FYN57" s="778"/>
      <c r="FYO57" s="778"/>
      <c r="FYP57" s="778"/>
      <c r="FYQ57" s="778"/>
      <c r="FYR57" s="778"/>
      <c r="FYS57" s="778"/>
      <c r="FYT57" s="778"/>
      <c r="FYU57" s="778"/>
      <c r="FYV57" s="778"/>
      <c r="FYW57" s="778"/>
      <c r="FYX57" s="778"/>
      <c r="FYY57" s="778"/>
      <c r="FYZ57" s="778"/>
      <c r="FZA57" s="778"/>
      <c r="FZB57" s="778"/>
      <c r="FZC57" s="778"/>
      <c r="FZD57" s="778"/>
      <c r="FZE57" s="778"/>
      <c r="FZF57" s="778"/>
      <c r="FZG57" s="778"/>
      <c r="FZH57" s="778"/>
      <c r="FZI57" s="778"/>
      <c r="FZJ57" s="778"/>
      <c r="FZK57" s="778"/>
      <c r="FZL57" s="778"/>
      <c r="FZM57" s="778"/>
      <c r="FZN57" s="778"/>
      <c r="FZO57" s="778"/>
      <c r="FZP57" s="778"/>
      <c r="FZQ57" s="778"/>
      <c r="FZR57" s="778"/>
      <c r="FZS57" s="778"/>
      <c r="FZT57" s="778"/>
      <c r="FZU57" s="778"/>
      <c r="FZV57" s="778"/>
      <c r="FZW57" s="778"/>
      <c r="FZX57" s="778"/>
      <c r="FZY57" s="778"/>
      <c r="FZZ57" s="778"/>
      <c r="GAA57" s="778"/>
      <c r="GAB57" s="778"/>
      <c r="GAC57" s="778"/>
      <c r="GAD57" s="778"/>
      <c r="GAE57" s="778"/>
      <c r="GAF57" s="778"/>
      <c r="GAG57" s="778"/>
      <c r="GAH57" s="778"/>
      <c r="GAI57" s="778"/>
      <c r="GAJ57" s="778"/>
      <c r="GAK57" s="778"/>
      <c r="GAL57" s="778"/>
      <c r="GAM57" s="778"/>
      <c r="GAN57" s="778"/>
      <c r="GAO57" s="778"/>
      <c r="GAP57" s="778"/>
      <c r="GAQ57" s="778"/>
      <c r="GAR57" s="778"/>
      <c r="GAS57" s="778"/>
      <c r="GAT57" s="778"/>
      <c r="GAU57" s="778"/>
      <c r="GAV57" s="778"/>
      <c r="GAW57" s="778"/>
      <c r="GAX57" s="778"/>
      <c r="GAY57" s="778"/>
      <c r="GAZ57" s="778"/>
      <c r="GBA57" s="778"/>
      <c r="GBB57" s="778"/>
      <c r="GBC57" s="778"/>
      <c r="GBD57" s="778"/>
      <c r="GBE57" s="778"/>
      <c r="GBF57" s="778"/>
      <c r="GBG57" s="778"/>
      <c r="GBH57" s="778"/>
      <c r="GBI57" s="778"/>
      <c r="GBJ57" s="778"/>
      <c r="GBK57" s="778"/>
      <c r="GBL57" s="778"/>
      <c r="GBM57" s="778"/>
      <c r="GBN57" s="778"/>
      <c r="GBO57" s="778"/>
      <c r="GBP57" s="778"/>
      <c r="GBQ57" s="778"/>
      <c r="GBR57" s="778"/>
      <c r="GBS57" s="778"/>
      <c r="GBT57" s="778"/>
      <c r="GBU57" s="778"/>
      <c r="GBV57" s="778"/>
      <c r="GBW57" s="778"/>
      <c r="GBX57" s="778"/>
      <c r="GBY57" s="778"/>
      <c r="GBZ57" s="778"/>
      <c r="GCA57" s="778"/>
      <c r="GCB57" s="778"/>
      <c r="GCC57" s="778"/>
      <c r="GCD57" s="778"/>
      <c r="GCE57" s="778"/>
      <c r="GCF57" s="778"/>
      <c r="GCG57" s="778"/>
      <c r="GCH57" s="778"/>
      <c r="GCI57" s="778"/>
      <c r="GCJ57" s="778"/>
      <c r="GCK57" s="778"/>
      <c r="GCL57" s="778"/>
      <c r="GCM57" s="778"/>
      <c r="GCN57" s="778"/>
      <c r="GCO57" s="778"/>
      <c r="GCP57" s="778"/>
      <c r="GCQ57" s="778"/>
      <c r="GCR57" s="778"/>
      <c r="GCS57" s="778"/>
      <c r="GCT57" s="778"/>
      <c r="GCU57" s="778"/>
      <c r="GCV57" s="778"/>
      <c r="GCW57" s="778"/>
      <c r="GCX57" s="778"/>
      <c r="GCY57" s="778"/>
      <c r="GCZ57" s="778"/>
      <c r="GDA57" s="778"/>
      <c r="GDB57" s="778"/>
      <c r="GDC57" s="778"/>
      <c r="GDD57" s="778"/>
      <c r="GDE57" s="778"/>
      <c r="GDF57" s="778"/>
      <c r="GDG57" s="778"/>
      <c r="GDH57" s="778"/>
      <c r="GDI57" s="778"/>
      <c r="GDJ57" s="778"/>
      <c r="GDK57" s="778"/>
      <c r="GDL57" s="778"/>
      <c r="GDM57" s="778"/>
      <c r="GDN57" s="778"/>
      <c r="GDO57" s="778"/>
      <c r="GDP57" s="778"/>
      <c r="GDQ57" s="778"/>
      <c r="GDR57" s="778"/>
      <c r="GDS57" s="778"/>
      <c r="GDT57" s="778"/>
      <c r="GDU57" s="778"/>
      <c r="GDV57" s="778"/>
      <c r="GDW57" s="778"/>
      <c r="GDX57" s="778"/>
      <c r="GDY57" s="778"/>
      <c r="GDZ57" s="778"/>
      <c r="GEA57" s="778"/>
      <c r="GEB57" s="778"/>
      <c r="GEC57" s="778"/>
      <c r="GED57" s="778"/>
      <c r="GEE57" s="778"/>
      <c r="GEF57" s="778"/>
      <c r="GEG57" s="778"/>
      <c r="GEH57" s="778"/>
      <c r="GEI57" s="778"/>
      <c r="GEJ57" s="778"/>
      <c r="GEK57" s="778"/>
      <c r="GEL57" s="778"/>
      <c r="GEM57" s="778"/>
      <c r="GEN57" s="778"/>
      <c r="GEO57" s="778"/>
      <c r="GEP57" s="778"/>
      <c r="GEQ57" s="778"/>
      <c r="GER57" s="778"/>
      <c r="GES57" s="778"/>
      <c r="GET57" s="778"/>
      <c r="GEU57" s="778"/>
      <c r="GEV57" s="778"/>
      <c r="GEW57" s="778"/>
      <c r="GEX57" s="778"/>
      <c r="GEY57" s="778"/>
      <c r="GEZ57" s="778"/>
      <c r="GFA57" s="778"/>
      <c r="GFB57" s="778"/>
      <c r="GFC57" s="778"/>
      <c r="GFD57" s="778"/>
      <c r="GFE57" s="778"/>
      <c r="GFF57" s="778"/>
      <c r="GFG57" s="778"/>
      <c r="GFH57" s="778"/>
      <c r="GFI57" s="778"/>
      <c r="GFJ57" s="778"/>
      <c r="GFK57" s="778"/>
      <c r="GFL57" s="778"/>
      <c r="GFM57" s="778"/>
      <c r="GFN57" s="778"/>
      <c r="GFO57" s="778"/>
      <c r="GFP57" s="778"/>
      <c r="GFQ57" s="778"/>
      <c r="GFR57" s="778"/>
      <c r="GFS57" s="778"/>
      <c r="GFT57" s="778"/>
      <c r="GFU57" s="778"/>
      <c r="GFV57" s="778"/>
      <c r="GFW57" s="778"/>
      <c r="GFX57" s="778"/>
      <c r="GFY57" s="778"/>
      <c r="GFZ57" s="778"/>
      <c r="GGA57" s="778"/>
      <c r="GGB57" s="778"/>
      <c r="GGC57" s="778"/>
      <c r="GGD57" s="778"/>
      <c r="GGE57" s="778"/>
      <c r="GGF57" s="778"/>
      <c r="GGG57" s="778"/>
      <c r="GGH57" s="778"/>
      <c r="GGI57" s="778"/>
      <c r="GGJ57" s="778"/>
      <c r="GGK57" s="778"/>
      <c r="GGL57" s="778"/>
      <c r="GGM57" s="778"/>
      <c r="GGN57" s="778"/>
      <c r="GGO57" s="778"/>
      <c r="GGP57" s="778"/>
      <c r="GGQ57" s="778"/>
      <c r="GGR57" s="778"/>
      <c r="GGS57" s="778"/>
      <c r="GGT57" s="778"/>
      <c r="GGU57" s="778"/>
      <c r="GGV57" s="778"/>
      <c r="GGW57" s="778"/>
      <c r="GGX57" s="778"/>
      <c r="GGY57" s="778"/>
      <c r="GGZ57" s="778"/>
      <c r="GHA57" s="778"/>
      <c r="GHB57" s="778"/>
      <c r="GHC57" s="778"/>
      <c r="GHD57" s="778"/>
      <c r="GHE57" s="778"/>
      <c r="GHF57" s="778"/>
      <c r="GHG57" s="778"/>
      <c r="GHH57" s="778"/>
      <c r="GHI57" s="778"/>
      <c r="GHJ57" s="778"/>
      <c r="GHK57" s="778"/>
      <c r="GHL57" s="778"/>
      <c r="GHM57" s="778"/>
      <c r="GHN57" s="778"/>
      <c r="GHO57" s="778"/>
      <c r="GHP57" s="778"/>
      <c r="GHQ57" s="778"/>
      <c r="GHR57" s="778"/>
      <c r="GHS57" s="778"/>
      <c r="GHT57" s="778"/>
      <c r="GHU57" s="778"/>
      <c r="GHV57" s="778"/>
      <c r="GHW57" s="778"/>
      <c r="GHX57" s="778"/>
      <c r="GHY57" s="778"/>
      <c r="GHZ57" s="778"/>
      <c r="GIA57" s="778"/>
      <c r="GIB57" s="778"/>
      <c r="GIC57" s="778"/>
      <c r="GID57" s="778"/>
      <c r="GIE57" s="778"/>
      <c r="GIF57" s="778"/>
      <c r="GIG57" s="778"/>
      <c r="GIH57" s="778"/>
      <c r="GII57" s="778"/>
      <c r="GIJ57" s="778"/>
      <c r="GIK57" s="778"/>
      <c r="GIL57" s="778"/>
      <c r="GIM57" s="778"/>
      <c r="GIN57" s="778"/>
      <c r="GIO57" s="778"/>
      <c r="GIP57" s="778"/>
      <c r="GIQ57" s="778"/>
      <c r="GIR57" s="778"/>
      <c r="GIS57" s="778"/>
      <c r="GIT57" s="778"/>
      <c r="GIU57" s="778"/>
      <c r="GIV57" s="778"/>
      <c r="GIW57" s="778"/>
      <c r="GIX57" s="778"/>
      <c r="GIY57" s="778"/>
      <c r="GIZ57" s="778"/>
      <c r="GJA57" s="778"/>
      <c r="GJB57" s="778"/>
      <c r="GJC57" s="778"/>
      <c r="GJD57" s="778"/>
      <c r="GJE57" s="778"/>
      <c r="GJF57" s="778"/>
      <c r="GJG57" s="778"/>
      <c r="GJH57" s="778"/>
      <c r="GJI57" s="778"/>
      <c r="GJJ57" s="778"/>
      <c r="GJK57" s="778"/>
      <c r="GJL57" s="778"/>
      <c r="GJM57" s="778"/>
      <c r="GJN57" s="778"/>
      <c r="GJO57" s="778"/>
      <c r="GJP57" s="778"/>
      <c r="GJQ57" s="778"/>
      <c r="GJR57" s="778"/>
      <c r="GJS57" s="778"/>
      <c r="GJT57" s="778"/>
      <c r="GJU57" s="778"/>
      <c r="GJV57" s="778"/>
      <c r="GJW57" s="778"/>
      <c r="GJX57" s="778"/>
      <c r="GJY57" s="778"/>
      <c r="GJZ57" s="778"/>
      <c r="GKA57" s="778"/>
      <c r="GKB57" s="778"/>
      <c r="GKC57" s="778"/>
      <c r="GKD57" s="778"/>
      <c r="GKE57" s="778"/>
      <c r="GKF57" s="778"/>
      <c r="GKG57" s="778"/>
      <c r="GKH57" s="778"/>
      <c r="GKI57" s="778"/>
      <c r="GKJ57" s="778"/>
      <c r="GKK57" s="778"/>
      <c r="GKL57" s="778"/>
      <c r="GKM57" s="778"/>
      <c r="GKN57" s="778"/>
      <c r="GKO57" s="778"/>
      <c r="GKP57" s="778"/>
      <c r="GKQ57" s="778"/>
      <c r="GKR57" s="778"/>
      <c r="GKS57" s="778"/>
      <c r="GKT57" s="778"/>
      <c r="GKU57" s="778"/>
      <c r="GKV57" s="778"/>
      <c r="GKW57" s="778"/>
      <c r="GKX57" s="778"/>
      <c r="GKY57" s="778"/>
      <c r="GKZ57" s="778"/>
      <c r="GLA57" s="778"/>
      <c r="GLB57" s="778"/>
      <c r="GLC57" s="778"/>
      <c r="GLD57" s="778"/>
      <c r="GLE57" s="778"/>
      <c r="GLF57" s="778"/>
      <c r="GLG57" s="778"/>
      <c r="GLH57" s="778"/>
      <c r="GLI57" s="778"/>
      <c r="GLJ57" s="778"/>
      <c r="GLK57" s="778"/>
      <c r="GLL57" s="778"/>
      <c r="GLM57" s="778"/>
      <c r="GLN57" s="778"/>
      <c r="GLO57" s="778"/>
      <c r="GLP57" s="778"/>
      <c r="GLQ57" s="778"/>
      <c r="GLR57" s="778"/>
      <c r="GLS57" s="778"/>
      <c r="GLT57" s="778"/>
      <c r="GLU57" s="778"/>
      <c r="GLV57" s="778"/>
      <c r="GLW57" s="778"/>
      <c r="GLX57" s="778"/>
      <c r="GLY57" s="778"/>
      <c r="GLZ57" s="778"/>
      <c r="GMA57" s="778"/>
      <c r="GMB57" s="778"/>
      <c r="GMC57" s="778"/>
      <c r="GMD57" s="778"/>
      <c r="GME57" s="778"/>
      <c r="GMF57" s="778"/>
      <c r="GMG57" s="778"/>
      <c r="GMH57" s="778"/>
      <c r="GMI57" s="778"/>
      <c r="GMJ57" s="778"/>
      <c r="GMK57" s="778"/>
      <c r="GML57" s="778"/>
      <c r="GMM57" s="778"/>
      <c r="GMN57" s="778"/>
      <c r="GMO57" s="778"/>
      <c r="GMP57" s="778"/>
      <c r="GMQ57" s="778"/>
      <c r="GMR57" s="778"/>
      <c r="GMS57" s="778"/>
      <c r="GMT57" s="778"/>
      <c r="GMU57" s="778"/>
      <c r="GMV57" s="778"/>
      <c r="GMW57" s="778"/>
      <c r="GMX57" s="778"/>
      <c r="GMY57" s="778"/>
      <c r="GMZ57" s="778"/>
      <c r="GNA57" s="778"/>
      <c r="GNB57" s="778"/>
      <c r="GNC57" s="778"/>
      <c r="GND57" s="778"/>
      <c r="GNE57" s="778"/>
      <c r="GNF57" s="778"/>
      <c r="GNG57" s="778"/>
      <c r="GNH57" s="778"/>
      <c r="GNI57" s="778"/>
      <c r="GNJ57" s="778"/>
      <c r="GNK57" s="778"/>
      <c r="GNL57" s="778"/>
      <c r="GNM57" s="778"/>
      <c r="GNN57" s="778"/>
      <c r="GNO57" s="778"/>
      <c r="GNP57" s="778"/>
      <c r="GNQ57" s="778"/>
      <c r="GNR57" s="778"/>
      <c r="GNS57" s="778"/>
      <c r="GNT57" s="778"/>
      <c r="GNU57" s="778"/>
      <c r="GNV57" s="778"/>
      <c r="GNW57" s="778"/>
      <c r="GNX57" s="778"/>
      <c r="GNY57" s="778"/>
      <c r="GNZ57" s="778"/>
      <c r="GOA57" s="778"/>
      <c r="GOB57" s="778"/>
      <c r="GOC57" s="778"/>
      <c r="GOD57" s="778"/>
      <c r="GOE57" s="778"/>
      <c r="GOF57" s="778"/>
      <c r="GOG57" s="778"/>
      <c r="GOH57" s="778"/>
      <c r="GOI57" s="778"/>
      <c r="GOJ57" s="778"/>
      <c r="GOK57" s="778"/>
      <c r="GOL57" s="778"/>
      <c r="GOM57" s="778"/>
      <c r="GON57" s="778"/>
      <c r="GOO57" s="778"/>
      <c r="GOP57" s="778"/>
      <c r="GOQ57" s="778"/>
      <c r="GOR57" s="778"/>
      <c r="GOS57" s="778"/>
      <c r="GOT57" s="778"/>
      <c r="GOU57" s="778"/>
      <c r="GOV57" s="778"/>
      <c r="GOW57" s="778"/>
      <c r="GOX57" s="778"/>
      <c r="GOY57" s="778"/>
      <c r="GOZ57" s="778"/>
      <c r="GPA57" s="778"/>
      <c r="GPB57" s="778"/>
      <c r="GPC57" s="778"/>
      <c r="GPD57" s="778"/>
      <c r="GPE57" s="778"/>
      <c r="GPF57" s="778"/>
      <c r="GPG57" s="778"/>
      <c r="GPH57" s="778"/>
      <c r="GPI57" s="778"/>
      <c r="GPJ57" s="778"/>
      <c r="GPK57" s="778"/>
      <c r="GPL57" s="778"/>
      <c r="GPM57" s="778"/>
      <c r="GPN57" s="778"/>
      <c r="GPO57" s="778"/>
      <c r="GPP57" s="778"/>
      <c r="GPQ57" s="778"/>
      <c r="GPR57" s="778"/>
      <c r="GPS57" s="778"/>
      <c r="GPT57" s="778"/>
      <c r="GPU57" s="778"/>
      <c r="GPV57" s="778"/>
      <c r="GPW57" s="778"/>
      <c r="GPX57" s="778"/>
      <c r="GPY57" s="778"/>
      <c r="GPZ57" s="778"/>
      <c r="GQA57" s="778"/>
      <c r="GQB57" s="778"/>
      <c r="GQC57" s="778"/>
      <c r="GQD57" s="778"/>
      <c r="GQE57" s="778"/>
      <c r="GQF57" s="778"/>
      <c r="GQG57" s="778"/>
      <c r="GQH57" s="778"/>
      <c r="GQI57" s="778"/>
      <c r="GQJ57" s="778"/>
      <c r="GQK57" s="778"/>
      <c r="GQL57" s="778"/>
      <c r="GQM57" s="778"/>
      <c r="GQN57" s="778"/>
      <c r="GQO57" s="778"/>
      <c r="GQP57" s="778"/>
      <c r="GQQ57" s="778"/>
      <c r="GQR57" s="778"/>
      <c r="GQS57" s="778"/>
      <c r="GQT57" s="778"/>
      <c r="GQU57" s="778"/>
      <c r="GQV57" s="778"/>
      <c r="GQW57" s="778"/>
      <c r="GQX57" s="778"/>
      <c r="GQY57" s="778"/>
      <c r="GQZ57" s="778"/>
      <c r="GRA57" s="778"/>
      <c r="GRB57" s="778"/>
      <c r="GRC57" s="778"/>
      <c r="GRD57" s="778"/>
      <c r="GRE57" s="778"/>
      <c r="GRF57" s="778"/>
      <c r="GRG57" s="778"/>
      <c r="GRH57" s="778"/>
      <c r="GRI57" s="778"/>
      <c r="GRJ57" s="778"/>
      <c r="GRK57" s="778"/>
      <c r="GRL57" s="778"/>
      <c r="GRM57" s="778"/>
      <c r="GRN57" s="778"/>
      <c r="GRO57" s="778"/>
      <c r="GRP57" s="778"/>
      <c r="GRQ57" s="778"/>
      <c r="GRR57" s="778"/>
      <c r="GRS57" s="778"/>
      <c r="GRT57" s="778"/>
      <c r="GRU57" s="778"/>
      <c r="GRV57" s="778"/>
      <c r="GRW57" s="778"/>
      <c r="GRX57" s="778"/>
      <c r="GRY57" s="778"/>
      <c r="GRZ57" s="778"/>
      <c r="GSA57" s="778"/>
      <c r="GSB57" s="778"/>
      <c r="GSC57" s="778"/>
      <c r="GSD57" s="778"/>
      <c r="GSE57" s="778"/>
      <c r="GSF57" s="778"/>
      <c r="GSG57" s="778"/>
      <c r="GSH57" s="778"/>
      <c r="GSI57" s="778"/>
      <c r="GSJ57" s="778"/>
      <c r="GSK57" s="778"/>
      <c r="GSL57" s="778"/>
      <c r="GSM57" s="778"/>
      <c r="GSN57" s="778"/>
      <c r="GSO57" s="778"/>
      <c r="GSP57" s="778"/>
      <c r="GSQ57" s="778"/>
      <c r="GSR57" s="778"/>
      <c r="GSS57" s="778"/>
      <c r="GST57" s="778"/>
      <c r="GSU57" s="778"/>
      <c r="GSV57" s="778"/>
      <c r="GSW57" s="778"/>
      <c r="GSX57" s="778"/>
      <c r="GSY57" s="778"/>
      <c r="GSZ57" s="778"/>
      <c r="GTA57" s="778"/>
      <c r="GTB57" s="778"/>
      <c r="GTC57" s="778"/>
      <c r="GTD57" s="778"/>
      <c r="GTE57" s="778"/>
      <c r="GTF57" s="778"/>
      <c r="GTG57" s="778"/>
      <c r="GTH57" s="778"/>
      <c r="GTI57" s="778"/>
      <c r="GTJ57" s="778"/>
      <c r="GTK57" s="778"/>
      <c r="GTL57" s="778"/>
      <c r="GTM57" s="778"/>
      <c r="GTN57" s="778"/>
      <c r="GTO57" s="778"/>
      <c r="GTP57" s="778"/>
      <c r="GTQ57" s="778"/>
      <c r="GTR57" s="778"/>
      <c r="GTS57" s="778"/>
      <c r="GTT57" s="778"/>
      <c r="GTU57" s="778"/>
      <c r="GTV57" s="778"/>
      <c r="GTW57" s="778"/>
      <c r="GTX57" s="778"/>
      <c r="GTY57" s="778"/>
      <c r="GTZ57" s="778"/>
      <c r="GUA57" s="778"/>
      <c r="GUB57" s="778"/>
      <c r="GUC57" s="778"/>
      <c r="GUD57" s="778"/>
      <c r="GUE57" s="778"/>
      <c r="GUF57" s="778"/>
      <c r="GUG57" s="778"/>
      <c r="GUH57" s="778"/>
      <c r="GUI57" s="778"/>
      <c r="GUJ57" s="778"/>
      <c r="GUK57" s="778"/>
      <c r="GUL57" s="778"/>
      <c r="GUM57" s="778"/>
      <c r="GUN57" s="778"/>
      <c r="GUO57" s="778"/>
      <c r="GUP57" s="778"/>
      <c r="GUQ57" s="778"/>
      <c r="GUR57" s="778"/>
      <c r="GUS57" s="778"/>
      <c r="GUT57" s="778"/>
      <c r="GUU57" s="778"/>
      <c r="GUV57" s="778"/>
      <c r="GUW57" s="778"/>
      <c r="GUX57" s="778"/>
      <c r="GUY57" s="778"/>
      <c r="GUZ57" s="778"/>
      <c r="GVA57" s="778"/>
      <c r="GVB57" s="778"/>
      <c r="GVC57" s="778"/>
      <c r="GVD57" s="778"/>
      <c r="GVE57" s="778"/>
      <c r="GVF57" s="778"/>
      <c r="GVG57" s="778"/>
      <c r="GVH57" s="778"/>
      <c r="GVI57" s="778"/>
      <c r="GVJ57" s="778"/>
      <c r="GVK57" s="778"/>
      <c r="GVL57" s="778"/>
      <c r="GVM57" s="778"/>
      <c r="GVN57" s="778"/>
      <c r="GVO57" s="778"/>
      <c r="GVP57" s="778"/>
      <c r="GVQ57" s="778"/>
      <c r="GVR57" s="778"/>
      <c r="GVS57" s="778"/>
      <c r="GVT57" s="778"/>
      <c r="GVU57" s="778"/>
      <c r="GVV57" s="778"/>
      <c r="GVW57" s="778"/>
      <c r="GVX57" s="778"/>
      <c r="GVY57" s="778"/>
      <c r="GVZ57" s="778"/>
      <c r="GWA57" s="778"/>
      <c r="GWB57" s="778"/>
      <c r="GWC57" s="778"/>
      <c r="GWD57" s="778"/>
      <c r="GWE57" s="778"/>
      <c r="GWF57" s="778"/>
      <c r="GWG57" s="778"/>
      <c r="GWH57" s="778"/>
      <c r="GWI57" s="778"/>
      <c r="GWJ57" s="778"/>
      <c r="GWK57" s="778"/>
      <c r="GWL57" s="778"/>
      <c r="GWM57" s="778"/>
      <c r="GWN57" s="778"/>
      <c r="GWO57" s="778"/>
      <c r="GWP57" s="778"/>
      <c r="GWQ57" s="778"/>
      <c r="GWR57" s="778"/>
      <c r="GWS57" s="778"/>
      <c r="GWT57" s="778"/>
      <c r="GWU57" s="778"/>
      <c r="GWV57" s="778"/>
      <c r="GWW57" s="778"/>
      <c r="GWX57" s="778"/>
      <c r="GWY57" s="778"/>
      <c r="GWZ57" s="778"/>
      <c r="GXA57" s="778"/>
      <c r="GXB57" s="778"/>
      <c r="GXC57" s="778"/>
      <c r="GXD57" s="778"/>
      <c r="GXE57" s="778"/>
      <c r="GXF57" s="778"/>
      <c r="GXG57" s="778"/>
      <c r="GXH57" s="778"/>
      <c r="GXI57" s="778"/>
      <c r="GXJ57" s="778"/>
      <c r="GXK57" s="778"/>
      <c r="GXL57" s="778"/>
      <c r="GXM57" s="778"/>
      <c r="GXN57" s="778"/>
      <c r="GXO57" s="778"/>
      <c r="GXP57" s="778"/>
      <c r="GXQ57" s="778"/>
      <c r="GXR57" s="778"/>
      <c r="GXS57" s="778"/>
      <c r="GXT57" s="778"/>
      <c r="GXU57" s="778"/>
      <c r="GXV57" s="778"/>
      <c r="GXW57" s="778"/>
      <c r="GXX57" s="778"/>
      <c r="GXY57" s="778"/>
      <c r="GXZ57" s="778"/>
      <c r="GYA57" s="778"/>
      <c r="GYB57" s="778"/>
      <c r="GYC57" s="778"/>
      <c r="GYD57" s="778"/>
      <c r="GYE57" s="778"/>
      <c r="GYF57" s="778"/>
      <c r="GYG57" s="778"/>
      <c r="GYH57" s="778"/>
      <c r="GYI57" s="778"/>
      <c r="GYJ57" s="778"/>
      <c r="GYK57" s="778"/>
      <c r="GYL57" s="778"/>
      <c r="GYM57" s="778"/>
      <c r="GYN57" s="778"/>
      <c r="GYO57" s="778"/>
      <c r="GYP57" s="778"/>
      <c r="GYQ57" s="778"/>
      <c r="GYR57" s="778"/>
      <c r="GYS57" s="778"/>
      <c r="GYT57" s="778"/>
      <c r="GYU57" s="778"/>
      <c r="GYV57" s="778"/>
      <c r="GYW57" s="778"/>
      <c r="GYX57" s="778"/>
      <c r="GYY57" s="778"/>
      <c r="GYZ57" s="778"/>
      <c r="GZA57" s="778"/>
      <c r="GZB57" s="778"/>
      <c r="GZC57" s="778"/>
      <c r="GZD57" s="778"/>
      <c r="GZE57" s="778"/>
      <c r="GZF57" s="778"/>
      <c r="GZG57" s="778"/>
      <c r="GZH57" s="778"/>
      <c r="GZI57" s="778"/>
      <c r="GZJ57" s="778"/>
      <c r="GZK57" s="778"/>
      <c r="GZL57" s="778"/>
      <c r="GZM57" s="778"/>
      <c r="GZN57" s="778"/>
      <c r="GZO57" s="778"/>
      <c r="GZP57" s="778"/>
      <c r="GZQ57" s="778"/>
      <c r="GZR57" s="778"/>
      <c r="GZS57" s="778"/>
      <c r="GZT57" s="778"/>
      <c r="GZU57" s="778"/>
      <c r="GZV57" s="778"/>
      <c r="GZW57" s="778"/>
      <c r="GZX57" s="778"/>
      <c r="GZY57" s="778"/>
      <c r="GZZ57" s="778"/>
      <c r="HAA57" s="778"/>
      <c r="HAB57" s="778"/>
      <c r="HAC57" s="778"/>
      <c r="HAD57" s="778"/>
      <c r="HAE57" s="778"/>
      <c r="HAF57" s="778"/>
      <c r="HAG57" s="778"/>
      <c r="HAH57" s="778"/>
      <c r="HAI57" s="778"/>
      <c r="HAJ57" s="778"/>
      <c r="HAK57" s="778"/>
      <c r="HAL57" s="778"/>
      <c r="HAM57" s="778"/>
      <c r="HAN57" s="778"/>
      <c r="HAO57" s="778"/>
      <c r="HAP57" s="778"/>
      <c r="HAQ57" s="778"/>
      <c r="HAR57" s="778"/>
      <c r="HAS57" s="778"/>
      <c r="HAT57" s="778"/>
      <c r="HAU57" s="778"/>
      <c r="HAV57" s="778"/>
      <c r="HAW57" s="778"/>
      <c r="HAX57" s="778"/>
      <c r="HAY57" s="778"/>
      <c r="HAZ57" s="778"/>
      <c r="HBA57" s="778"/>
      <c r="HBB57" s="778"/>
      <c r="HBC57" s="778"/>
      <c r="HBD57" s="778"/>
      <c r="HBE57" s="778"/>
      <c r="HBF57" s="778"/>
      <c r="HBG57" s="778"/>
      <c r="HBH57" s="778"/>
      <c r="HBI57" s="778"/>
      <c r="HBJ57" s="778"/>
      <c r="HBK57" s="778"/>
      <c r="HBL57" s="778"/>
      <c r="HBM57" s="778"/>
      <c r="HBN57" s="778"/>
      <c r="HBO57" s="778"/>
      <c r="HBP57" s="778"/>
      <c r="HBQ57" s="778"/>
      <c r="HBR57" s="778"/>
      <c r="HBS57" s="778"/>
      <c r="HBT57" s="778"/>
      <c r="HBU57" s="778"/>
      <c r="HBV57" s="778"/>
      <c r="HBW57" s="778"/>
      <c r="HBX57" s="778"/>
      <c r="HBY57" s="778"/>
      <c r="HBZ57" s="778"/>
      <c r="HCA57" s="778"/>
      <c r="HCB57" s="778"/>
      <c r="HCC57" s="778"/>
      <c r="HCD57" s="778"/>
      <c r="HCE57" s="778"/>
      <c r="HCF57" s="778"/>
      <c r="HCG57" s="778"/>
      <c r="HCH57" s="778"/>
      <c r="HCI57" s="778"/>
      <c r="HCJ57" s="778"/>
      <c r="HCK57" s="778"/>
      <c r="HCL57" s="778"/>
      <c r="HCM57" s="778"/>
      <c r="HCN57" s="778"/>
      <c r="HCO57" s="778"/>
      <c r="HCP57" s="778"/>
      <c r="HCQ57" s="778"/>
      <c r="HCR57" s="778"/>
      <c r="HCS57" s="778"/>
      <c r="HCT57" s="778"/>
      <c r="HCU57" s="778"/>
      <c r="HCV57" s="778"/>
      <c r="HCW57" s="778"/>
      <c r="HCX57" s="778"/>
      <c r="HCY57" s="778"/>
      <c r="HCZ57" s="778"/>
      <c r="HDA57" s="778"/>
      <c r="HDB57" s="778"/>
      <c r="HDC57" s="778"/>
      <c r="HDD57" s="778"/>
      <c r="HDE57" s="778"/>
      <c r="HDF57" s="778"/>
      <c r="HDG57" s="778"/>
      <c r="HDH57" s="778"/>
      <c r="HDI57" s="778"/>
      <c r="HDJ57" s="778"/>
      <c r="HDK57" s="778"/>
      <c r="HDL57" s="778"/>
      <c r="HDM57" s="778"/>
      <c r="HDN57" s="778"/>
      <c r="HDO57" s="778"/>
      <c r="HDP57" s="778"/>
      <c r="HDQ57" s="778"/>
      <c r="HDR57" s="778"/>
      <c r="HDS57" s="778"/>
      <c r="HDT57" s="778"/>
      <c r="HDU57" s="778"/>
      <c r="HDV57" s="778"/>
      <c r="HDW57" s="778"/>
      <c r="HDX57" s="778"/>
      <c r="HDY57" s="778"/>
      <c r="HDZ57" s="778"/>
      <c r="HEA57" s="778"/>
      <c r="HEB57" s="778"/>
      <c r="HEC57" s="778"/>
      <c r="HED57" s="778"/>
      <c r="HEE57" s="778"/>
      <c r="HEF57" s="778"/>
      <c r="HEG57" s="778"/>
      <c r="HEH57" s="778"/>
      <c r="HEI57" s="778"/>
      <c r="HEJ57" s="778"/>
      <c r="HEK57" s="778"/>
      <c r="HEL57" s="778"/>
      <c r="HEM57" s="778"/>
      <c r="HEN57" s="778"/>
      <c r="HEO57" s="778"/>
      <c r="HEP57" s="778"/>
      <c r="HEQ57" s="778"/>
      <c r="HER57" s="778"/>
      <c r="HES57" s="778"/>
      <c r="HET57" s="778"/>
      <c r="HEU57" s="778"/>
      <c r="HEV57" s="778"/>
      <c r="HEW57" s="778"/>
      <c r="HEX57" s="778"/>
      <c r="HEY57" s="778"/>
      <c r="HEZ57" s="778"/>
      <c r="HFA57" s="778"/>
      <c r="HFB57" s="778"/>
      <c r="HFC57" s="778"/>
      <c r="HFD57" s="778"/>
      <c r="HFE57" s="778"/>
      <c r="HFF57" s="778"/>
      <c r="HFG57" s="778"/>
      <c r="HFH57" s="778"/>
      <c r="HFI57" s="778"/>
      <c r="HFJ57" s="778"/>
      <c r="HFK57" s="778"/>
      <c r="HFL57" s="778"/>
      <c r="HFM57" s="778"/>
      <c r="HFN57" s="778"/>
      <c r="HFO57" s="778"/>
      <c r="HFP57" s="778"/>
      <c r="HFQ57" s="778"/>
      <c r="HFR57" s="778"/>
      <c r="HFS57" s="778"/>
      <c r="HFT57" s="778"/>
      <c r="HFU57" s="778"/>
      <c r="HFV57" s="778"/>
      <c r="HFW57" s="778"/>
      <c r="HFX57" s="778"/>
      <c r="HFY57" s="778"/>
      <c r="HFZ57" s="778"/>
      <c r="HGA57" s="778"/>
      <c r="HGB57" s="778"/>
      <c r="HGC57" s="778"/>
      <c r="HGD57" s="778"/>
      <c r="HGE57" s="778"/>
      <c r="HGF57" s="778"/>
      <c r="HGG57" s="778"/>
      <c r="HGH57" s="778"/>
      <c r="HGI57" s="778"/>
      <c r="HGJ57" s="778"/>
      <c r="HGK57" s="778"/>
      <c r="HGL57" s="778"/>
      <c r="HGM57" s="778"/>
      <c r="HGN57" s="778"/>
      <c r="HGO57" s="778"/>
      <c r="HGP57" s="778"/>
      <c r="HGQ57" s="778"/>
      <c r="HGR57" s="778"/>
      <c r="HGS57" s="778"/>
      <c r="HGT57" s="778"/>
      <c r="HGU57" s="778"/>
      <c r="HGV57" s="778"/>
      <c r="HGW57" s="778"/>
      <c r="HGX57" s="778"/>
      <c r="HGY57" s="778"/>
      <c r="HGZ57" s="778"/>
      <c r="HHA57" s="778"/>
      <c r="HHB57" s="778"/>
      <c r="HHC57" s="778"/>
      <c r="HHD57" s="778"/>
      <c r="HHE57" s="778"/>
      <c r="HHF57" s="778"/>
      <c r="HHG57" s="778"/>
      <c r="HHH57" s="778"/>
      <c r="HHI57" s="778"/>
      <c r="HHJ57" s="778"/>
      <c r="HHK57" s="778"/>
      <c r="HHL57" s="778"/>
      <c r="HHM57" s="778"/>
      <c r="HHN57" s="778"/>
      <c r="HHO57" s="778"/>
      <c r="HHP57" s="778"/>
      <c r="HHQ57" s="778"/>
      <c r="HHR57" s="778"/>
      <c r="HHS57" s="778"/>
      <c r="HHT57" s="778"/>
      <c r="HHU57" s="778"/>
      <c r="HHV57" s="778"/>
      <c r="HHW57" s="778"/>
      <c r="HHX57" s="778"/>
      <c r="HHY57" s="778"/>
      <c r="HHZ57" s="778"/>
      <c r="HIA57" s="778"/>
      <c r="HIB57" s="778"/>
      <c r="HIC57" s="778"/>
      <c r="HID57" s="778"/>
      <c r="HIE57" s="778"/>
      <c r="HIF57" s="778"/>
      <c r="HIG57" s="778"/>
      <c r="HIH57" s="778"/>
      <c r="HII57" s="778"/>
      <c r="HIJ57" s="778"/>
      <c r="HIK57" s="778"/>
      <c r="HIL57" s="778"/>
      <c r="HIM57" s="778"/>
      <c r="HIN57" s="778"/>
      <c r="HIO57" s="778"/>
      <c r="HIP57" s="778"/>
      <c r="HIQ57" s="778"/>
      <c r="HIR57" s="778"/>
      <c r="HIS57" s="778"/>
      <c r="HIT57" s="778"/>
      <c r="HIU57" s="778"/>
      <c r="HIV57" s="778"/>
      <c r="HIW57" s="778"/>
      <c r="HIX57" s="778"/>
      <c r="HIY57" s="778"/>
      <c r="HIZ57" s="778"/>
      <c r="HJA57" s="778"/>
      <c r="HJB57" s="778"/>
      <c r="HJC57" s="778"/>
      <c r="HJD57" s="778"/>
      <c r="HJE57" s="778"/>
      <c r="HJF57" s="778"/>
      <c r="HJG57" s="778"/>
      <c r="HJH57" s="778"/>
      <c r="HJI57" s="778"/>
      <c r="HJJ57" s="778"/>
      <c r="HJK57" s="778"/>
      <c r="HJL57" s="778"/>
      <c r="HJM57" s="778"/>
      <c r="HJN57" s="778"/>
      <c r="HJO57" s="778"/>
      <c r="HJP57" s="778"/>
      <c r="HJQ57" s="778"/>
      <c r="HJR57" s="778"/>
      <c r="HJS57" s="778"/>
      <c r="HJT57" s="778"/>
      <c r="HJU57" s="778"/>
      <c r="HJV57" s="778"/>
      <c r="HJW57" s="778"/>
      <c r="HJX57" s="778"/>
      <c r="HJY57" s="778"/>
      <c r="HJZ57" s="778"/>
      <c r="HKA57" s="778"/>
      <c r="HKB57" s="778"/>
      <c r="HKC57" s="778"/>
      <c r="HKD57" s="778"/>
      <c r="HKE57" s="778"/>
      <c r="HKF57" s="778"/>
      <c r="HKG57" s="778"/>
      <c r="HKH57" s="778"/>
      <c r="HKI57" s="778"/>
      <c r="HKJ57" s="778"/>
      <c r="HKK57" s="778"/>
      <c r="HKL57" s="778"/>
      <c r="HKM57" s="778"/>
      <c r="HKN57" s="778"/>
      <c r="HKO57" s="778"/>
      <c r="HKP57" s="778"/>
      <c r="HKQ57" s="778"/>
      <c r="HKR57" s="778"/>
      <c r="HKS57" s="778"/>
      <c r="HKT57" s="778"/>
      <c r="HKU57" s="778"/>
      <c r="HKV57" s="778"/>
      <c r="HKW57" s="778"/>
      <c r="HKX57" s="778"/>
      <c r="HKY57" s="778"/>
      <c r="HKZ57" s="778"/>
      <c r="HLA57" s="778"/>
      <c r="HLB57" s="778"/>
      <c r="HLC57" s="778"/>
      <c r="HLD57" s="778"/>
      <c r="HLE57" s="778"/>
      <c r="HLF57" s="778"/>
      <c r="HLG57" s="778"/>
      <c r="HLH57" s="778"/>
      <c r="HLI57" s="778"/>
      <c r="HLJ57" s="778"/>
      <c r="HLK57" s="778"/>
      <c r="HLL57" s="778"/>
      <c r="HLM57" s="778"/>
      <c r="HLN57" s="778"/>
      <c r="HLO57" s="778"/>
      <c r="HLP57" s="778"/>
      <c r="HLQ57" s="778"/>
      <c r="HLR57" s="778"/>
      <c r="HLS57" s="778"/>
      <c r="HLT57" s="778"/>
      <c r="HLU57" s="778"/>
      <c r="HLV57" s="778"/>
      <c r="HLW57" s="778"/>
      <c r="HLX57" s="778"/>
      <c r="HLY57" s="778"/>
      <c r="HLZ57" s="778"/>
      <c r="HMA57" s="778"/>
      <c r="HMB57" s="778"/>
      <c r="HMC57" s="778"/>
      <c r="HMD57" s="778"/>
      <c r="HME57" s="778"/>
      <c r="HMF57" s="778"/>
      <c r="HMG57" s="778"/>
      <c r="HMH57" s="778"/>
      <c r="HMI57" s="778"/>
      <c r="HMJ57" s="778"/>
      <c r="HMK57" s="778"/>
      <c r="HML57" s="778"/>
      <c r="HMM57" s="778"/>
      <c r="HMN57" s="778"/>
      <c r="HMO57" s="778"/>
      <c r="HMP57" s="778"/>
      <c r="HMQ57" s="778"/>
      <c r="HMR57" s="778"/>
      <c r="HMS57" s="778"/>
      <c r="HMT57" s="778"/>
      <c r="HMU57" s="778"/>
      <c r="HMV57" s="778"/>
      <c r="HMW57" s="778"/>
      <c r="HMX57" s="778"/>
      <c r="HMY57" s="778"/>
      <c r="HMZ57" s="778"/>
      <c r="HNA57" s="778"/>
      <c r="HNB57" s="778"/>
      <c r="HNC57" s="778"/>
      <c r="HND57" s="778"/>
      <c r="HNE57" s="778"/>
      <c r="HNF57" s="778"/>
      <c r="HNG57" s="778"/>
      <c r="HNH57" s="778"/>
      <c r="HNI57" s="778"/>
      <c r="HNJ57" s="778"/>
      <c r="HNK57" s="778"/>
      <c r="HNL57" s="778"/>
      <c r="HNM57" s="778"/>
      <c r="HNN57" s="778"/>
      <c r="HNO57" s="778"/>
      <c r="HNP57" s="778"/>
      <c r="HNQ57" s="778"/>
      <c r="HNR57" s="778"/>
      <c r="HNS57" s="778"/>
      <c r="HNT57" s="778"/>
      <c r="HNU57" s="778"/>
      <c r="HNV57" s="778"/>
      <c r="HNW57" s="778"/>
      <c r="HNX57" s="778"/>
      <c r="HNY57" s="778"/>
      <c r="HNZ57" s="778"/>
      <c r="HOA57" s="778"/>
      <c r="HOB57" s="778"/>
      <c r="HOC57" s="778"/>
      <c r="HOD57" s="778"/>
      <c r="HOE57" s="778"/>
      <c r="HOF57" s="778"/>
      <c r="HOG57" s="778"/>
      <c r="HOH57" s="778"/>
      <c r="HOI57" s="778"/>
      <c r="HOJ57" s="778"/>
      <c r="HOK57" s="778"/>
      <c r="HOL57" s="778"/>
      <c r="HOM57" s="778"/>
      <c r="HON57" s="778"/>
      <c r="HOO57" s="778"/>
      <c r="HOP57" s="778"/>
      <c r="HOQ57" s="778"/>
      <c r="HOR57" s="778"/>
      <c r="HOS57" s="778"/>
      <c r="HOT57" s="778"/>
      <c r="HOU57" s="778"/>
      <c r="HOV57" s="778"/>
      <c r="HOW57" s="778"/>
      <c r="HOX57" s="778"/>
      <c r="HOY57" s="778"/>
      <c r="HOZ57" s="778"/>
      <c r="HPA57" s="778"/>
      <c r="HPB57" s="778"/>
      <c r="HPC57" s="778"/>
      <c r="HPD57" s="778"/>
      <c r="HPE57" s="778"/>
      <c r="HPF57" s="778"/>
      <c r="HPG57" s="778"/>
      <c r="HPH57" s="778"/>
      <c r="HPI57" s="778"/>
      <c r="HPJ57" s="778"/>
      <c r="HPK57" s="778"/>
      <c r="HPL57" s="778"/>
      <c r="HPM57" s="778"/>
      <c r="HPN57" s="778"/>
      <c r="HPO57" s="778"/>
      <c r="HPP57" s="778"/>
      <c r="HPQ57" s="778"/>
      <c r="HPR57" s="778"/>
      <c r="HPS57" s="778"/>
      <c r="HPT57" s="778"/>
      <c r="HPU57" s="778"/>
      <c r="HPV57" s="778"/>
      <c r="HPW57" s="778"/>
      <c r="HPX57" s="778"/>
      <c r="HPY57" s="778"/>
      <c r="HPZ57" s="778"/>
      <c r="HQA57" s="778"/>
      <c r="HQB57" s="778"/>
      <c r="HQC57" s="778"/>
      <c r="HQD57" s="778"/>
      <c r="HQE57" s="778"/>
      <c r="HQF57" s="778"/>
      <c r="HQG57" s="778"/>
      <c r="HQH57" s="778"/>
      <c r="HQI57" s="778"/>
      <c r="HQJ57" s="778"/>
      <c r="HQK57" s="778"/>
      <c r="HQL57" s="778"/>
      <c r="HQM57" s="778"/>
      <c r="HQN57" s="778"/>
      <c r="HQO57" s="778"/>
      <c r="HQP57" s="778"/>
      <c r="HQQ57" s="778"/>
      <c r="HQR57" s="778"/>
      <c r="HQS57" s="778"/>
      <c r="HQT57" s="778"/>
      <c r="HQU57" s="778"/>
      <c r="HQV57" s="778"/>
      <c r="HQW57" s="778"/>
      <c r="HQX57" s="778"/>
      <c r="HQY57" s="778"/>
      <c r="HQZ57" s="778"/>
      <c r="HRA57" s="778"/>
      <c r="HRB57" s="778"/>
      <c r="HRC57" s="778"/>
      <c r="HRD57" s="778"/>
      <c r="HRE57" s="778"/>
      <c r="HRF57" s="778"/>
      <c r="HRG57" s="778"/>
      <c r="HRH57" s="778"/>
      <c r="HRI57" s="778"/>
      <c r="HRJ57" s="778"/>
      <c r="HRK57" s="778"/>
      <c r="HRL57" s="778"/>
      <c r="HRM57" s="778"/>
      <c r="HRN57" s="778"/>
      <c r="HRO57" s="778"/>
      <c r="HRP57" s="778"/>
      <c r="HRQ57" s="778"/>
      <c r="HRR57" s="778"/>
      <c r="HRS57" s="778"/>
      <c r="HRT57" s="778"/>
      <c r="HRU57" s="778"/>
      <c r="HRV57" s="778"/>
      <c r="HRW57" s="778"/>
      <c r="HRX57" s="778"/>
      <c r="HRY57" s="778"/>
      <c r="HRZ57" s="778"/>
      <c r="HSA57" s="778"/>
      <c r="HSB57" s="778"/>
      <c r="HSC57" s="778"/>
      <c r="HSD57" s="778"/>
      <c r="HSE57" s="778"/>
      <c r="HSF57" s="778"/>
      <c r="HSG57" s="778"/>
      <c r="HSH57" s="778"/>
      <c r="HSI57" s="778"/>
      <c r="HSJ57" s="778"/>
      <c r="HSK57" s="778"/>
      <c r="HSL57" s="778"/>
      <c r="HSM57" s="778"/>
      <c r="HSN57" s="778"/>
      <c r="HSO57" s="778"/>
      <c r="HSP57" s="778"/>
      <c r="HSQ57" s="778"/>
      <c r="HSR57" s="778"/>
      <c r="HSS57" s="778"/>
      <c r="HST57" s="778"/>
      <c r="HSU57" s="778"/>
      <c r="HSV57" s="778"/>
      <c r="HSW57" s="778"/>
      <c r="HSX57" s="778"/>
      <c r="HSY57" s="778"/>
      <c r="HSZ57" s="778"/>
      <c r="HTA57" s="778"/>
      <c r="HTB57" s="778"/>
      <c r="HTC57" s="778"/>
      <c r="HTD57" s="778"/>
      <c r="HTE57" s="778"/>
      <c r="HTF57" s="778"/>
      <c r="HTG57" s="778"/>
      <c r="HTH57" s="778"/>
      <c r="HTI57" s="778"/>
      <c r="HTJ57" s="778"/>
      <c r="HTK57" s="778"/>
      <c r="HTL57" s="778"/>
      <c r="HTM57" s="778"/>
      <c r="HTN57" s="778"/>
      <c r="HTO57" s="778"/>
      <c r="HTP57" s="778"/>
      <c r="HTQ57" s="778"/>
      <c r="HTR57" s="778"/>
      <c r="HTS57" s="778"/>
      <c r="HTT57" s="778"/>
      <c r="HTU57" s="778"/>
      <c r="HTV57" s="778"/>
      <c r="HTW57" s="778"/>
      <c r="HTX57" s="778"/>
      <c r="HTY57" s="778"/>
      <c r="HTZ57" s="778"/>
      <c r="HUA57" s="778"/>
      <c r="HUB57" s="778"/>
      <c r="HUC57" s="778"/>
      <c r="HUD57" s="778"/>
      <c r="HUE57" s="778"/>
      <c r="HUF57" s="778"/>
      <c r="HUG57" s="778"/>
      <c r="HUH57" s="778"/>
      <c r="HUI57" s="778"/>
      <c r="HUJ57" s="778"/>
      <c r="HUK57" s="778"/>
      <c r="HUL57" s="778"/>
      <c r="HUM57" s="778"/>
      <c r="HUN57" s="778"/>
      <c r="HUO57" s="778"/>
      <c r="HUP57" s="778"/>
      <c r="HUQ57" s="778"/>
      <c r="HUR57" s="778"/>
      <c r="HUS57" s="778"/>
      <c r="HUT57" s="778"/>
      <c r="HUU57" s="778"/>
      <c r="HUV57" s="778"/>
      <c r="HUW57" s="778"/>
      <c r="HUX57" s="778"/>
      <c r="HUY57" s="778"/>
      <c r="HUZ57" s="778"/>
      <c r="HVA57" s="778"/>
      <c r="HVB57" s="778"/>
      <c r="HVC57" s="778"/>
      <c r="HVD57" s="778"/>
      <c r="HVE57" s="778"/>
      <c r="HVF57" s="778"/>
      <c r="HVG57" s="778"/>
      <c r="HVH57" s="778"/>
      <c r="HVI57" s="778"/>
      <c r="HVJ57" s="778"/>
      <c r="HVK57" s="778"/>
      <c r="HVL57" s="778"/>
      <c r="HVM57" s="778"/>
      <c r="HVN57" s="778"/>
      <c r="HVO57" s="778"/>
      <c r="HVP57" s="778"/>
      <c r="HVQ57" s="778"/>
      <c r="HVR57" s="778"/>
      <c r="HVS57" s="778"/>
      <c r="HVT57" s="778"/>
      <c r="HVU57" s="778"/>
      <c r="HVV57" s="778"/>
      <c r="HVW57" s="778"/>
      <c r="HVX57" s="778"/>
      <c r="HVY57" s="778"/>
      <c r="HVZ57" s="778"/>
      <c r="HWA57" s="778"/>
      <c r="HWB57" s="778"/>
      <c r="HWC57" s="778"/>
      <c r="HWD57" s="778"/>
      <c r="HWE57" s="778"/>
      <c r="HWF57" s="778"/>
      <c r="HWG57" s="778"/>
      <c r="HWH57" s="778"/>
      <c r="HWI57" s="778"/>
      <c r="HWJ57" s="778"/>
      <c r="HWK57" s="778"/>
      <c r="HWL57" s="778"/>
      <c r="HWM57" s="778"/>
      <c r="HWN57" s="778"/>
      <c r="HWO57" s="778"/>
      <c r="HWP57" s="778"/>
      <c r="HWQ57" s="778"/>
      <c r="HWR57" s="778"/>
      <c r="HWS57" s="778"/>
      <c r="HWT57" s="778"/>
      <c r="HWU57" s="778"/>
      <c r="HWV57" s="778"/>
      <c r="HWW57" s="778"/>
      <c r="HWX57" s="778"/>
      <c r="HWY57" s="778"/>
      <c r="HWZ57" s="778"/>
      <c r="HXA57" s="778"/>
      <c r="HXB57" s="778"/>
      <c r="HXC57" s="778"/>
      <c r="HXD57" s="778"/>
      <c r="HXE57" s="778"/>
      <c r="HXF57" s="778"/>
      <c r="HXG57" s="778"/>
      <c r="HXH57" s="778"/>
      <c r="HXI57" s="778"/>
      <c r="HXJ57" s="778"/>
      <c r="HXK57" s="778"/>
      <c r="HXL57" s="778"/>
      <c r="HXM57" s="778"/>
      <c r="HXN57" s="778"/>
      <c r="HXO57" s="778"/>
      <c r="HXP57" s="778"/>
      <c r="HXQ57" s="778"/>
      <c r="HXR57" s="778"/>
      <c r="HXS57" s="778"/>
      <c r="HXT57" s="778"/>
      <c r="HXU57" s="778"/>
      <c r="HXV57" s="778"/>
      <c r="HXW57" s="778"/>
      <c r="HXX57" s="778"/>
      <c r="HXY57" s="778"/>
      <c r="HXZ57" s="778"/>
      <c r="HYA57" s="778"/>
      <c r="HYB57" s="778"/>
      <c r="HYC57" s="778"/>
      <c r="HYD57" s="778"/>
      <c r="HYE57" s="778"/>
      <c r="HYF57" s="778"/>
      <c r="HYG57" s="778"/>
      <c r="HYH57" s="778"/>
      <c r="HYI57" s="778"/>
      <c r="HYJ57" s="778"/>
      <c r="HYK57" s="778"/>
      <c r="HYL57" s="778"/>
      <c r="HYM57" s="778"/>
      <c r="HYN57" s="778"/>
      <c r="HYO57" s="778"/>
      <c r="HYP57" s="778"/>
      <c r="HYQ57" s="778"/>
      <c r="HYR57" s="778"/>
      <c r="HYS57" s="778"/>
      <c r="HYT57" s="778"/>
      <c r="HYU57" s="778"/>
      <c r="HYV57" s="778"/>
      <c r="HYW57" s="778"/>
      <c r="HYX57" s="778"/>
      <c r="HYY57" s="778"/>
      <c r="HYZ57" s="778"/>
      <c r="HZA57" s="778"/>
      <c r="HZB57" s="778"/>
      <c r="HZC57" s="778"/>
      <c r="HZD57" s="778"/>
      <c r="HZE57" s="778"/>
      <c r="HZF57" s="778"/>
      <c r="HZG57" s="778"/>
      <c r="HZH57" s="778"/>
      <c r="HZI57" s="778"/>
      <c r="HZJ57" s="778"/>
      <c r="HZK57" s="778"/>
      <c r="HZL57" s="778"/>
      <c r="HZM57" s="778"/>
      <c r="HZN57" s="778"/>
      <c r="HZO57" s="778"/>
      <c r="HZP57" s="778"/>
      <c r="HZQ57" s="778"/>
      <c r="HZR57" s="778"/>
      <c r="HZS57" s="778"/>
      <c r="HZT57" s="778"/>
      <c r="HZU57" s="778"/>
      <c r="HZV57" s="778"/>
      <c r="HZW57" s="778"/>
      <c r="HZX57" s="778"/>
      <c r="HZY57" s="778"/>
      <c r="HZZ57" s="778"/>
      <c r="IAA57" s="778"/>
      <c r="IAB57" s="778"/>
      <c r="IAC57" s="778"/>
      <c r="IAD57" s="778"/>
      <c r="IAE57" s="778"/>
      <c r="IAF57" s="778"/>
      <c r="IAG57" s="778"/>
      <c r="IAH57" s="778"/>
      <c r="IAI57" s="778"/>
      <c r="IAJ57" s="778"/>
      <c r="IAK57" s="778"/>
      <c r="IAL57" s="778"/>
      <c r="IAM57" s="778"/>
      <c r="IAN57" s="778"/>
      <c r="IAO57" s="778"/>
      <c r="IAP57" s="778"/>
      <c r="IAQ57" s="778"/>
      <c r="IAR57" s="778"/>
      <c r="IAS57" s="778"/>
      <c r="IAT57" s="778"/>
      <c r="IAU57" s="778"/>
      <c r="IAV57" s="778"/>
      <c r="IAW57" s="778"/>
      <c r="IAX57" s="778"/>
      <c r="IAY57" s="778"/>
      <c r="IAZ57" s="778"/>
      <c r="IBA57" s="778"/>
      <c r="IBB57" s="778"/>
      <c r="IBC57" s="778"/>
      <c r="IBD57" s="778"/>
      <c r="IBE57" s="778"/>
      <c r="IBF57" s="778"/>
      <c r="IBG57" s="778"/>
      <c r="IBH57" s="778"/>
      <c r="IBI57" s="778"/>
      <c r="IBJ57" s="778"/>
      <c r="IBK57" s="778"/>
      <c r="IBL57" s="778"/>
      <c r="IBM57" s="778"/>
      <c r="IBN57" s="778"/>
      <c r="IBO57" s="778"/>
      <c r="IBP57" s="778"/>
      <c r="IBQ57" s="778"/>
      <c r="IBR57" s="778"/>
      <c r="IBS57" s="778"/>
      <c r="IBT57" s="778"/>
      <c r="IBU57" s="778"/>
      <c r="IBV57" s="778"/>
      <c r="IBW57" s="778"/>
      <c r="IBX57" s="778"/>
      <c r="IBY57" s="778"/>
      <c r="IBZ57" s="778"/>
      <c r="ICA57" s="778"/>
      <c r="ICB57" s="778"/>
      <c r="ICC57" s="778"/>
      <c r="ICD57" s="778"/>
      <c r="ICE57" s="778"/>
      <c r="ICF57" s="778"/>
      <c r="ICG57" s="778"/>
      <c r="ICH57" s="778"/>
      <c r="ICI57" s="778"/>
      <c r="ICJ57" s="778"/>
      <c r="ICK57" s="778"/>
      <c r="ICL57" s="778"/>
      <c r="ICM57" s="778"/>
      <c r="ICN57" s="778"/>
      <c r="ICO57" s="778"/>
      <c r="ICP57" s="778"/>
      <c r="ICQ57" s="778"/>
      <c r="ICR57" s="778"/>
      <c r="ICS57" s="778"/>
      <c r="ICT57" s="778"/>
      <c r="ICU57" s="778"/>
      <c r="ICV57" s="778"/>
      <c r="ICW57" s="778"/>
      <c r="ICX57" s="778"/>
      <c r="ICY57" s="778"/>
      <c r="ICZ57" s="778"/>
      <c r="IDA57" s="778"/>
      <c r="IDB57" s="778"/>
      <c r="IDC57" s="778"/>
      <c r="IDD57" s="778"/>
      <c r="IDE57" s="778"/>
      <c r="IDF57" s="778"/>
      <c r="IDG57" s="778"/>
      <c r="IDH57" s="778"/>
      <c r="IDI57" s="778"/>
      <c r="IDJ57" s="778"/>
      <c r="IDK57" s="778"/>
      <c r="IDL57" s="778"/>
      <c r="IDM57" s="778"/>
      <c r="IDN57" s="778"/>
      <c r="IDO57" s="778"/>
      <c r="IDP57" s="778"/>
      <c r="IDQ57" s="778"/>
      <c r="IDR57" s="778"/>
      <c r="IDS57" s="778"/>
      <c r="IDT57" s="778"/>
      <c r="IDU57" s="778"/>
      <c r="IDV57" s="778"/>
      <c r="IDW57" s="778"/>
      <c r="IDX57" s="778"/>
      <c r="IDY57" s="778"/>
      <c r="IDZ57" s="778"/>
      <c r="IEA57" s="778"/>
      <c r="IEB57" s="778"/>
      <c r="IEC57" s="778"/>
      <c r="IED57" s="778"/>
      <c r="IEE57" s="778"/>
      <c r="IEF57" s="778"/>
      <c r="IEG57" s="778"/>
      <c r="IEH57" s="778"/>
      <c r="IEI57" s="778"/>
      <c r="IEJ57" s="778"/>
      <c r="IEK57" s="778"/>
      <c r="IEL57" s="778"/>
      <c r="IEM57" s="778"/>
      <c r="IEN57" s="778"/>
      <c r="IEO57" s="778"/>
      <c r="IEP57" s="778"/>
      <c r="IEQ57" s="778"/>
      <c r="IER57" s="778"/>
      <c r="IES57" s="778"/>
      <c r="IET57" s="778"/>
      <c r="IEU57" s="778"/>
      <c r="IEV57" s="778"/>
      <c r="IEW57" s="778"/>
      <c r="IEX57" s="778"/>
      <c r="IEY57" s="778"/>
      <c r="IEZ57" s="778"/>
      <c r="IFA57" s="778"/>
      <c r="IFB57" s="778"/>
      <c r="IFC57" s="778"/>
      <c r="IFD57" s="778"/>
      <c r="IFE57" s="778"/>
      <c r="IFF57" s="778"/>
      <c r="IFG57" s="778"/>
      <c r="IFH57" s="778"/>
      <c r="IFI57" s="778"/>
      <c r="IFJ57" s="778"/>
      <c r="IFK57" s="778"/>
      <c r="IFL57" s="778"/>
      <c r="IFM57" s="778"/>
      <c r="IFN57" s="778"/>
      <c r="IFO57" s="778"/>
      <c r="IFP57" s="778"/>
      <c r="IFQ57" s="778"/>
      <c r="IFR57" s="778"/>
      <c r="IFS57" s="778"/>
      <c r="IFT57" s="778"/>
      <c r="IFU57" s="778"/>
      <c r="IFV57" s="778"/>
      <c r="IFW57" s="778"/>
      <c r="IFX57" s="778"/>
      <c r="IFY57" s="778"/>
      <c r="IFZ57" s="778"/>
      <c r="IGA57" s="778"/>
      <c r="IGB57" s="778"/>
      <c r="IGC57" s="778"/>
      <c r="IGD57" s="778"/>
      <c r="IGE57" s="778"/>
      <c r="IGF57" s="778"/>
      <c r="IGG57" s="778"/>
      <c r="IGH57" s="778"/>
      <c r="IGI57" s="778"/>
      <c r="IGJ57" s="778"/>
      <c r="IGK57" s="778"/>
      <c r="IGL57" s="778"/>
      <c r="IGM57" s="778"/>
      <c r="IGN57" s="778"/>
      <c r="IGO57" s="778"/>
      <c r="IGP57" s="778"/>
      <c r="IGQ57" s="778"/>
      <c r="IGR57" s="778"/>
      <c r="IGS57" s="778"/>
      <c r="IGT57" s="778"/>
      <c r="IGU57" s="778"/>
      <c r="IGV57" s="778"/>
      <c r="IGW57" s="778"/>
      <c r="IGX57" s="778"/>
      <c r="IGY57" s="778"/>
      <c r="IGZ57" s="778"/>
      <c r="IHA57" s="778"/>
      <c r="IHB57" s="778"/>
      <c r="IHC57" s="778"/>
      <c r="IHD57" s="778"/>
      <c r="IHE57" s="778"/>
      <c r="IHF57" s="778"/>
      <c r="IHG57" s="778"/>
      <c r="IHH57" s="778"/>
      <c r="IHI57" s="778"/>
      <c r="IHJ57" s="778"/>
      <c r="IHK57" s="778"/>
      <c r="IHL57" s="778"/>
      <c r="IHM57" s="778"/>
      <c r="IHN57" s="778"/>
      <c r="IHO57" s="778"/>
      <c r="IHP57" s="778"/>
      <c r="IHQ57" s="778"/>
      <c r="IHR57" s="778"/>
      <c r="IHS57" s="778"/>
      <c r="IHT57" s="778"/>
      <c r="IHU57" s="778"/>
      <c r="IHV57" s="778"/>
      <c r="IHW57" s="778"/>
      <c r="IHX57" s="778"/>
      <c r="IHY57" s="778"/>
      <c r="IHZ57" s="778"/>
      <c r="IIA57" s="778"/>
      <c r="IIB57" s="778"/>
      <c r="IIC57" s="778"/>
      <c r="IID57" s="778"/>
      <c r="IIE57" s="778"/>
      <c r="IIF57" s="778"/>
      <c r="IIG57" s="778"/>
      <c r="IIH57" s="778"/>
      <c r="III57" s="778"/>
      <c r="IIJ57" s="778"/>
      <c r="IIK57" s="778"/>
      <c r="IIL57" s="778"/>
      <c r="IIM57" s="778"/>
      <c r="IIN57" s="778"/>
      <c r="IIO57" s="778"/>
      <c r="IIP57" s="778"/>
      <c r="IIQ57" s="778"/>
      <c r="IIR57" s="778"/>
      <c r="IIS57" s="778"/>
      <c r="IIT57" s="778"/>
      <c r="IIU57" s="778"/>
      <c r="IIV57" s="778"/>
      <c r="IIW57" s="778"/>
      <c r="IIX57" s="778"/>
      <c r="IIY57" s="778"/>
      <c r="IIZ57" s="778"/>
      <c r="IJA57" s="778"/>
      <c r="IJB57" s="778"/>
      <c r="IJC57" s="778"/>
      <c r="IJD57" s="778"/>
      <c r="IJE57" s="778"/>
      <c r="IJF57" s="778"/>
      <c r="IJG57" s="778"/>
      <c r="IJH57" s="778"/>
      <c r="IJI57" s="778"/>
      <c r="IJJ57" s="778"/>
      <c r="IJK57" s="778"/>
      <c r="IJL57" s="778"/>
      <c r="IJM57" s="778"/>
      <c r="IJN57" s="778"/>
      <c r="IJO57" s="778"/>
      <c r="IJP57" s="778"/>
      <c r="IJQ57" s="778"/>
      <c r="IJR57" s="778"/>
      <c r="IJS57" s="778"/>
      <c r="IJT57" s="778"/>
      <c r="IJU57" s="778"/>
      <c r="IJV57" s="778"/>
      <c r="IJW57" s="778"/>
      <c r="IJX57" s="778"/>
      <c r="IJY57" s="778"/>
      <c r="IJZ57" s="778"/>
      <c r="IKA57" s="778"/>
      <c r="IKB57" s="778"/>
      <c r="IKC57" s="778"/>
      <c r="IKD57" s="778"/>
      <c r="IKE57" s="778"/>
      <c r="IKF57" s="778"/>
      <c r="IKG57" s="778"/>
      <c r="IKH57" s="778"/>
      <c r="IKI57" s="778"/>
      <c r="IKJ57" s="778"/>
      <c r="IKK57" s="778"/>
      <c r="IKL57" s="778"/>
      <c r="IKM57" s="778"/>
      <c r="IKN57" s="778"/>
      <c r="IKO57" s="778"/>
      <c r="IKP57" s="778"/>
      <c r="IKQ57" s="778"/>
      <c r="IKR57" s="778"/>
      <c r="IKS57" s="778"/>
      <c r="IKT57" s="778"/>
      <c r="IKU57" s="778"/>
      <c r="IKV57" s="778"/>
      <c r="IKW57" s="778"/>
      <c r="IKX57" s="778"/>
      <c r="IKY57" s="778"/>
      <c r="IKZ57" s="778"/>
      <c r="ILA57" s="778"/>
      <c r="ILB57" s="778"/>
      <c r="ILC57" s="778"/>
      <c r="ILD57" s="778"/>
      <c r="ILE57" s="778"/>
      <c r="ILF57" s="778"/>
      <c r="ILG57" s="778"/>
      <c r="ILH57" s="778"/>
      <c r="ILI57" s="778"/>
      <c r="ILJ57" s="778"/>
      <c r="ILK57" s="778"/>
      <c r="ILL57" s="778"/>
      <c r="ILM57" s="778"/>
      <c r="ILN57" s="778"/>
      <c r="ILO57" s="778"/>
      <c r="ILP57" s="778"/>
      <c r="ILQ57" s="778"/>
      <c r="ILR57" s="778"/>
      <c r="ILS57" s="778"/>
      <c r="ILT57" s="778"/>
      <c r="ILU57" s="778"/>
      <c r="ILV57" s="778"/>
      <c r="ILW57" s="778"/>
      <c r="ILX57" s="778"/>
      <c r="ILY57" s="778"/>
      <c r="ILZ57" s="778"/>
      <c r="IMA57" s="778"/>
      <c r="IMB57" s="778"/>
      <c r="IMC57" s="778"/>
      <c r="IMD57" s="778"/>
      <c r="IME57" s="778"/>
      <c r="IMF57" s="778"/>
      <c r="IMG57" s="778"/>
      <c r="IMH57" s="778"/>
      <c r="IMI57" s="778"/>
      <c r="IMJ57" s="778"/>
      <c r="IMK57" s="778"/>
      <c r="IML57" s="778"/>
      <c r="IMM57" s="778"/>
      <c r="IMN57" s="778"/>
      <c r="IMO57" s="778"/>
      <c r="IMP57" s="778"/>
      <c r="IMQ57" s="778"/>
      <c r="IMR57" s="778"/>
      <c r="IMS57" s="778"/>
      <c r="IMT57" s="778"/>
      <c r="IMU57" s="778"/>
      <c r="IMV57" s="778"/>
      <c r="IMW57" s="778"/>
      <c r="IMX57" s="778"/>
      <c r="IMY57" s="778"/>
      <c r="IMZ57" s="778"/>
      <c r="INA57" s="778"/>
      <c r="INB57" s="778"/>
      <c r="INC57" s="778"/>
      <c r="IND57" s="778"/>
      <c r="INE57" s="778"/>
      <c r="INF57" s="778"/>
      <c r="ING57" s="778"/>
      <c r="INH57" s="778"/>
      <c r="INI57" s="778"/>
      <c r="INJ57" s="778"/>
      <c r="INK57" s="778"/>
      <c r="INL57" s="778"/>
      <c r="INM57" s="778"/>
      <c r="INN57" s="778"/>
      <c r="INO57" s="778"/>
      <c r="INP57" s="778"/>
      <c r="INQ57" s="778"/>
      <c r="INR57" s="778"/>
      <c r="INS57" s="778"/>
      <c r="INT57" s="778"/>
      <c r="INU57" s="778"/>
      <c r="INV57" s="778"/>
      <c r="INW57" s="778"/>
      <c r="INX57" s="778"/>
      <c r="INY57" s="778"/>
      <c r="INZ57" s="778"/>
      <c r="IOA57" s="778"/>
      <c r="IOB57" s="778"/>
      <c r="IOC57" s="778"/>
      <c r="IOD57" s="778"/>
      <c r="IOE57" s="778"/>
      <c r="IOF57" s="778"/>
      <c r="IOG57" s="778"/>
      <c r="IOH57" s="778"/>
      <c r="IOI57" s="778"/>
      <c r="IOJ57" s="778"/>
      <c r="IOK57" s="778"/>
      <c r="IOL57" s="778"/>
      <c r="IOM57" s="778"/>
      <c r="ION57" s="778"/>
      <c r="IOO57" s="778"/>
      <c r="IOP57" s="778"/>
      <c r="IOQ57" s="778"/>
      <c r="IOR57" s="778"/>
      <c r="IOS57" s="778"/>
      <c r="IOT57" s="778"/>
      <c r="IOU57" s="778"/>
      <c r="IOV57" s="778"/>
      <c r="IOW57" s="778"/>
      <c r="IOX57" s="778"/>
      <c r="IOY57" s="778"/>
      <c r="IOZ57" s="778"/>
      <c r="IPA57" s="778"/>
      <c r="IPB57" s="778"/>
      <c r="IPC57" s="778"/>
      <c r="IPD57" s="778"/>
      <c r="IPE57" s="778"/>
      <c r="IPF57" s="778"/>
      <c r="IPG57" s="778"/>
      <c r="IPH57" s="778"/>
      <c r="IPI57" s="778"/>
      <c r="IPJ57" s="778"/>
      <c r="IPK57" s="778"/>
      <c r="IPL57" s="778"/>
      <c r="IPM57" s="778"/>
      <c r="IPN57" s="778"/>
      <c r="IPO57" s="778"/>
      <c r="IPP57" s="778"/>
      <c r="IPQ57" s="778"/>
      <c r="IPR57" s="778"/>
      <c r="IPS57" s="778"/>
      <c r="IPT57" s="778"/>
      <c r="IPU57" s="778"/>
      <c r="IPV57" s="778"/>
      <c r="IPW57" s="778"/>
      <c r="IPX57" s="778"/>
      <c r="IPY57" s="778"/>
      <c r="IPZ57" s="778"/>
      <c r="IQA57" s="778"/>
      <c r="IQB57" s="778"/>
      <c r="IQC57" s="778"/>
      <c r="IQD57" s="778"/>
      <c r="IQE57" s="778"/>
      <c r="IQF57" s="778"/>
      <c r="IQG57" s="778"/>
      <c r="IQH57" s="778"/>
      <c r="IQI57" s="778"/>
      <c r="IQJ57" s="778"/>
      <c r="IQK57" s="778"/>
      <c r="IQL57" s="778"/>
      <c r="IQM57" s="778"/>
      <c r="IQN57" s="778"/>
      <c r="IQO57" s="778"/>
      <c r="IQP57" s="778"/>
      <c r="IQQ57" s="778"/>
      <c r="IQR57" s="778"/>
      <c r="IQS57" s="778"/>
      <c r="IQT57" s="778"/>
      <c r="IQU57" s="778"/>
      <c r="IQV57" s="778"/>
      <c r="IQW57" s="778"/>
      <c r="IQX57" s="778"/>
      <c r="IQY57" s="778"/>
      <c r="IQZ57" s="778"/>
      <c r="IRA57" s="778"/>
      <c r="IRB57" s="778"/>
      <c r="IRC57" s="778"/>
      <c r="IRD57" s="778"/>
      <c r="IRE57" s="778"/>
      <c r="IRF57" s="778"/>
      <c r="IRG57" s="778"/>
      <c r="IRH57" s="778"/>
      <c r="IRI57" s="778"/>
      <c r="IRJ57" s="778"/>
      <c r="IRK57" s="778"/>
      <c r="IRL57" s="778"/>
      <c r="IRM57" s="778"/>
      <c r="IRN57" s="778"/>
      <c r="IRO57" s="778"/>
      <c r="IRP57" s="778"/>
      <c r="IRQ57" s="778"/>
      <c r="IRR57" s="778"/>
      <c r="IRS57" s="778"/>
      <c r="IRT57" s="778"/>
      <c r="IRU57" s="778"/>
      <c r="IRV57" s="778"/>
      <c r="IRW57" s="778"/>
      <c r="IRX57" s="778"/>
      <c r="IRY57" s="778"/>
      <c r="IRZ57" s="778"/>
      <c r="ISA57" s="778"/>
      <c r="ISB57" s="778"/>
      <c r="ISC57" s="778"/>
      <c r="ISD57" s="778"/>
      <c r="ISE57" s="778"/>
      <c r="ISF57" s="778"/>
      <c r="ISG57" s="778"/>
      <c r="ISH57" s="778"/>
      <c r="ISI57" s="778"/>
      <c r="ISJ57" s="778"/>
      <c r="ISK57" s="778"/>
      <c r="ISL57" s="778"/>
      <c r="ISM57" s="778"/>
      <c r="ISN57" s="778"/>
      <c r="ISO57" s="778"/>
      <c r="ISP57" s="778"/>
      <c r="ISQ57" s="778"/>
      <c r="ISR57" s="778"/>
      <c r="ISS57" s="778"/>
      <c r="IST57" s="778"/>
      <c r="ISU57" s="778"/>
      <c r="ISV57" s="778"/>
      <c r="ISW57" s="778"/>
      <c r="ISX57" s="778"/>
      <c r="ISY57" s="778"/>
      <c r="ISZ57" s="778"/>
      <c r="ITA57" s="778"/>
      <c r="ITB57" s="778"/>
      <c r="ITC57" s="778"/>
      <c r="ITD57" s="778"/>
      <c r="ITE57" s="778"/>
      <c r="ITF57" s="778"/>
      <c r="ITG57" s="778"/>
      <c r="ITH57" s="778"/>
      <c r="ITI57" s="778"/>
      <c r="ITJ57" s="778"/>
      <c r="ITK57" s="778"/>
      <c r="ITL57" s="778"/>
      <c r="ITM57" s="778"/>
      <c r="ITN57" s="778"/>
      <c r="ITO57" s="778"/>
      <c r="ITP57" s="778"/>
      <c r="ITQ57" s="778"/>
      <c r="ITR57" s="778"/>
      <c r="ITS57" s="778"/>
      <c r="ITT57" s="778"/>
      <c r="ITU57" s="778"/>
      <c r="ITV57" s="778"/>
      <c r="ITW57" s="778"/>
      <c r="ITX57" s="778"/>
      <c r="ITY57" s="778"/>
      <c r="ITZ57" s="778"/>
      <c r="IUA57" s="778"/>
      <c r="IUB57" s="778"/>
      <c r="IUC57" s="778"/>
      <c r="IUD57" s="778"/>
      <c r="IUE57" s="778"/>
      <c r="IUF57" s="778"/>
      <c r="IUG57" s="778"/>
      <c r="IUH57" s="778"/>
      <c r="IUI57" s="778"/>
      <c r="IUJ57" s="778"/>
      <c r="IUK57" s="778"/>
      <c r="IUL57" s="778"/>
      <c r="IUM57" s="778"/>
      <c r="IUN57" s="778"/>
      <c r="IUO57" s="778"/>
      <c r="IUP57" s="778"/>
      <c r="IUQ57" s="778"/>
      <c r="IUR57" s="778"/>
      <c r="IUS57" s="778"/>
      <c r="IUT57" s="778"/>
      <c r="IUU57" s="778"/>
      <c r="IUV57" s="778"/>
      <c r="IUW57" s="778"/>
      <c r="IUX57" s="778"/>
      <c r="IUY57" s="778"/>
      <c r="IUZ57" s="778"/>
      <c r="IVA57" s="778"/>
      <c r="IVB57" s="778"/>
      <c r="IVC57" s="778"/>
      <c r="IVD57" s="778"/>
      <c r="IVE57" s="778"/>
      <c r="IVF57" s="778"/>
      <c r="IVG57" s="778"/>
      <c r="IVH57" s="778"/>
      <c r="IVI57" s="778"/>
      <c r="IVJ57" s="778"/>
      <c r="IVK57" s="778"/>
      <c r="IVL57" s="778"/>
      <c r="IVM57" s="778"/>
      <c r="IVN57" s="778"/>
      <c r="IVO57" s="778"/>
      <c r="IVP57" s="778"/>
      <c r="IVQ57" s="778"/>
      <c r="IVR57" s="778"/>
      <c r="IVS57" s="778"/>
      <c r="IVT57" s="778"/>
      <c r="IVU57" s="778"/>
      <c r="IVV57" s="778"/>
      <c r="IVW57" s="778"/>
      <c r="IVX57" s="778"/>
      <c r="IVY57" s="778"/>
      <c r="IVZ57" s="778"/>
      <c r="IWA57" s="778"/>
      <c r="IWB57" s="778"/>
      <c r="IWC57" s="778"/>
      <c r="IWD57" s="778"/>
      <c r="IWE57" s="778"/>
      <c r="IWF57" s="778"/>
      <c r="IWG57" s="778"/>
      <c r="IWH57" s="778"/>
      <c r="IWI57" s="778"/>
      <c r="IWJ57" s="778"/>
      <c r="IWK57" s="778"/>
      <c r="IWL57" s="778"/>
      <c r="IWM57" s="778"/>
      <c r="IWN57" s="778"/>
      <c r="IWO57" s="778"/>
      <c r="IWP57" s="778"/>
      <c r="IWQ57" s="778"/>
      <c r="IWR57" s="778"/>
      <c r="IWS57" s="778"/>
      <c r="IWT57" s="778"/>
      <c r="IWU57" s="778"/>
      <c r="IWV57" s="778"/>
      <c r="IWW57" s="778"/>
      <c r="IWX57" s="778"/>
      <c r="IWY57" s="778"/>
      <c r="IWZ57" s="778"/>
      <c r="IXA57" s="778"/>
      <c r="IXB57" s="778"/>
      <c r="IXC57" s="778"/>
      <c r="IXD57" s="778"/>
      <c r="IXE57" s="778"/>
      <c r="IXF57" s="778"/>
      <c r="IXG57" s="778"/>
      <c r="IXH57" s="778"/>
      <c r="IXI57" s="778"/>
      <c r="IXJ57" s="778"/>
      <c r="IXK57" s="778"/>
      <c r="IXL57" s="778"/>
      <c r="IXM57" s="778"/>
      <c r="IXN57" s="778"/>
      <c r="IXO57" s="778"/>
      <c r="IXP57" s="778"/>
      <c r="IXQ57" s="778"/>
      <c r="IXR57" s="778"/>
      <c r="IXS57" s="778"/>
      <c r="IXT57" s="778"/>
      <c r="IXU57" s="778"/>
      <c r="IXV57" s="778"/>
      <c r="IXW57" s="778"/>
      <c r="IXX57" s="778"/>
      <c r="IXY57" s="778"/>
      <c r="IXZ57" s="778"/>
      <c r="IYA57" s="778"/>
      <c r="IYB57" s="778"/>
      <c r="IYC57" s="778"/>
      <c r="IYD57" s="778"/>
      <c r="IYE57" s="778"/>
      <c r="IYF57" s="778"/>
      <c r="IYG57" s="778"/>
      <c r="IYH57" s="778"/>
      <c r="IYI57" s="778"/>
      <c r="IYJ57" s="778"/>
      <c r="IYK57" s="778"/>
      <c r="IYL57" s="778"/>
      <c r="IYM57" s="778"/>
      <c r="IYN57" s="778"/>
      <c r="IYO57" s="778"/>
      <c r="IYP57" s="778"/>
      <c r="IYQ57" s="778"/>
      <c r="IYR57" s="778"/>
      <c r="IYS57" s="778"/>
      <c r="IYT57" s="778"/>
      <c r="IYU57" s="778"/>
      <c r="IYV57" s="778"/>
      <c r="IYW57" s="778"/>
      <c r="IYX57" s="778"/>
      <c r="IYY57" s="778"/>
      <c r="IYZ57" s="778"/>
      <c r="IZA57" s="778"/>
      <c r="IZB57" s="778"/>
      <c r="IZC57" s="778"/>
      <c r="IZD57" s="778"/>
      <c r="IZE57" s="778"/>
      <c r="IZF57" s="778"/>
      <c r="IZG57" s="778"/>
      <c r="IZH57" s="778"/>
      <c r="IZI57" s="778"/>
      <c r="IZJ57" s="778"/>
      <c r="IZK57" s="778"/>
      <c r="IZL57" s="778"/>
      <c r="IZM57" s="778"/>
      <c r="IZN57" s="778"/>
      <c r="IZO57" s="778"/>
      <c r="IZP57" s="778"/>
      <c r="IZQ57" s="778"/>
      <c r="IZR57" s="778"/>
      <c r="IZS57" s="778"/>
      <c r="IZT57" s="778"/>
      <c r="IZU57" s="778"/>
      <c r="IZV57" s="778"/>
      <c r="IZW57" s="778"/>
      <c r="IZX57" s="778"/>
      <c r="IZY57" s="778"/>
      <c r="IZZ57" s="778"/>
      <c r="JAA57" s="778"/>
      <c r="JAB57" s="778"/>
      <c r="JAC57" s="778"/>
      <c r="JAD57" s="778"/>
      <c r="JAE57" s="778"/>
      <c r="JAF57" s="778"/>
      <c r="JAG57" s="778"/>
      <c r="JAH57" s="778"/>
      <c r="JAI57" s="778"/>
      <c r="JAJ57" s="778"/>
      <c r="JAK57" s="778"/>
      <c r="JAL57" s="778"/>
      <c r="JAM57" s="778"/>
      <c r="JAN57" s="778"/>
      <c r="JAO57" s="778"/>
      <c r="JAP57" s="778"/>
      <c r="JAQ57" s="778"/>
      <c r="JAR57" s="778"/>
      <c r="JAS57" s="778"/>
      <c r="JAT57" s="778"/>
      <c r="JAU57" s="778"/>
      <c r="JAV57" s="778"/>
      <c r="JAW57" s="778"/>
      <c r="JAX57" s="778"/>
      <c r="JAY57" s="778"/>
      <c r="JAZ57" s="778"/>
      <c r="JBA57" s="778"/>
      <c r="JBB57" s="778"/>
      <c r="JBC57" s="778"/>
      <c r="JBD57" s="778"/>
      <c r="JBE57" s="778"/>
      <c r="JBF57" s="778"/>
      <c r="JBG57" s="778"/>
      <c r="JBH57" s="778"/>
      <c r="JBI57" s="778"/>
      <c r="JBJ57" s="778"/>
      <c r="JBK57" s="778"/>
      <c r="JBL57" s="778"/>
      <c r="JBM57" s="778"/>
      <c r="JBN57" s="778"/>
      <c r="JBO57" s="778"/>
      <c r="JBP57" s="778"/>
      <c r="JBQ57" s="778"/>
      <c r="JBR57" s="778"/>
      <c r="JBS57" s="778"/>
      <c r="JBT57" s="778"/>
      <c r="JBU57" s="778"/>
      <c r="JBV57" s="778"/>
      <c r="JBW57" s="778"/>
      <c r="JBX57" s="778"/>
      <c r="JBY57" s="778"/>
      <c r="JBZ57" s="778"/>
      <c r="JCA57" s="778"/>
      <c r="JCB57" s="778"/>
      <c r="JCC57" s="778"/>
      <c r="JCD57" s="778"/>
      <c r="JCE57" s="778"/>
      <c r="JCF57" s="778"/>
      <c r="JCG57" s="778"/>
      <c r="JCH57" s="778"/>
      <c r="JCI57" s="778"/>
      <c r="JCJ57" s="778"/>
      <c r="JCK57" s="778"/>
      <c r="JCL57" s="778"/>
      <c r="JCM57" s="778"/>
      <c r="JCN57" s="778"/>
      <c r="JCO57" s="778"/>
      <c r="JCP57" s="778"/>
      <c r="JCQ57" s="778"/>
      <c r="JCR57" s="778"/>
      <c r="JCS57" s="778"/>
      <c r="JCT57" s="778"/>
      <c r="JCU57" s="778"/>
      <c r="JCV57" s="778"/>
      <c r="JCW57" s="778"/>
      <c r="JCX57" s="778"/>
      <c r="JCY57" s="778"/>
      <c r="JCZ57" s="778"/>
      <c r="JDA57" s="778"/>
      <c r="JDB57" s="778"/>
      <c r="JDC57" s="778"/>
      <c r="JDD57" s="778"/>
      <c r="JDE57" s="778"/>
      <c r="JDF57" s="778"/>
      <c r="JDG57" s="778"/>
      <c r="JDH57" s="778"/>
      <c r="JDI57" s="778"/>
      <c r="JDJ57" s="778"/>
      <c r="JDK57" s="778"/>
      <c r="JDL57" s="778"/>
      <c r="JDM57" s="778"/>
      <c r="JDN57" s="778"/>
      <c r="JDO57" s="778"/>
      <c r="JDP57" s="778"/>
      <c r="JDQ57" s="778"/>
      <c r="JDR57" s="778"/>
      <c r="JDS57" s="778"/>
      <c r="JDT57" s="778"/>
      <c r="JDU57" s="778"/>
      <c r="JDV57" s="778"/>
      <c r="JDW57" s="778"/>
      <c r="JDX57" s="778"/>
      <c r="JDY57" s="778"/>
      <c r="JDZ57" s="778"/>
      <c r="JEA57" s="778"/>
      <c r="JEB57" s="778"/>
      <c r="JEC57" s="778"/>
      <c r="JED57" s="778"/>
      <c r="JEE57" s="778"/>
      <c r="JEF57" s="778"/>
      <c r="JEG57" s="778"/>
      <c r="JEH57" s="778"/>
      <c r="JEI57" s="778"/>
      <c r="JEJ57" s="778"/>
      <c r="JEK57" s="778"/>
      <c r="JEL57" s="778"/>
      <c r="JEM57" s="778"/>
      <c r="JEN57" s="778"/>
      <c r="JEO57" s="778"/>
      <c r="JEP57" s="778"/>
      <c r="JEQ57" s="778"/>
      <c r="JER57" s="778"/>
      <c r="JES57" s="778"/>
      <c r="JET57" s="778"/>
      <c r="JEU57" s="778"/>
      <c r="JEV57" s="778"/>
      <c r="JEW57" s="778"/>
      <c r="JEX57" s="778"/>
      <c r="JEY57" s="778"/>
      <c r="JEZ57" s="778"/>
      <c r="JFA57" s="778"/>
      <c r="JFB57" s="778"/>
      <c r="JFC57" s="778"/>
      <c r="JFD57" s="778"/>
      <c r="JFE57" s="778"/>
      <c r="JFF57" s="778"/>
      <c r="JFG57" s="778"/>
      <c r="JFH57" s="778"/>
      <c r="JFI57" s="778"/>
      <c r="JFJ57" s="778"/>
      <c r="JFK57" s="778"/>
      <c r="JFL57" s="778"/>
      <c r="JFM57" s="778"/>
      <c r="JFN57" s="778"/>
      <c r="JFO57" s="778"/>
      <c r="JFP57" s="778"/>
      <c r="JFQ57" s="778"/>
      <c r="JFR57" s="778"/>
      <c r="JFS57" s="778"/>
      <c r="JFT57" s="778"/>
      <c r="JFU57" s="778"/>
      <c r="JFV57" s="778"/>
      <c r="JFW57" s="778"/>
      <c r="JFX57" s="778"/>
      <c r="JFY57" s="778"/>
      <c r="JFZ57" s="778"/>
      <c r="JGA57" s="778"/>
      <c r="JGB57" s="778"/>
      <c r="JGC57" s="778"/>
      <c r="JGD57" s="778"/>
      <c r="JGE57" s="778"/>
      <c r="JGF57" s="778"/>
      <c r="JGG57" s="778"/>
      <c r="JGH57" s="778"/>
      <c r="JGI57" s="778"/>
      <c r="JGJ57" s="778"/>
      <c r="JGK57" s="778"/>
      <c r="JGL57" s="778"/>
      <c r="JGM57" s="778"/>
      <c r="JGN57" s="778"/>
      <c r="JGO57" s="778"/>
      <c r="JGP57" s="778"/>
      <c r="JGQ57" s="778"/>
      <c r="JGR57" s="778"/>
      <c r="JGS57" s="778"/>
      <c r="JGT57" s="778"/>
      <c r="JGU57" s="778"/>
      <c r="JGV57" s="778"/>
      <c r="JGW57" s="778"/>
      <c r="JGX57" s="778"/>
      <c r="JGY57" s="778"/>
      <c r="JGZ57" s="778"/>
      <c r="JHA57" s="778"/>
      <c r="JHB57" s="778"/>
      <c r="JHC57" s="778"/>
      <c r="JHD57" s="778"/>
      <c r="JHE57" s="778"/>
      <c r="JHF57" s="778"/>
      <c r="JHG57" s="778"/>
      <c r="JHH57" s="778"/>
      <c r="JHI57" s="778"/>
      <c r="JHJ57" s="778"/>
      <c r="JHK57" s="778"/>
      <c r="JHL57" s="778"/>
      <c r="JHM57" s="778"/>
      <c r="JHN57" s="778"/>
      <c r="JHO57" s="778"/>
      <c r="JHP57" s="778"/>
      <c r="JHQ57" s="778"/>
      <c r="JHR57" s="778"/>
      <c r="JHS57" s="778"/>
      <c r="JHT57" s="778"/>
      <c r="JHU57" s="778"/>
      <c r="JHV57" s="778"/>
      <c r="JHW57" s="778"/>
      <c r="JHX57" s="778"/>
      <c r="JHY57" s="778"/>
      <c r="JHZ57" s="778"/>
      <c r="JIA57" s="778"/>
      <c r="JIB57" s="778"/>
      <c r="JIC57" s="778"/>
      <c r="JID57" s="778"/>
      <c r="JIE57" s="778"/>
      <c r="JIF57" s="778"/>
      <c r="JIG57" s="778"/>
      <c r="JIH57" s="778"/>
      <c r="JII57" s="778"/>
      <c r="JIJ57" s="778"/>
      <c r="JIK57" s="778"/>
      <c r="JIL57" s="778"/>
      <c r="JIM57" s="778"/>
      <c r="JIN57" s="778"/>
      <c r="JIO57" s="778"/>
      <c r="JIP57" s="778"/>
      <c r="JIQ57" s="778"/>
      <c r="JIR57" s="778"/>
      <c r="JIS57" s="778"/>
      <c r="JIT57" s="778"/>
      <c r="JIU57" s="778"/>
      <c r="JIV57" s="778"/>
      <c r="JIW57" s="778"/>
      <c r="JIX57" s="778"/>
      <c r="JIY57" s="778"/>
      <c r="JIZ57" s="778"/>
      <c r="JJA57" s="778"/>
      <c r="JJB57" s="778"/>
      <c r="JJC57" s="778"/>
      <c r="JJD57" s="778"/>
      <c r="JJE57" s="778"/>
      <c r="JJF57" s="778"/>
      <c r="JJG57" s="778"/>
      <c r="JJH57" s="778"/>
      <c r="JJI57" s="778"/>
      <c r="JJJ57" s="778"/>
      <c r="JJK57" s="778"/>
      <c r="JJL57" s="778"/>
      <c r="JJM57" s="778"/>
      <c r="JJN57" s="778"/>
      <c r="JJO57" s="778"/>
      <c r="JJP57" s="778"/>
      <c r="JJQ57" s="778"/>
      <c r="JJR57" s="778"/>
      <c r="JJS57" s="778"/>
      <c r="JJT57" s="778"/>
      <c r="JJU57" s="778"/>
      <c r="JJV57" s="778"/>
      <c r="JJW57" s="778"/>
      <c r="JJX57" s="778"/>
      <c r="JJY57" s="778"/>
      <c r="JJZ57" s="778"/>
      <c r="JKA57" s="778"/>
      <c r="JKB57" s="778"/>
      <c r="JKC57" s="778"/>
      <c r="JKD57" s="778"/>
      <c r="JKE57" s="778"/>
      <c r="JKF57" s="778"/>
      <c r="JKG57" s="778"/>
      <c r="JKH57" s="778"/>
      <c r="JKI57" s="778"/>
      <c r="JKJ57" s="778"/>
      <c r="JKK57" s="778"/>
      <c r="JKL57" s="778"/>
      <c r="JKM57" s="778"/>
      <c r="JKN57" s="778"/>
      <c r="JKO57" s="778"/>
      <c r="JKP57" s="778"/>
      <c r="JKQ57" s="778"/>
      <c r="JKR57" s="778"/>
      <c r="JKS57" s="778"/>
      <c r="JKT57" s="778"/>
      <c r="JKU57" s="778"/>
      <c r="JKV57" s="778"/>
      <c r="JKW57" s="778"/>
      <c r="JKX57" s="778"/>
      <c r="JKY57" s="778"/>
      <c r="JKZ57" s="778"/>
      <c r="JLA57" s="778"/>
      <c r="JLB57" s="778"/>
      <c r="JLC57" s="778"/>
      <c r="JLD57" s="778"/>
      <c r="JLE57" s="778"/>
      <c r="JLF57" s="778"/>
      <c r="JLG57" s="778"/>
      <c r="JLH57" s="778"/>
      <c r="JLI57" s="778"/>
      <c r="JLJ57" s="778"/>
      <c r="JLK57" s="778"/>
      <c r="JLL57" s="778"/>
      <c r="JLM57" s="778"/>
      <c r="JLN57" s="778"/>
      <c r="JLO57" s="778"/>
      <c r="JLP57" s="778"/>
      <c r="JLQ57" s="778"/>
      <c r="JLR57" s="778"/>
      <c r="JLS57" s="778"/>
      <c r="JLT57" s="778"/>
      <c r="JLU57" s="778"/>
      <c r="JLV57" s="778"/>
      <c r="JLW57" s="778"/>
      <c r="JLX57" s="778"/>
      <c r="JLY57" s="778"/>
      <c r="JLZ57" s="778"/>
      <c r="JMA57" s="778"/>
      <c r="JMB57" s="778"/>
      <c r="JMC57" s="778"/>
      <c r="JMD57" s="778"/>
      <c r="JME57" s="778"/>
      <c r="JMF57" s="778"/>
      <c r="JMG57" s="778"/>
      <c r="JMH57" s="778"/>
      <c r="JMI57" s="778"/>
      <c r="JMJ57" s="778"/>
      <c r="JMK57" s="778"/>
      <c r="JML57" s="778"/>
      <c r="JMM57" s="778"/>
      <c r="JMN57" s="778"/>
      <c r="JMO57" s="778"/>
      <c r="JMP57" s="778"/>
      <c r="JMQ57" s="778"/>
      <c r="JMR57" s="778"/>
      <c r="JMS57" s="778"/>
      <c r="JMT57" s="778"/>
      <c r="JMU57" s="778"/>
      <c r="JMV57" s="778"/>
      <c r="JMW57" s="778"/>
      <c r="JMX57" s="778"/>
      <c r="JMY57" s="778"/>
      <c r="JMZ57" s="778"/>
      <c r="JNA57" s="778"/>
      <c r="JNB57" s="778"/>
      <c r="JNC57" s="778"/>
      <c r="JND57" s="778"/>
      <c r="JNE57" s="778"/>
      <c r="JNF57" s="778"/>
      <c r="JNG57" s="778"/>
      <c r="JNH57" s="778"/>
      <c r="JNI57" s="778"/>
      <c r="JNJ57" s="778"/>
      <c r="JNK57" s="778"/>
      <c r="JNL57" s="778"/>
      <c r="JNM57" s="778"/>
      <c r="JNN57" s="778"/>
      <c r="JNO57" s="778"/>
      <c r="JNP57" s="778"/>
      <c r="JNQ57" s="778"/>
      <c r="JNR57" s="778"/>
      <c r="JNS57" s="778"/>
      <c r="JNT57" s="778"/>
      <c r="JNU57" s="778"/>
      <c r="JNV57" s="778"/>
      <c r="JNW57" s="778"/>
      <c r="JNX57" s="778"/>
      <c r="JNY57" s="778"/>
      <c r="JNZ57" s="778"/>
      <c r="JOA57" s="778"/>
      <c r="JOB57" s="778"/>
      <c r="JOC57" s="778"/>
      <c r="JOD57" s="778"/>
      <c r="JOE57" s="778"/>
      <c r="JOF57" s="778"/>
      <c r="JOG57" s="778"/>
      <c r="JOH57" s="778"/>
      <c r="JOI57" s="778"/>
      <c r="JOJ57" s="778"/>
      <c r="JOK57" s="778"/>
      <c r="JOL57" s="778"/>
      <c r="JOM57" s="778"/>
      <c r="JON57" s="778"/>
      <c r="JOO57" s="778"/>
      <c r="JOP57" s="778"/>
      <c r="JOQ57" s="778"/>
      <c r="JOR57" s="778"/>
      <c r="JOS57" s="778"/>
      <c r="JOT57" s="778"/>
      <c r="JOU57" s="778"/>
      <c r="JOV57" s="778"/>
      <c r="JOW57" s="778"/>
      <c r="JOX57" s="778"/>
      <c r="JOY57" s="778"/>
      <c r="JOZ57" s="778"/>
      <c r="JPA57" s="778"/>
      <c r="JPB57" s="778"/>
      <c r="JPC57" s="778"/>
      <c r="JPD57" s="778"/>
      <c r="JPE57" s="778"/>
      <c r="JPF57" s="778"/>
      <c r="JPG57" s="778"/>
      <c r="JPH57" s="778"/>
      <c r="JPI57" s="778"/>
      <c r="JPJ57" s="778"/>
      <c r="JPK57" s="778"/>
      <c r="JPL57" s="778"/>
      <c r="JPM57" s="778"/>
      <c r="JPN57" s="778"/>
      <c r="JPO57" s="778"/>
      <c r="JPP57" s="778"/>
      <c r="JPQ57" s="778"/>
      <c r="JPR57" s="778"/>
      <c r="JPS57" s="778"/>
      <c r="JPT57" s="778"/>
      <c r="JPU57" s="778"/>
      <c r="JPV57" s="778"/>
      <c r="JPW57" s="778"/>
      <c r="JPX57" s="778"/>
      <c r="JPY57" s="778"/>
      <c r="JPZ57" s="778"/>
      <c r="JQA57" s="778"/>
      <c r="JQB57" s="778"/>
      <c r="JQC57" s="778"/>
      <c r="JQD57" s="778"/>
      <c r="JQE57" s="778"/>
      <c r="JQF57" s="778"/>
      <c r="JQG57" s="778"/>
      <c r="JQH57" s="778"/>
      <c r="JQI57" s="778"/>
      <c r="JQJ57" s="778"/>
      <c r="JQK57" s="778"/>
      <c r="JQL57" s="778"/>
      <c r="JQM57" s="778"/>
      <c r="JQN57" s="778"/>
      <c r="JQO57" s="778"/>
      <c r="JQP57" s="778"/>
      <c r="JQQ57" s="778"/>
      <c r="JQR57" s="778"/>
      <c r="JQS57" s="778"/>
      <c r="JQT57" s="778"/>
      <c r="JQU57" s="778"/>
      <c r="JQV57" s="778"/>
      <c r="JQW57" s="778"/>
      <c r="JQX57" s="778"/>
      <c r="JQY57" s="778"/>
      <c r="JQZ57" s="778"/>
      <c r="JRA57" s="778"/>
      <c r="JRB57" s="778"/>
      <c r="JRC57" s="778"/>
      <c r="JRD57" s="778"/>
      <c r="JRE57" s="778"/>
      <c r="JRF57" s="778"/>
      <c r="JRG57" s="778"/>
      <c r="JRH57" s="778"/>
      <c r="JRI57" s="778"/>
      <c r="JRJ57" s="778"/>
      <c r="JRK57" s="778"/>
      <c r="JRL57" s="778"/>
      <c r="JRM57" s="778"/>
      <c r="JRN57" s="778"/>
      <c r="JRO57" s="778"/>
      <c r="JRP57" s="778"/>
      <c r="JRQ57" s="778"/>
      <c r="JRR57" s="778"/>
      <c r="JRS57" s="778"/>
      <c r="JRT57" s="778"/>
      <c r="JRU57" s="778"/>
      <c r="JRV57" s="778"/>
      <c r="JRW57" s="778"/>
      <c r="JRX57" s="778"/>
      <c r="JRY57" s="778"/>
      <c r="JRZ57" s="778"/>
      <c r="JSA57" s="778"/>
      <c r="JSB57" s="778"/>
      <c r="JSC57" s="778"/>
      <c r="JSD57" s="778"/>
      <c r="JSE57" s="778"/>
      <c r="JSF57" s="778"/>
      <c r="JSG57" s="778"/>
      <c r="JSH57" s="778"/>
      <c r="JSI57" s="778"/>
      <c r="JSJ57" s="778"/>
      <c r="JSK57" s="778"/>
      <c r="JSL57" s="778"/>
      <c r="JSM57" s="778"/>
      <c r="JSN57" s="778"/>
      <c r="JSO57" s="778"/>
      <c r="JSP57" s="778"/>
      <c r="JSQ57" s="778"/>
      <c r="JSR57" s="778"/>
      <c r="JSS57" s="778"/>
      <c r="JST57" s="778"/>
      <c r="JSU57" s="778"/>
      <c r="JSV57" s="778"/>
      <c r="JSW57" s="778"/>
      <c r="JSX57" s="778"/>
      <c r="JSY57" s="778"/>
      <c r="JSZ57" s="778"/>
      <c r="JTA57" s="778"/>
      <c r="JTB57" s="778"/>
      <c r="JTC57" s="778"/>
      <c r="JTD57" s="778"/>
      <c r="JTE57" s="778"/>
      <c r="JTF57" s="778"/>
      <c r="JTG57" s="778"/>
      <c r="JTH57" s="778"/>
      <c r="JTI57" s="778"/>
      <c r="JTJ57" s="778"/>
      <c r="JTK57" s="778"/>
      <c r="JTL57" s="778"/>
      <c r="JTM57" s="778"/>
      <c r="JTN57" s="778"/>
      <c r="JTO57" s="778"/>
      <c r="JTP57" s="778"/>
      <c r="JTQ57" s="778"/>
      <c r="JTR57" s="778"/>
      <c r="JTS57" s="778"/>
      <c r="JTT57" s="778"/>
      <c r="JTU57" s="778"/>
      <c r="JTV57" s="778"/>
      <c r="JTW57" s="778"/>
      <c r="JTX57" s="778"/>
      <c r="JTY57" s="778"/>
      <c r="JTZ57" s="778"/>
      <c r="JUA57" s="778"/>
      <c r="JUB57" s="778"/>
      <c r="JUC57" s="778"/>
      <c r="JUD57" s="778"/>
      <c r="JUE57" s="778"/>
      <c r="JUF57" s="778"/>
      <c r="JUG57" s="778"/>
      <c r="JUH57" s="778"/>
      <c r="JUI57" s="778"/>
      <c r="JUJ57" s="778"/>
      <c r="JUK57" s="778"/>
      <c r="JUL57" s="778"/>
      <c r="JUM57" s="778"/>
      <c r="JUN57" s="778"/>
      <c r="JUO57" s="778"/>
      <c r="JUP57" s="778"/>
      <c r="JUQ57" s="778"/>
      <c r="JUR57" s="778"/>
      <c r="JUS57" s="778"/>
      <c r="JUT57" s="778"/>
      <c r="JUU57" s="778"/>
      <c r="JUV57" s="778"/>
      <c r="JUW57" s="778"/>
      <c r="JUX57" s="778"/>
      <c r="JUY57" s="778"/>
      <c r="JUZ57" s="778"/>
      <c r="JVA57" s="778"/>
      <c r="JVB57" s="778"/>
      <c r="JVC57" s="778"/>
      <c r="JVD57" s="778"/>
      <c r="JVE57" s="778"/>
      <c r="JVF57" s="778"/>
      <c r="JVG57" s="778"/>
      <c r="JVH57" s="778"/>
      <c r="JVI57" s="778"/>
      <c r="JVJ57" s="778"/>
      <c r="JVK57" s="778"/>
      <c r="JVL57" s="778"/>
      <c r="JVM57" s="778"/>
      <c r="JVN57" s="778"/>
      <c r="JVO57" s="778"/>
      <c r="JVP57" s="778"/>
      <c r="JVQ57" s="778"/>
      <c r="JVR57" s="778"/>
      <c r="JVS57" s="778"/>
      <c r="JVT57" s="778"/>
      <c r="JVU57" s="778"/>
      <c r="JVV57" s="778"/>
      <c r="JVW57" s="778"/>
      <c r="JVX57" s="778"/>
      <c r="JVY57" s="778"/>
      <c r="JVZ57" s="778"/>
      <c r="JWA57" s="778"/>
      <c r="JWB57" s="778"/>
      <c r="JWC57" s="778"/>
      <c r="JWD57" s="778"/>
      <c r="JWE57" s="778"/>
      <c r="JWF57" s="778"/>
      <c r="JWG57" s="778"/>
      <c r="JWH57" s="778"/>
      <c r="JWI57" s="778"/>
      <c r="JWJ57" s="778"/>
      <c r="JWK57" s="778"/>
      <c r="JWL57" s="778"/>
      <c r="JWM57" s="778"/>
      <c r="JWN57" s="778"/>
      <c r="JWO57" s="778"/>
      <c r="JWP57" s="778"/>
      <c r="JWQ57" s="778"/>
      <c r="JWR57" s="778"/>
      <c r="JWS57" s="778"/>
      <c r="JWT57" s="778"/>
      <c r="JWU57" s="778"/>
      <c r="JWV57" s="778"/>
      <c r="JWW57" s="778"/>
      <c r="JWX57" s="778"/>
      <c r="JWY57" s="778"/>
      <c r="JWZ57" s="778"/>
      <c r="JXA57" s="778"/>
      <c r="JXB57" s="778"/>
      <c r="JXC57" s="778"/>
      <c r="JXD57" s="778"/>
      <c r="JXE57" s="778"/>
      <c r="JXF57" s="778"/>
      <c r="JXG57" s="778"/>
      <c r="JXH57" s="778"/>
      <c r="JXI57" s="778"/>
      <c r="JXJ57" s="778"/>
      <c r="JXK57" s="778"/>
      <c r="JXL57" s="778"/>
      <c r="JXM57" s="778"/>
      <c r="JXN57" s="778"/>
      <c r="JXO57" s="778"/>
      <c r="JXP57" s="778"/>
      <c r="JXQ57" s="778"/>
      <c r="JXR57" s="778"/>
      <c r="JXS57" s="778"/>
      <c r="JXT57" s="778"/>
      <c r="JXU57" s="778"/>
      <c r="JXV57" s="778"/>
      <c r="JXW57" s="778"/>
      <c r="JXX57" s="778"/>
      <c r="JXY57" s="778"/>
      <c r="JXZ57" s="778"/>
      <c r="JYA57" s="778"/>
      <c r="JYB57" s="778"/>
      <c r="JYC57" s="778"/>
      <c r="JYD57" s="778"/>
      <c r="JYE57" s="778"/>
      <c r="JYF57" s="778"/>
      <c r="JYG57" s="778"/>
      <c r="JYH57" s="778"/>
      <c r="JYI57" s="778"/>
      <c r="JYJ57" s="778"/>
      <c r="JYK57" s="778"/>
      <c r="JYL57" s="778"/>
      <c r="JYM57" s="778"/>
      <c r="JYN57" s="778"/>
      <c r="JYO57" s="778"/>
      <c r="JYP57" s="778"/>
      <c r="JYQ57" s="778"/>
      <c r="JYR57" s="778"/>
      <c r="JYS57" s="778"/>
      <c r="JYT57" s="778"/>
      <c r="JYU57" s="778"/>
      <c r="JYV57" s="778"/>
      <c r="JYW57" s="778"/>
      <c r="JYX57" s="778"/>
      <c r="JYY57" s="778"/>
      <c r="JYZ57" s="778"/>
      <c r="JZA57" s="778"/>
      <c r="JZB57" s="778"/>
      <c r="JZC57" s="778"/>
      <c r="JZD57" s="778"/>
      <c r="JZE57" s="778"/>
      <c r="JZF57" s="778"/>
      <c r="JZG57" s="778"/>
      <c r="JZH57" s="778"/>
      <c r="JZI57" s="778"/>
      <c r="JZJ57" s="778"/>
      <c r="JZK57" s="778"/>
      <c r="JZL57" s="778"/>
      <c r="JZM57" s="778"/>
      <c r="JZN57" s="778"/>
      <c r="JZO57" s="778"/>
      <c r="JZP57" s="778"/>
      <c r="JZQ57" s="778"/>
      <c r="JZR57" s="778"/>
      <c r="JZS57" s="778"/>
      <c r="JZT57" s="778"/>
      <c r="JZU57" s="778"/>
      <c r="JZV57" s="778"/>
      <c r="JZW57" s="778"/>
      <c r="JZX57" s="778"/>
      <c r="JZY57" s="778"/>
      <c r="JZZ57" s="778"/>
      <c r="KAA57" s="778"/>
      <c r="KAB57" s="778"/>
      <c r="KAC57" s="778"/>
      <c r="KAD57" s="778"/>
      <c r="KAE57" s="778"/>
      <c r="KAF57" s="778"/>
      <c r="KAG57" s="778"/>
      <c r="KAH57" s="778"/>
      <c r="KAI57" s="778"/>
      <c r="KAJ57" s="778"/>
      <c r="KAK57" s="778"/>
      <c r="KAL57" s="778"/>
      <c r="KAM57" s="778"/>
      <c r="KAN57" s="778"/>
      <c r="KAO57" s="778"/>
      <c r="KAP57" s="778"/>
      <c r="KAQ57" s="778"/>
      <c r="KAR57" s="778"/>
      <c r="KAS57" s="778"/>
      <c r="KAT57" s="778"/>
      <c r="KAU57" s="778"/>
      <c r="KAV57" s="778"/>
      <c r="KAW57" s="778"/>
      <c r="KAX57" s="778"/>
      <c r="KAY57" s="778"/>
      <c r="KAZ57" s="778"/>
      <c r="KBA57" s="778"/>
      <c r="KBB57" s="778"/>
      <c r="KBC57" s="778"/>
      <c r="KBD57" s="778"/>
      <c r="KBE57" s="778"/>
      <c r="KBF57" s="778"/>
      <c r="KBG57" s="778"/>
      <c r="KBH57" s="778"/>
      <c r="KBI57" s="778"/>
      <c r="KBJ57" s="778"/>
      <c r="KBK57" s="778"/>
      <c r="KBL57" s="778"/>
      <c r="KBM57" s="778"/>
      <c r="KBN57" s="778"/>
      <c r="KBO57" s="778"/>
      <c r="KBP57" s="778"/>
      <c r="KBQ57" s="778"/>
      <c r="KBR57" s="778"/>
      <c r="KBS57" s="778"/>
      <c r="KBT57" s="778"/>
      <c r="KBU57" s="778"/>
      <c r="KBV57" s="778"/>
      <c r="KBW57" s="778"/>
      <c r="KBX57" s="778"/>
      <c r="KBY57" s="778"/>
      <c r="KBZ57" s="778"/>
      <c r="KCA57" s="778"/>
      <c r="KCB57" s="778"/>
      <c r="KCC57" s="778"/>
      <c r="KCD57" s="778"/>
      <c r="KCE57" s="778"/>
      <c r="KCF57" s="778"/>
      <c r="KCG57" s="778"/>
      <c r="KCH57" s="778"/>
      <c r="KCI57" s="778"/>
      <c r="KCJ57" s="778"/>
      <c r="KCK57" s="778"/>
      <c r="KCL57" s="778"/>
      <c r="KCM57" s="778"/>
      <c r="KCN57" s="778"/>
      <c r="KCO57" s="778"/>
      <c r="KCP57" s="778"/>
      <c r="KCQ57" s="778"/>
      <c r="KCR57" s="778"/>
      <c r="KCS57" s="778"/>
      <c r="KCT57" s="778"/>
      <c r="KCU57" s="778"/>
      <c r="KCV57" s="778"/>
      <c r="KCW57" s="778"/>
      <c r="KCX57" s="778"/>
      <c r="KCY57" s="778"/>
      <c r="KCZ57" s="778"/>
      <c r="KDA57" s="778"/>
      <c r="KDB57" s="778"/>
      <c r="KDC57" s="778"/>
      <c r="KDD57" s="778"/>
      <c r="KDE57" s="778"/>
      <c r="KDF57" s="778"/>
      <c r="KDG57" s="778"/>
      <c r="KDH57" s="778"/>
      <c r="KDI57" s="778"/>
      <c r="KDJ57" s="778"/>
      <c r="KDK57" s="778"/>
      <c r="KDL57" s="778"/>
      <c r="KDM57" s="778"/>
      <c r="KDN57" s="778"/>
      <c r="KDO57" s="778"/>
      <c r="KDP57" s="778"/>
      <c r="KDQ57" s="778"/>
      <c r="KDR57" s="778"/>
      <c r="KDS57" s="778"/>
      <c r="KDT57" s="778"/>
      <c r="KDU57" s="778"/>
      <c r="KDV57" s="778"/>
      <c r="KDW57" s="778"/>
      <c r="KDX57" s="778"/>
      <c r="KDY57" s="778"/>
      <c r="KDZ57" s="778"/>
      <c r="KEA57" s="778"/>
      <c r="KEB57" s="778"/>
      <c r="KEC57" s="778"/>
      <c r="KED57" s="778"/>
      <c r="KEE57" s="778"/>
      <c r="KEF57" s="778"/>
      <c r="KEG57" s="778"/>
      <c r="KEH57" s="778"/>
      <c r="KEI57" s="778"/>
      <c r="KEJ57" s="778"/>
      <c r="KEK57" s="778"/>
      <c r="KEL57" s="778"/>
      <c r="KEM57" s="778"/>
      <c r="KEN57" s="778"/>
      <c r="KEO57" s="778"/>
      <c r="KEP57" s="778"/>
      <c r="KEQ57" s="778"/>
      <c r="KER57" s="778"/>
      <c r="KES57" s="778"/>
      <c r="KET57" s="778"/>
      <c r="KEU57" s="778"/>
      <c r="KEV57" s="778"/>
      <c r="KEW57" s="778"/>
      <c r="KEX57" s="778"/>
      <c r="KEY57" s="778"/>
      <c r="KEZ57" s="778"/>
      <c r="KFA57" s="778"/>
      <c r="KFB57" s="778"/>
      <c r="KFC57" s="778"/>
      <c r="KFD57" s="778"/>
      <c r="KFE57" s="778"/>
      <c r="KFF57" s="778"/>
      <c r="KFG57" s="778"/>
      <c r="KFH57" s="778"/>
      <c r="KFI57" s="778"/>
      <c r="KFJ57" s="778"/>
      <c r="KFK57" s="778"/>
      <c r="KFL57" s="778"/>
      <c r="KFM57" s="778"/>
      <c r="KFN57" s="778"/>
      <c r="KFO57" s="778"/>
      <c r="KFP57" s="778"/>
      <c r="KFQ57" s="778"/>
      <c r="KFR57" s="778"/>
      <c r="KFS57" s="778"/>
      <c r="KFT57" s="778"/>
      <c r="KFU57" s="778"/>
      <c r="KFV57" s="778"/>
      <c r="KFW57" s="778"/>
      <c r="KFX57" s="778"/>
      <c r="KFY57" s="778"/>
      <c r="KFZ57" s="778"/>
      <c r="KGA57" s="778"/>
      <c r="KGB57" s="778"/>
      <c r="KGC57" s="778"/>
      <c r="KGD57" s="778"/>
      <c r="KGE57" s="778"/>
      <c r="KGF57" s="778"/>
      <c r="KGG57" s="778"/>
      <c r="KGH57" s="778"/>
      <c r="KGI57" s="778"/>
      <c r="KGJ57" s="778"/>
      <c r="KGK57" s="778"/>
      <c r="KGL57" s="778"/>
      <c r="KGM57" s="778"/>
      <c r="KGN57" s="778"/>
      <c r="KGO57" s="778"/>
      <c r="KGP57" s="778"/>
      <c r="KGQ57" s="778"/>
      <c r="KGR57" s="778"/>
      <c r="KGS57" s="778"/>
      <c r="KGT57" s="778"/>
      <c r="KGU57" s="778"/>
      <c r="KGV57" s="778"/>
      <c r="KGW57" s="778"/>
      <c r="KGX57" s="778"/>
      <c r="KGY57" s="778"/>
      <c r="KGZ57" s="778"/>
      <c r="KHA57" s="778"/>
      <c r="KHB57" s="778"/>
      <c r="KHC57" s="778"/>
      <c r="KHD57" s="778"/>
      <c r="KHE57" s="778"/>
      <c r="KHF57" s="778"/>
      <c r="KHG57" s="778"/>
      <c r="KHH57" s="778"/>
      <c r="KHI57" s="778"/>
      <c r="KHJ57" s="778"/>
      <c r="KHK57" s="778"/>
      <c r="KHL57" s="778"/>
      <c r="KHM57" s="778"/>
      <c r="KHN57" s="778"/>
      <c r="KHO57" s="778"/>
      <c r="KHP57" s="778"/>
      <c r="KHQ57" s="778"/>
      <c r="KHR57" s="778"/>
      <c r="KHS57" s="778"/>
      <c r="KHT57" s="778"/>
      <c r="KHU57" s="778"/>
      <c r="KHV57" s="778"/>
      <c r="KHW57" s="778"/>
      <c r="KHX57" s="778"/>
      <c r="KHY57" s="778"/>
      <c r="KHZ57" s="778"/>
      <c r="KIA57" s="778"/>
      <c r="KIB57" s="778"/>
      <c r="KIC57" s="778"/>
      <c r="KID57" s="778"/>
      <c r="KIE57" s="778"/>
      <c r="KIF57" s="778"/>
      <c r="KIG57" s="778"/>
      <c r="KIH57" s="778"/>
      <c r="KII57" s="778"/>
      <c r="KIJ57" s="778"/>
      <c r="KIK57" s="778"/>
      <c r="KIL57" s="778"/>
      <c r="KIM57" s="778"/>
      <c r="KIN57" s="778"/>
      <c r="KIO57" s="778"/>
      <c r="KIP57" s="778"/>
      <c r="KIQ57" s="778"/>
      <c r="KIR57" s="778"/>
      <c r="KIS57" s="778"/>
      <c r="KIT57" s="778"/>
      <c r="KIU57" s="778"/>
      <c r="KIV57" s="778"/>
      <c r="KIW57" s="778"/>
      <c r="KIX57" s="778"/>
      <c r="KIY57" s="778"/>
      <c r="KIZ57" s="778"/>
      <c r="KJA57" s="778"/>
      <c r="KJB57" s="778"/>
      <c r="KJC57" s="778"/>
      <c r="KJD57" s="778"/>
      <c r="KJE57" s="778"/>
      <c r="KJF57" s="778"/>
      <c r="KJG57" s="778"/>
      <c r="KJH57" s="778"/>
      <c r="KJI57" s="778"/>
      <c r="KJJ57" s="778"/>
      <c r="KJK57" s="778"/>
      <c r="KJL57" s="778"/>
      <c r="KJM57" s="778"/>
      <c r="KJN57" s="778"/>
      <c r="KJO57" s="778"/>
      <c r="KJP57" s="778"/>
      <c r="KJQ57" s="778"/>
      <c r="KJR57" s="778"/>
      <c r="KJS57" s="778"/>
      <c r="KJT57" s="778"/>
      <c r="KJU57" s="778"/>
      <c r="KJV57" s="778"/>
      <c r="KJW57" s="778"/>
      <c r="KJX57" s="778"/>
      <c r="KJY57" s="778"/>
      <c r="KJZ57" s="778"/>
      <c r="KKA57" s="778"/>
      <c r="KKB57" s="778"/>
      <c r="KKC57" s="778"/>
      <c r="KKD57" s="778"/>
      <c r="KKE57" s="778"/>
      <c r="KKF57" s="778"/>
      <c r="KKG57" s="778"/>
      <c r="KKH57" s="778"/>
      <c r="KKI57" s="778"/>
      <c r="KKJ57" s="778"/>
      <c r="KKK57" s="778"/>
      <c r="KKL57" s="778"/>
      <c r="KKM57" s="778"/>
      <c r="KKN57" s="778"/>
      <c r="KKO57" s="778"/>
      <c r="KKP57" s="778"/>
      <c r="KKQ57" s="778"/>
      <c r="KKR57" s="778"/>
      <c r="KKS57" s="778"/>
      <c r="KKT57" s="778"/>
      <c r="KKU57" s="778"/>
      <c r="KKV57" s="778"/>
      <c r="KKW57" s="778"/>
      <c r="KKX57" s="778"/>
      <c r="KKY57" s="778"/>
      <c r="KKZ57" s="778"/>
      <c r="KLA57" s="778"/>
      <c r="KLB57" s="778"/>
      <c r="KLC57" s="778"/>
      <c r="KLD57" s="778"/>
      <c r="KLE57" s="778"/>
      <c r="KLF57" s="778"/>
      <c r="KLG57" s="778"/>
      <c r="KLH57" s="778"/>
      <c r="KLI57" s="778"/>
      <c r="KLJ57" s="778"/>
      <c r="KLK57" s="778"/>
      <c r="KLL57" s="778"/>
      <c r="KLM57" s="778"/>
      <c r="KLN57" s="778"/>
      <c r="KLO57" s="778"/>
      <c r="KLP57" s="778"/>
      <c r="KLQ57" s="778"/>
      <c r="KLR57" s="778"/>
      <c r="KLS57" s="778"/>
      <c r="KLT57" s="778"/>
      <c r="KLU57" s="778"/>
      <c r="KLV57" s="778"/>
      <c r="KLW57" s="778"/>
      <c r="KLX57" s="778"/>
      <c r="KLY57" s="778"/>
      <c r="KLZ57" s="778"/>
      <c r="KMA57" s="778"/>
      <c r="KMB57" s="778"/>
      <c r="KMC57" s="778"/>
      <c r="KMD57" s="778"/>
      <c r="KME57" s="778"/>
      <c r="KMF57" s="778"/>
      <c r="KMG57" s="778"/>
      <c r="KMH57" s="778"/>
      <c r="KMI57" s="778"/>
      <c r="KMJ57" s="778"/>
      <c r="KMK57" s="778"/>
      <c r="KML57" s="778"/>
      <c r="KMM57" s="778"/>
      <c r="KMN57" s="778"/>
      <c r="KMO57" s="778"/>
      <c r="KMP57" s="778"/>
      <c r="KMQ57" s="778"/>
      <c r="KMR57" s="778"/>
      <c r="KMS57" s="778"/>
      <c r="KMT57" s="778"/>
      <c r="KMU57" s="778"/>
      <c r="KMV57" s="778"/>
      <c r="KMW57" s="778"/>
      <c r="KMX57" s="778"/>
      <c r="KMY57" s="778"/>
      <c r="KMZ57" s="778"/>
      <c r="KNA57" s="778"/>
      <c r="KNB57" s="778"/>
      <c r="KNC57" s="778"/>
      <c r="KND57" s="778"/>
      <c r="KNE57" s="778"/>
      <c r="KNF57" s="778"/>
      <c r="KNG57" s="778"/>
      <c r="KNH57" s="778"/>
      <c r="KNI57" s="778"/>
      <c r="KNJ57" s="778"/>
      <c r="KNK57" s="778"/>
      <c r="KNL57" s="778"/>
      <c r="KNM57" s="778"/>
      <c r="KNN57" s="778"/>
      <c r="KNO57" s="778"/>
      <c r="KNP57" s="778"/>
      <c r="KNQ57" s="778"/>
      <c r="KNR57" s="778"/>
      <c r="KNS57" s="778"/>
      <c r="KNT57" s="778"/>
      <c r="KNU57" s="778"/>
      <c r="KNV57" s="778"/>
      <c r="KNW57" s="778"/>
      <c r="KNX57" s="778"/>
      <c r="KNY57" s="778"/>
      <c r="KNZ57" s="778"/>
      <c r="KOA57" s="778"/>
      <c r="KOB57" s="778"/>
      <c r="KOC57" s="778"/>
      <c r="KOD57" s="778"/>
      <c r="KOE57" s="778"/>
      <c r="KOF57" s="778"/>
      <c r="KOG57" s="778"/>
      <c r="KOH57" s="778"/>
      <c r="KOI57" s="778"/>
      <c r="KOJ57" s="778"/>
      <c r="KOK57" s="778"/>
      <c r="KOL57" s="778"/>
      <c r="KOM57" s="778"/>
      <c r="KON57" s="778"/>
      <c r="KOO57" s="778"/>
      <c r="KOP57" s="778"/>
      <c r="KOQ57" s="778"/>
      <c r="KOR57" s="778"/>
      <c r="KOS57" s="778"/>
      <c r="KOT57" s="778"/>
      <c r="KOU57" s="778"/>
      <c r="KOV57" s="778"/>
      <c r="KOW57" s="778"/>
      <c r="KOX57" s="778"/>
      <c r="KOY57" s="778"/>
      <c r="KOZ57" s="778"/>
      <c r="KPA57" s="778"/>
      <c r="KPB57" s="778"/>
      <c r="KPC57" s="778"/>
      <c r="KPD57" s="778"/>
      <c r="KPE57" s="778"/>
      <c r="KPF57" s="778"/>
      <c r="KPG57" s="778"/>
      <c r="KPH57" s="778"/>
      <c r="KPI57" s="778"/>
      <c r="KPJ57" s="778"/>
      <c r="KPK57" s="778"/>
      <c r="KPL57" s="778"/>
      <c r="KPM57" s="778"/>
      <c r="KPN57" s="778"/>
      <c r="KPO57" s="778"/>
      <c r="KPP57" s="778"/>
      <c r="KPQ57" s="778"/>
      <c r="KPR57" s="778"/>
      <c r="KPS57" s="778"/>
      <c r="KPT57" s="778"/>
      <c r="KPU57" s="778"/>
      <c r="KPV57" s="778"/>
      <c r="KPW57" s="778"/>
      <c r="KPX57" s="778"/>
      <c r="KPY57" s="778"/>
      <c r="KPZ57" s="778"/>
      <c r="KQA57" s="778"/>
      <c r="KQB57" s="778"/>
      <c r="KQC57" s="778"/>
      <c r="KQD57" s="778"/>
      <c r="KQE57" s="778"/>
      <c r="KQF57" s="778"/>
      <c r="KQG57" s="778"/>
      <c r="KQH57" s="778"/>
      <c r="KQI57" s="778"/>
      <c r="KQJ57" s="778"/>
      <c r="KQK57" s="778"/>
      <c r="KQL57" s="778"/>
      <c r="KQM57" s="778"/>
      <c r="KQN57" s="778"/>
      <c r="KQO57" s="778"/>
      <c r="KQP57" s="778"/>
      <c r="KQQ57" s="778"/>
      <c r="KQR57" s="778"/>
      <c r="KQS57" s="778"/>
      <c r="KQT57" s="778"/>
      <c r="KQU57" s="778"/>
      <c r="KQV57" s="778"/>
      <c r="KQW57" s="778"/>
      <c r="KQX57" s="778"/>
      <c r="KQY57" s="778"/>
      <c r="KQZ57" s="778"/>
      <c r="KRA57" s="778"/>
      <c r="KRB57" s="778"/>
      <c r="KRC57" s="778"/>
      <c r="KRD57" s="778"/>
      <c r="KRE57" s="778"/>
      <c r="KRF57" s="778"/>
      <c r="KRG57" s="778"/>
      <c r="KRH57" s="778"/>
      <c r="KRI57" s="778"/>
      <c r="KRJ57" s="778"/>
      <c r="KRK57" s="778"/>
      <c r="KRL57" s="778"/>
      <c r="KRM57" s="778"/>
      <c r="KRN57" s="778"/>
      <c r="KRO57" s="778"/>
      <c r="KRP57" s="778"/>
      <c r="KRQ57" s="778"/>
      <c r="KRR57" s="778"/>
      <c r="KRS57" s="778"/>
      <c r="KRT57" s="778"/>
      <c r="KRU57" s="778"/>
      <c r="KRV57" s="778"/>
      <c r="KRW57" s="778"/>
      <c r="KRX57" s="778"/>
      <c r="KRY57" s="778"/>
      <c r="KRZ57" s="778"/>
      <c r="KSA57" s="778"/>
      <c r="KSB57" s="778"/>
      <c r="KSC57" s="778"/>
      <c r="KSD57" s="778"/>
      <c r="KSE57" s="778"/>
      <c r="KSF57" s="778"/>
      <c r="KSG57" s="778"/>
      <c r="KSH57" s="778"/>
      <c r="KSI57" s="778"/>
      <c r="KSJ57" s="778"/>
      <c r="KSK57" s="778"/>
      <c r="KSL57" s="778"/>
      <c r="KSM57" s="778"/>
      <c r="KSN57" s="778"/>
      <c r="KSO57" s="778"/>
      <c r="KSP57" s="778"/>
      <c r="KSQ57" s="778"/>
      <c r="KSR57" s="778"/>
      <c r="KSS57" s="778"/>
      <c r="KST57" s="778"/>
      <c r="KSU57" s="778"/>
      <c r="KSV57" s="778"/>
      <c r="KSW57" s="778"/>
      <c r="KSX57" s="778"/>
      <c r="KSY57" s="778"/>
      <c r="KSZ57" s="778"/>
      <c r="KTA57" s="778"/>
      <c r="KTB57" s="778"/>
      <c r="KTC57" s="778"/>
      <c r="KTD57" s="778"/>
      <c r="KTE57" s="778"/>
      <c r="KTF57" s="778"/>
      <c r="KTG57" s="778"/>
      <c r="KTH57" s="778"/>
      <c r="KTI57" s="778"/>
      <c r="KTJ57" s="778"/>
      <c r="KTK57" s="778"/>
      <c r="KTL57" s="778"/>
      <c r="KTM57" s="778"/>
      <c r="KTN57" s="778"/>
      <c r="KTO57" s="778"/>
      <c r="KTP57" s="778"/>
      <c r="KTQ57" s="778"/>
      <c r="KTR57" s="778"/>
      <c r="KTS57" s="778"/>
      <c r="KTT57" s="778"/>
      <c r="KTU57" s="778"/>
      <c r="KTV57" s="778"/>
      <c r="KTW57" s="778"/>
      <c r="KTX57" s="778"/>
      <c r="KTY57" s="778"/>
      <c r="KTZ57" s="778"/>
      <c r="KUA57" s="778"/>
      <c r="KUB57" s="778"/>
      <c r="KUC57" s="778"/>
      <c r="KUD57" s="778"/>
      <c r="KUE57" s="778"/>
      <c r="KUF57" s="778"/>
      <c r="KUG57" s="778"/>
      <c r="KUH57" s="778"/>
      <c r="KUI57" s="778"/>
      <c r="KUJ57" s="778"/>
      <c r="KUK57" s="778"/>
      <c r="KUL57" s="778"/>
      <c r="KUM57" s="778"/>
      <c r="KUN57" s="778"/>
      <c r="KUO57" s="778"/>
      <c r="KUP57" s="778"/>
      <c r="KUQ57" s="778"/>
      <c r="KUR57" s="778"/>
      <c r="KUS57" s="778"/>
      <c r="KUT57" s="778"/>
      <c r="KUU57" s="778"/>
      <c r="KUV57" s="778"/>
      <c r="KUW57" s="778"/>
      <c r="KUX57" s="778"/>
      <c r="KUY57" s="778"/>
      <c r="KUZ57" s="778"/>
      <c r="KVA57" s="778"/>
      <c r="KVB57" s="778"/>
      <c r="KVC57" s="778"/>
      <c r="KVD57" s="778"/>
      <c r="KVE57" s="778"/>
      <c r="KVF57" s="778"/>
      <c r="KVG57" s="778"/>
      <c r="KVH57" s="778"/>
      <c r="KVI57" s="778"/>
      <c r="KVJ57" s="778"/>
      <c r="KVK57" s="778"/>
      <c r="KVL57" s="778"/>
      <c r="KVM57" s="778"/>
      <c r="KVN57" s="778"/>
      <c r="KVO57" s="778"/>
      <c r="KVP57" s="778"/>
      <c r="KVQ57" s="778"/>
      <c r="KVR57" s="778"/>
      <c r="KVS57" s="778"/>
      <c r="KVT57" s="778"/>
      <c r="KVU57" s="778"/>
      <c r="KVV57" s="778"/>
      <c r="KVW57" s="778"/>
      <c r="KVX57" s="778"/>
      <c r="KVY57" s="778"/>
      <c r="KVZ57" s="778"/>
      <c r="KWA57" s="778"/>
      <c r="KWB57" s="778"/>
      <c r="KWC57" s="778"/>
      <c r="KWD57" s="778"/>
      <c r="KWE57" s="778"/>
      <c r="KWF57" s="778"/>
      <c r="KWG57" s="778"/>
      <c r="KWH57" s="778"/>
      <c r="KWI57" s="778"/>
      <c r="KWJ57" s="778"/>
      <c r="KWK57" s="778"/>
      <c r="KWL57" s="778"/>
      <c r="KWM57" s="778"/>
      <c r="KWN57" s="778"/>
      <c r="KWO57" s="778"/>
      <c r="KWP57" s="778"/>
      <c r="KWQ57" s="778"/>
      <c r="KWR57" s="778"/>
      <c r="KWS57" s="778"/>
      <c r="KWT57" s="778"/>
      <c r="KWU57" s="778"/>
      <c r="KWV57" s="778"/>
      <c r="KWW57" s="778"/>
      <c r="KWX57" s="778"/>
      <c r="KWY57" s="778"/>
      <c r="KWZ57" s="778"/>
      <c r="KXA57" s="778"/>
      <c r="KXB57" s="778"/>
      <c r="KXC57" s="778"/>
      <c r="KXD57" s="778"/>
      <c r="KXE57" s="778"/>
      <c r="KXF57" s="778"/>
      <c r="KXG57" s="778"/>
      <c r="KXH57" s="778"/>
      <c r="KXI57" s="778"/>
      <c r="KXJ57" s="778"/>
      <c r="KXK57" s="778"/>
      <c r="KXL57" s="778"/>
      <c r="KXM57" s="778"/>
      <c r="KXN57" s="778"/>
      <c r="KXO57" s="778"/>
      <c r="KXP57" s="778"/>
      <c r="KXQ57" s="778"/>
      <c r="KXR57" s="778"/>
      <c r="KXS57" s="778"/>
      <c r="KXT57" s="778"/>
      <c r="KXU57" s="778"/>
      <c r="KXV57" s="778"/>
      <c r="KXW57" s="778"/>
      <c r="KXX57" s="778"/>
      <c r="KXY57" s="778"/>
      <c r="KXZ57" s="778"/>
      <c r="KYA57" s="778"/>
      <c r="KYB57" s="778"/>
      <c r="KYC57" s="778"/>
      <c r="KYD57" s="778"/>
      <c r="KYE57" s="778"/>
      <c r="KYF57" s="778"/>
      <c r="KYG57" s="778"/>
      <c r="KYH57" s="778"/>
      <c r="KYI57" s="778"/>
      <c r="KYJ57" s="778"/>
      <c r="KYK57" s="778"/>
      <c r="KYL57" s="778"/>
      <c r="KYM57" s="778"/>
      <c r="KYN57" s="778"/>
      <c r="KYO57" s="778"/>
      <c r="KYP57" s="778"/>
      <c r="KYQ57" s="778"/>
      <c r="KYR57" s="778"/>
      <c r="KYS57" s="778"/>
      <c r="KYT57" s="778"/>
      <c r="KYU57" s="778"/>
      <c r="KYV57" s="778"/>
      <c r="KYW57" s="778"/>
      <c r="KYX57" s="778"/>
      <c r="KYY57" s="778"/>
      <c r="KYZ57" s="778"/>
      <c r="KZA57" s="778"/>
      <c r="KZB57" s="778"/>
      <c r="KZC57" s="778"/>
      <c r="KZD57" s="778"/>
      <c r="KZE57" s="778"/>
      <c r="KZF57" s="778"/>
      <c r="KZG57" s="778"/>
      <c r="KZH57" s="778"/>
      <c r="KZI57" s="778"/>
      <c r="KZJ57" s="778"/>
      <c r="KZK57" s="778"/>
      <c r="KZL57" s="778"/>
      <c r="KZM57" s="778"/>
      <c r="KZN57" s="778"/>
      <c r="KZO57" s="778"/>
      <c r="KZP57" s="778"/>
      <c r="KZQ57" s="778"/>
      <c r="KZR57" s="778"/>
      <c r="KZS57" s="778"/>
      <c r="KZT57" s="778"/>
      <c r="KZU57" s="778"/>
      <c r="KZV57" s="778"/>
      <c r="KZW57" s="778"/>
      <c r="KZX57" s="778"/>
      <c r="KZY57" s="778"/>
      <c r="KZZ57" s="778"/>
      <c r="LAA57" s="778"/>
      <c r="LAB57" s="778"/>
      <c r="LAC57" s="778"/>
      <c r="LAD57" s="778"/>
      <c r="LAE57" s="778"/>
      <c r="LAF57" s="778"/>
      <c r="LAG57" s="778"/>
      <c r="LAH57" s="778"/>
      <c r="LAI57" s="778"/>
      <c r="LAJ57" s="778"/>
      <c r="LAK57" s="778"/>
      <c r="LAL57" s="778"/>
      <c r="LAM57" s="778"/>
      <c r="LAN57" s="778"/>
      <c r="LAO57" s="778"/>
      <c r="LAP57" s="778"/>
      <c r="LAQ57" s="778"/>
      <c r="LAR57" s="778"/>
      <c r="LAS57" s="778"/>
      <c r="LAT57" s="778"/>
      <c r="LAU57" s="778"/>
      <c r="LAV57" s="778"/>
      <c r="LAW57" s="778"/>
      <c r="LAX57" s="778"/>
      <c r="LAY57" s="778"/>
      <c r="LAZ57" s="778"/>
      <c r="LBA57" s="778"/>
      <c r="LBB57" s="778"/>
      <c r="LBC57" s="778"/>
      <c r="LBD57" s="778"/>
      <c r="LBE57" s="778"/>
      <c r="LBF57" s="778"/>
      <c r="LBG57" s="778"/>
      <c r="LBH57" s="778"/>
      <c r="LBI57" s="778"/>
      <c r="LBJ57" s="778"/>
      <c r="LBK57" s="778"/>
      <c r="LBL57" s="778"/>
      <c r="LBM57" s="778"/>
      <c r="LBN57" s="778"/>
      <c r="LBO57" s="778"/>
      <c r="LBP57" s="778"/>
      <c r="LBQ57" s="778"/>
      <c r="LBR57" s="778"/>
      <c r="LBS57" s="778"/>
      <c r="LBT57" s="778"/>
      <c r="LBU57" s="778"/>
      <c r="LBV57" s="778"/>
      <c r="LBW57" s="778"/>
      <c r="LBX57" s="778"/>
      <c r="LBY57" s="778"/>
      <c r="LBZ57" s="778"/>
      <c r="LCA57" s="778"/>
      <c r="LCB57" s="778"/>
      <c r="LCC57" s="778"/>
      <c r="LCD57" s="778"/>
      <c r="LCE57" s="778"/>
      <c r="LCF57" s="778"/>
      <c r="LCG57" s="778"/>
      <c r="LCH57" s="778"/>
      <c r="LCI57" s="778"/>
      <c r="LCJ57" s="778"/>
      <c r="LCK57" s="778"/>
      <c r="LCL57" s="778"/>
      <c r="LCM57" s="778"/>
      <c r="LCN57" s="778"/>
      <c r="LCO57" s="778"/>
      <c r="LCP57" s="778"/>
      <c r="LCQ57" s="778"/>
      <c r="LCR57" s="778"/>
      <c r="LCS57" s="778"/>
      <c r="LCT57" s="778"/>
      <c r="LCU57" s="778"/>
      <c r="LCV57" s="778"/>
      <c r="LCW57" s="778"/>
      <c r="LCX57" s="778"/>
      <c r="LCY57" s="778"/>
      <c r="LCZ57" s="778"/>
      <c r="LDA57" s="778"/>
      <c r="LDB57" s="778"/>
      <c r="LDC57" s="778"/>
      <c r="LDD57" s="778"/>
      <c r="LDE57" s="778"/>
      <c r="LDF57" s="778"/>
      <c r="LDG57" s="778"/>
      <c r="LDH57" s="778"/>
      <c r="LDI57" s="778"/>
      <c r="LDJ57" s="778"/>
      <c r="LDK57" s="778"/>
      <c r="LDL57" s="778"/>
      <c r="LDM57" s="778"/>
      <c r="LDN57" s="778"/>
      <c r="LDO57" s="778"/>
      <c r="LDP57" s="778"/>
      <c r="LDQ57" s="778"/>
      <c r="LDR57" s="778"/>
      <c r="LDS57" s="778"/>
      <c r="LDT57" s="778"/>
      <c r="LDU57" s="778"/>
      <c r="LDV57" s="778"/>
      <c r="LDW57" s="778"/>
      <c r="LDX57" s="778"/>
      <c r="LDY57" s="778"/>
      <c r="LDZ57" s="778"/>
      <c r="LEA57" s="778"/>
      <c r="LEB57" s="778"/>
      <c r="LEC57" s="778"/>
      <c r="LED57" s="778"/>
      <c r="LEE57" s="778"/>
      <c r="LEF57" s="778"/>
      <c r="LEG57" s="778"/>
      <c r="LEH57" s="778"/>
      <c r="LEI57" s="778"/>
      <c r="LEJ57" s="778"/>
      <c r="LEK57" s="778"/>
      <c r="LEL57" s="778"/>
      <c r="LEM57" s="778"/>
      <c r="LEN57" s="778"/>
      <c r="LEO57" s="778"/>
      <c r="LEP57" s="778"/>
      <c r="LEQ57" s="778"/>
      <c r="LER57" s="778"/>
      <c r="LES57" s="778"/>
      <c r="LET57" s="778"/>
      <c r="LEU57" s="778"/>
      <c r="LEV57" s="778"/>
      <c r="LEW57" s="778"/>
      <c r="LEX57" s="778"/>
      <c r="LEY57" s="778"/>
      <c r="LEZ57" s="778"/>
      <c r="LFA57" s="778"/>
      <c r="LFB57" s="778"/>
      <c r="LFC57" s="778"/>
      <c r="LFD57" s="778"/>
      <c r="LFE57" s="778"/>
      <c r="LFF57" s="778"/>
      <c r="LFG57" s="778"/>
      <c r="LFH57" s="778"/>
      <c r="LFI57" s="778"/>
      <c r="LFJ57" s="778"/>
      <c r="LFK57" s="778"/>
      <c r="LFL57" s="778"/>
      <c r="LFM57" s="778"/>
      <c r="LFN57" s="778"/>
      <c r="LFO57" s="778"/>
      <c r="LFP57" s="778"/>
      <c r="LFQ57" s="778"/>
      <c r="LFR57" s="778"/>
      <c r="LFS57" s="778"/>
      <c r="LFT57" s="778"/>
      <c r="LFU57" s="778"/>
      <c r="LFV57" s="778"/>
      <c r="LFW57" s="778"/>
      <c r="LFX57" s="778"/>
      <c r="LFY57" s="778"/>
      <c r="LFZ57" s="778"/>
      <c r="LGA57" s="778"/>
      <c r="LGB57" s="778"/>
      <c r="LGC57" s="778"/>
      <c r="LGD57" s="778"/>
      <c r="LGE57" s="778"/>
      <c r="LGF57" s="778"/>
      <c r="LGG57" s="778"/>
      <c r="LGH57" s="778"/>
      <c r="LGI57" s="778"/>
      <c r="LGJ57" s="778"/>
      <c r="LGK57" s="778"/>
      <c r="LGL57" s="778"/>
      <c r="LGM57" s="778"/>
      <c r="LGN57" s="778"/>
      <c r="LGO57" s="778"/>
      <c r="LGP57" s="778"/>
      <c r="LGQ57" s="778"/>
      <c r="LGR57" s="778"/>
      <c r="LGS57" s="778"/>
      <c r="LGT57" s="778"/>
      <c r="LGU57" s="778"/>
      <c r="LGV57" s="778"/>
      <c r="LGW57" s="778"/>
      <c r="LGX57" s="778"/>
      <c r="LGY57" s="778"/>
      <c r="LGZ57" s="778"/>
      <c r="LHA57" s="778"/>
      <c r="LHB57" s="778"/>
      <c r="LHC57" s="778"/>
      <c r="LHD57" s="778"/>
      <c r="LHE57" s="778"/>
      <c r="LHF57" s="778"/>
      <c r="LHG57" s="778"/>
      <c r="LHH57" s="778"/>
      <c r="LHI57" s="778"/>
      <c r="LHJ57" s="778"/>
      <c r="LHK57" s="778"/>
      <c r="LHL57" s="778"/>
      <c r="LHM57" s="778"/>
      <c r="LHN57" s="778"/>
      <c r="LHO57" s="778"/>
      <c r="LHP57" s="778"/>
      <c r="LHQ57" s="778"/>
      <c r="LHR57" s="778"/>
      <c r="LHS57" s="778"/>
      <c r="LHT57" s="778"/>
      <c r="LHU57" s="778"/>
      <c r="LHV57" s="778"/>
      <c r="LHW57" s="778"/>
      <c r="LHX57" s="778"/>
      <c r="LHY57" s="778"/>
      <c r="LHZ57" s="778"/>
      <c r="LIA57" s="778"/>
      <c r="LIB57" s="778"/>
      <c r="LIC57" s="778"/>
      <c r="LID57" s="778"/>
      <c r="LIE57" s="778"/>
      <c r="LIF57" s="778"/>
      <c r="LIG57" s="778"/>
      <c r="LIH57" s="778"/>
      <c r="LII57" s="778"/>
      <c r="LIJ57" s="778"/>
      <c r="LIK57" s="778"/>
      <c r="LIL57" s="778"/>
      <c r="LIM57" s="778"/>
      <c r="LIN57" s="778"/>
      <c r="LIO57" s="778"/>
      <c r="LIP57" s="778"/>
      <c r="LIQ57" s="778"/>
      <c r="LIR57" s="778"/>
      <c r="LIS57" s="778"/>
      <c r="LIT57" s="778"/>
      <c r="LIU57" s="778"/>
      <c r="LIV57" s="778"/>
      <c r="LIW57" s="778"/>
      <c r="LIX57" s="778"/>
      <c r="LIY57" s="778"/>
      <c r="LIZ57" s="778"/>
      <c r="LJA57" s="778"/>
      <c r="LJB57" s="778"/>
      <c r="LJC57" s="778"/>
      <c r="LJD57" s="778"/>
      <c r="LJE57" s="778"/>
      <c r="LJF57" s="778"/>
      <c r="LJG57" s="778"/>
      <c r="LJH57" s="778"/>
      <c r="LJI57" s="778"/>
      <c r="LJJ57" s="778"/>
      <c r="LJK57" s="778"/>
      <c r="LJL57" s="778"/>
      <c r="LJM57" s="778"/>
      <c r="LJN57" s="778"/>
      <c r="LJO57" s="778"/>
      <c r="LJP57" s="778"/>
      <c r="LJQ57" s="778"/>
      <c r="LJR57" s="778"/>
      <c r="LJS57" s="778"/>
      <c r="LJT57" s="778"/>
      <c r="LJU57" s="778"/>
      <c r="LJV57" s="778"/>
      <c r="LJW57" s="778"/>
      <c r="LJX57" s="778"/>
      <c r="LJY57" s="778"/>
      <c r="LJZ57" s="778"/>
      <c r="LKA57" s="778"/>
      <c r="LKB57" s="778"/>
      <c r="LKC57" s="778"/>
      <c r="LKD57" s="778"/>
      <c r="LKE57" s="778"/>
      <c r="LKF57" s="778"/>
      <c r="LKG57" s="778"/>
      <c r="LKH57" s="778"/>
      <c r="LKI57" s="778"/>
      <c r="LKJ57" s="778"/>
      <c r="LKK57" s="778"/>
      <c r="LKL57" s="778"/>
      <c r="LKM57" s="778"/>
      <c r="LKN57" s="778"/>
      <c r="LKO57" s="778"/>
      <c r="LKP57" s="778"/>
      <c r="LKQ57" s="778"/>
      <c r="LKR57" s="778"/>
      <c r="LKS57" s="778"/>
      <c r="LKT57" s="778"/>
      <c r="LKU57" s="778"/>
      <c r="LKV57" s="778"/>
      <c r="LKW57" s="778"/>
      <c r="LKX57" s="778"/>
      <c r="LKY57" s="778"/>
      <c r="LKZ57" s="778"/>
      <c r="LLA57" s="778"/>
      <c r="LLB57" s="778"/>
      <c r="LLC57" s="778"/>
      <c r="LLD57" s="778"/>
      <c r="LLE57" s="778"/>
      <c r="LLF57" s="778"/>
      <c r="LLG57" s="778"/>
      <c r="LLH57" s="778"/>
      <c r="LLI57" s="778"/>
      <c r="LLJ57" s="778"/>
      <c r="LLK57" s="778"/>
      <c r="LLL57" s="778"/>
      <c r="LLM57" s="778"/>
      <c r="LLN57" s="778"/>
      <c r="LLO57" s="778"/>
      <c r="LLP57" s="778"/>
      <c r="LLQ57" s="778"/>
      <c r="LLR57" s="778"/>
      <c r="LLS57" s="778"/>
      <c r="LLT57" s="778"/>
      <c r="LLU57" s="778"/>
      <c r="LLV57" s="778"/>
      <c r="LLW57" s="778"/>
      <c r="LLX57" s="778"/>
      <c r="LLY57" s="778"/>
      <c r="LLZ57" s="778"/>
      <c r="LMA57" s="778"/>
      <c r="LMB57" s="778"/>
      <c r="LMC57" s="778"/>
      <c r="LMD57" s="778"/>
      <c r="LME57" s="778"/>
      <c r="LMF57" s="778"/>
      <c r="LMG57" s="778"/>
      <c r="LMH57" s="778"/>
      <c r="LMI57" s="778"/>
      <c r="LMJ57" s="778"/>
      <c r="LMK57" s="778"/>
      <c r="LML57" s="778"/>
      <c r="LMM57" s="778"/>
      <c r="LMN57" s="778"/>
      <c r="LMO57" s="778"/>
      <c r="LMP57" s="778"/>
      <c r="LMQ57" s="778"/>
      <c r="LMR57" s="778"/>
      <c r="LMS57" s="778"/>
      <c r="LMT57" s="778"/>
      <c r="LMU57" s="778"/>
      <c r="LMV57" s="778"/>
      <c r="LMW57" s="778"/>
      <c r="LMX57" s="778"/>
      <c r="LMY57" s="778"/>
      <c r="LMZ57" s="778"/>
      <c r="LNA57" s="778"/>
      <c r="LNB57" s="778"/>
      <c r="LNC57" s="778"/>
      <c r="LND57" s="778"/>
      <c r="LNE57" s="778"/>
      <c r="LNF57" s="778"/>
      <c r="LNG57" s="778"/>
      <c r="LNH57" s="778"/>
      <c r="LNI57" s="778"/>
      <c r="LNJ57" s="778"/>
      <c r="LNK57" s="778"/>
      <c r="LNL57" s="778"/>
      <c r="LNM57" s="778"/>
      <c r="LNN57" s="778"/>
      <c r="LNO57" s="778"/>
      <c r="LNP57" s="778"/>
      <c r="LNQ57" s="778"/>
      <c r="LNR57" s="778"/>
      <c r="LNS57" s="778"/>
      <c r="LNT57" s="778"/>
      <c r="LNU57" s="778"/>
      <c r="LNV57" s="778"/>
      <c r="LNW57" s="778"/>
      <c r="LNX57" s="778"/>
      <c r="LNY57" s="778"/>
      <c r="LNZ57" s="778"/>
      <c r="LOA57" s="778"/>
      <c r="LOB57" s="778"/>
      <c r="LOC57" s="778"/>
      <c r="LOD57" s="778"/>
      <c r="LOE57" s="778"/>
      <c r="LOF57" s="778"/>
      <c r="LOG57" s="778"/>
      <c r="LOH57" s="778"/>
      <c r="LOI57" s="778"/>
      <c r="LOJ57" s="778"/>
      <c r="LOK57" s="778"/>
      <c r="LOL57" s="778"/>
      <c r="LOM57" s="778"/>
      <c r="LON57" s="778"/>
      <c r="LOO57" s="778"/>
      <c r="LOP57" s="778"/>
      <c r="LOQ57" s="778"/>
      <c r="LOR57" s="778"/>
      <c r="LOS57" s="778"/>
      <c r="LOT57" s="778"/>
      <c r="LOU57" s="778"/>
      <c r="LOV57" s="778"/>
      <c r="LOW57" s="778"/>
      <c r="LOX57" s="778"/>
      <c r="LOY57" s="778"/>
      <c r="LOZ57" s="778"/>
      <c r="LPA57" s="778"/>
      <c r="LPB57" s="778"/>
      <c r="LPC57" s="778"/>
      <c r="LPD57" s="778"/>
      <c r="LPE57" s="778"/>
      <c r="LPF57" s="778"/>
      <c r="LPG57" s="778"/>
      <c r="LPH57" s="778"/>
      <c r="LPI57" s="778"/>
      <c r="LPJ57" s="778"/>
      <c r="LPK57" s="778"/>
      <c r="LPL57" s="778"/>
      <c r="LPM57" s="778"/>
      <c r="LPN57" s="778"/>
      <c r="LPO57" s="778"/>
      <c r="LPP57" s="778"/>
      <c r="LPQ57" s="778"/>
      <c r="LPR57" s="778"/>
      <c r="LPS57" s="778"/>
      <c r="LPT57" s="778"/>
      <c r="LPU57" s="778"/>
      <c r="LPV57" s="778"/>
      <c r="LPW57" s="778"/>
      <c r="LPX57" s="778"/>
      <c r="LPY57" s="778"/>
      <c r="LPZ57" s="778"/>
      <c r="LQA57" s="778"/>
      <c r="LQB57" s="778"/>
      <c r="LQC57" s="778"/>
      <c r="LQD57" s="778"/>
      <c r="LQE57" s="778"/>
      <c r="LQF57" s="778"/>
      <c r="LQG57" s="778"/>
      <c r="LQH57" s="778"/>
      <c r="LQI57" s="778"/>
      <c r="LQJ57" s="778"/>
      <c r="LQK57" s="778"/>
      <c r="LQL57" s="778"/>
      <c r="LQM57" s="778"/>
      <c r="LQN57" s="778"/>
      <c r="LQO57" s="778"/>
      <c r="LQP57" s="778"/>
      <c r="LQQ57" s="778"/>
      <c r="LQR57" s="778"/>
      <c r="LQS57" s="778"/>
      <c r="LQT57" s="778"/>
      <c r="LQU57" s="778"/>
      <c r="LQV57" s="778"/>
      <c r="LQW57" s="778"/>
      <c r="LQX57" s="778"/>
      <c r="LQY57" s="778"/>
      <c r="LQZ57" s="778"/>
      <c r="LRA57" s="778"/>
      <c r="LRB57" s="778"/>
      <c r="LRC57" s="778"/>
      <c r="LRD57" s="778"/>
      <c r="LRE57" s="778"/>
      <c r="LRF57" s="778"/>
      <c r="LRG57" s="778"/>
      <c r="LRH57" s="778"/>
      <c r="LRI57" s="778"/>
      <c r="LRJ57" s="778"/>
      <c r="LRK57" s="778"/>
      <c r="LRL57" s="778"/>
      <c r="LRM57" s="778"/>
      <c r="LRN57" s="778"/>
      <c r="LRO57" s="778"/>
      <c r="LRP57" s="778"/>
      <c r="LRQ57" s="778"/>
      <c r="LRR57" s="778"/>
      <c r="LRS57" s="778"/>
      <c r="LRT57" s="778"/>
      <c r="LRU57" s="778"/>
      <c r="LRV57" s="778"/>
      <c r="LRW57" s="778"/>
      <c r="LRX57" s="778"/>
      <c r="LRY57" s="778"/>
      <c r="LRZ57" s="778"/>
      <c r="LSA57" s="778"/>
      <c r="LSB57" s="778"/>
      <c r="LSC57" s="778"/>
      <c r="LSD57" s="778"/>
      <c r="LSE57" s="778"/>
      <c r="LSF57" s="778"/>
      <c r="LSG57" s="778"/>
      <c r="LSH57" s="778"/>
      <c r="LSI57" s="778"/>
      <c r="LSJ57" s="778"/>
      <c r="LSK57" s="778"/>
      <c r="LSL57" s="778"/>
      <c r="LSM57" s="778"/>
      <c r="LSN57" s="778"/>
      <c r="LSO57" s="778"/>
      <c r="LSP57" s="778"/>
      <c r="LSQ57" s="778"/>
      <c r="LSR57" s="778"/>
      <c r="LSS57" s="778"/>
      <c r="LST57" s="778"/>
      <c r="LSU57" s="778"/>
      <c r="LSV57" s="778"/>
      <c r="LSW57" s="778"/>
      <c r="LSX57" s="778"/>
      <c r="LSY57" s="778"/>
      <c r="LSZ57" s="778"/>
      <c r="LTA57" s="778"/>
      <c r="LTB57" s="778"/>
      <c r="LTC57" s="778"/>
      <c r="LTD57" s="778"/>
      <c r="LTE57" s="778"/>
      <c r="LTF57" s="778"/>
      <c r="LTG57" s="778"/>
      <c r="LTH57" s="778"/>
      <c r="LTI57" s="778"/>
      <c r="LTJ57" s="778"/>
      <c r="LTK57" s="778"/>
      <c r="LTL57" s="778"/>
      <c r="LTM57" s="778"/>
      <c r="LTN57" s="778"/>
      <c r="LTO57" s="778"/>
      <c r="LTP57" s="778"/>
      <c r="LTQ57" s="778"/>
      <c r="LTR57" s="778"/>
      <c r="LTS57" s="778"/>
      <c r="LTT57" s="778"/>
      <c r="LTU57" s="778"/>
      <c r="LTV57" s="778"/>
      <c r="LTW57" s="778"/>
      <c r="LTX57" s="778"/>
      <c r="LTY57" s="778"/>
      <c r="LTZ57" s="778"/>
      <c r="LUA57" s="778"/>
      <c r="LUB57" s="778"/>
      <c r="LUC57" s="778"/>
      <c r="LUD57" s="778"/>
      <c r="LUE57" s="778"/>
      <c r="LUF57" s="778"/>
      <c r="LUG57" s="778"/>
      <c r="LUH57" s="778"/>
      <c r="LUI57" s="778"/>
      <c r="LUJ57" s="778"/>
      <c r="LUK57" s="778"/>
      <c r="LUL57" s="778"/>
      <c r="LUM57" s="778"/>
      <c r="LUN57" s="778"/>
      <c r="LUO57" s="778"/>
      <c r="LUP57" s="778"/>
      <c r="LUQ57" s="778"/>
      <c r="LUR57" s="778"/>
      <c r="LUS57" s="778"/>
      <c r="LUT57" s="778"/>
      <c r="LUU57" s="778"/>
      <c r="LUV57" s="778"/>
      <c r="LUW57" s="778"/>
      <c r="LUX57" s="778"/>
      <c r="LUY57" s="778"/>
      <c r="LUZ57" s="778"/>
      <c r="LVA57" s="778"/>
      <c r="LVB57" s="778"/>
      <c r="LVC57" s="778"/>
      <c r="LVD57" s="778"/>
      <c r="LVE57" s="778"/>
      <c r="LVF57" s="778"/>
      <c r="LVG57" s="778"/>
      <c r="LVH57" s="778"/>
      <c r="LVI57" s="778"/>
      <c r="LVJ57" s="778"/>
      <c r="LVK57" s="778"/>
      <c r="LVL57" s="778"/>
      <c r="LVM57" s="778"/>
      <c r="LVN57" s="778"/>
      <c r="LVO57" s="778"/>
      <c r="LVP57" s="778"/>
      <c r="LVQ57" s="778"/>
      <c r="LVR57" s="778"/>
      <c r="LVS57" s="778"/>
      <c r="LVT57" s="778"/>
      <c r="LVU57" s="778"/>
      <c r="LVV57" s="778"/>
      <c r="LVW57" s="778"/>
      <c r="LVX57" s="778"/>
      <c r="LVY57" s="778"/>
      <c r="LVZ57" s="778"/>
      <c r="LWA57" s="778"/>
      <c r="LWB57" s="778"/>
      <c r="LWC57" s="778"/>
      <c r="LWD57" s="778"/>
      <c r="LWE57" s="778"/>
      <c r="LWF57" s="778"/>
      <c r="LWG57" s="778"/>
      <c r="LWH57" s="778"/>
      <c r="LWI57" s="778"/>
      <c r="LWJ57" s="778"/>
      <c r="LWK57" s="778"/>
      <c r="LWL57" s="778"/>
      <c r="LWM57" s="778"/>
      <c r="LWN57" s="778"/>
      <c r="LWO57" s="778"/>
      <c r="LWP57" s="778"/>
      <c r="LWQ57" s="778"/>
      <c r="LWR57" s="778"/>
      <c r="LWS57" s="778"/>
      <c r="LWT57" s="778"/>
      <c r="LWU57" s="778"/>
      <c r="LWV57" s="778"/>
      <c r="LWW57" s="778"/>
      <c r="LWX57" s="778"/>
      <c r="LWY57" s="778"/>
      <c r="LWZ57" s="778"/>
      <c r="LXA57" s="778"/>
      <c r="LXB57" s="778"/>
      <c r="LXC57" s="778"/>
      <c r="LXD57" s="778"/>
      <c r="LXE57" s="778"/>
      <c r="LXF57" s="778"/>
      <c r="LXG57" s="778"/>
      <c r="LXH57" s="778"/>
      <c r="LXI57" s="778"/>
      <c r="LXJ57" s="778"/>
      <c r="LXK57" s="778"/>
      <c r="LXL57" s="778"/>
      <c r="LXM57" s="778"/>
      <c r="LXN57" s="778"/>
      <c r="LXO57" s="778"/>
      <c r="LXP57" s="778"/>
      <c r="LXQ57" s="778"/>
      <c r="LXR57" s="778"/>
      <c r="LXS57" s="778"/>
      <c r="LXT57" s="778"/>
      <c r="LXU57" s="778"/>
      <c r="LXV57" s="778"/>
      <c r="LXW57" s="778"/>
      <c r="LXX57" s="778"/>
      <c r="LXY57" s="778"/>
      <c r="LXZ57" s="778"/>
      <c r="LYA57" s="778"/>
      <c r="LYB57" s="778"/>
      <c r="LYC57" s="778"/>
      <c r="LYD57" s="778"/>
      <c r="LYE57" s="778"/>
      <c r="LYF57" s="778"/>
      <c r="LYG57" s="778"/>
      <c r="LYH57" s="778"/>
      <c r="LYI57" s="778"/>
      <c r="LYJ57" s="778"/>
      <c r="LYK57" s="778"/>
      <c r="LYL57" s="778"/>
      <c r="LYM57" s="778"/>
      <c r="LYN57" s="778"/>
      <c r="LYO57" s="778"/>
      <c r="LYP57" s="778"/>
      <c r="LYQ57" s="778"/>
      <c r="LYR57" s="778"/>
      <c r="LYS57" s="778"/>
      <c r="LYT57" s="778"/>
      <c r="LYU57" s="778"/>
      <c r="LYV57" s="778"/>
      <c r="LYW57" s="778"/>
      <c r="LYX57" s="778"/>
      <c r="LYY57" s="778"/>
      <c r="LYZ57" s="778"/>
      <c r="LZA57" s="778"/>
      <c r="LZB57" s="778"/>
      <c r="LZC57" s="778"/>
      <c r="LZD57" s="778"/>
      <c r="LZE57" s="778"/>
      <c r="LZF57" s="778"/>
      <c r="LZG57" s="778"/>
      <c r="LZH57" s="778"/>
      <c r="LZI57" s="778"/>
      <c r="LZJ57" s="778"/>
      <c r="LZK57" s="778"/>
      <c r="LZL57" s="778"/>
      <c r="LZM57" s="778"/>
      <c r="LZN57" s="778"/>
      <c r="LZO57" s="778"/>
      <c r="LZP57" s="778"/>
      <c r="LZQ57" s="778"/>
      <c r="LZR57" s="778"/>
      <c r="LZS57" s="778"/>
      <c r="LZT57" s="778"/>
      <c r="LZU57" s="778"/>
      <c r="LZV57" s="778"/>
      <c r="LZW57" s="778"/>
      <c r="LZX57" s="778"/>
      <c r="LZY57" s="778"/>
      <c r="LZZ57" s="778"/>
      <c r="MAA57" s="778"/>
      <c r="MAB57" s="778"/>
      <c r="MAC57" s="778"/>
      <c r="MAD57" s="778"/>
      <c r="MAE57" s="778"/>
      <c r="MAF57" s="778"/>
      <c r="MAG57" s="778"/>
      <c r="MAH57" s="778"/>
      <c r="MAI57" s="778"/>
      <c r="MAJ57" s="778"/>
      <c r="MAK57" s="778"/>
      <c r="MAL57" s="778"/>
      <c r="MAM57" s="778"/>
      <c r="MAN57" s="778"/>
      <c r="MAO57" s="778"/>
      <c r="MAP57" s="778"/>
      <c r="MAQ57" s="778"/>
      <c r="MAR57" s="778"/>
      <c r="MAS57" s="778"/>
      <c r="MAT57" s="778"/>
      <c r="MAU57" s="778"/>
      <c r="MAV57" s="778"/>
      <c r="MAW57" s="778"/>
      <c r="MAX57" s="778"/>
      <c r="MAY57" s="778"/>
      <c r="MAZ57" s="778"/>
      <c r="MBA57" s="778"/>
      <c r="MBB57" s="778"/>
      <c r="MBC57" s="778"/>
      <c r="MBD57" s="778"/>
      <c r="MBE57" s="778"/>
      <c r="MBF57" s="778"/>
      <c r="MBG57" s="778"/>
      <c r="MBH57" s="778"/>
      <c r="MBI57" s="778"/>
      <c r="MBJ57" s="778"/>
      <c r="MBK57" s="778"/>
      <c r="MBL57" s="778"/>
      <c r="MBM57" s="778"/>
      <c r="MBN57" s="778"/>
      <c r="MBO57" s="778"/>
      <c r="MBP57" s="778"/>
      <c r="MBQ57" s="778"/>
      <c r="MBR57" s="778"/>
      <c r="MBS57" s="778"/>
      <c r="MBT57" s="778"/>
      <c r="MBU57" s="778"/>
      <c r="MBV57" s="778"/>
      <c r="MBW57" s="778"/>
      <c r="MBX57" s="778"/>
      <c r="MBY57" s="778"/>
      <c r="MBZ57" s="778"/>
      <c r="MCA57" s="778"/>
      <c r="MCB57" s="778"/>
      <c r="MCC57" s="778"/>
      <c r="MCD57" s="778"/>
      <c r="MCE57" s="778"/>
      <c r="MCF57" s="778"/>
      <c r="MCG57" s="778"/>
      <c r="MCH57" s="778"/>
      <c r="MCI57" s="778"/>
      <c r="MCJ57" s="778"/>
      <c r="MCK57" s="778"/>
      <c r="MCL57" s="778"/>
      <c r="MCM57" s="778"/>
      <c r="MCN57" s="778"/>
      <c r="MCO57" s="778"/>
      <c r="MCP57" s="778"/>
      <c r="MCQ57" s="778"/>
      <c r="MCR57" s="778"/>
      <c r="MCS57" s="778"/>
      <c r="MCT57" s="778"/>
      <c r="MCU57" s="778"/>
      <c r="MCV57" s="778"/>
      <c r="MCW57" s="778"/>
      <c r="MCX57" s="778"/>
      <c r="MCY57" s="778"/>
      <c r="MCZ57" s="778"/>
      <c r="MDA57" s="778"/>
      <c r="MDB57" s="778"/>
      <c r="MDC57" s="778"/>
      <c r="MDD57" s="778"/>
      <c r="MDE57" s="778"/>
      <c r="MDF57" s="778"/>
      <c r="MDG57" s="778"/>
      <c r="MDH57" s="778"/>
      <c r="MDI57" s="778"/>
      <c r="MDJ57" s="778"/>
      <c r="MDK57" s="778"/>
      <c r="MDL57" s="778"/>
      <c r="MDM57" s="778"/>
      <c r="MDN57" s="778"/>
      <c r="MDO57" s="778"/>
      <c r="MDP57" s="778"/>
      <c r="MDQ57" s="778"/>
      <c r="MDR57" s="778"/>
      <c r="MDS57" s="778"/>
      <c r="MDT57" s="778"/>
      <c r="MDU57" s="778"/>
      <c r="MDV57" s="778"/>
      <c r="MDW57" s="778"/>
      <c r="MDX57" s="778"/>
      <c r="MDY57" s="778"/>
      <c r="MDZ57" s="778"/>
      <c r="MEA57" s="778"/>
      <c r="MEB57" s="778"/>
      <c r="MEC57" s="778"/>
      <c r="MED57" s="778"/>
      <c r="MEE57" s="778"/>
      <c r="MEF57" s="778"/>
      <c r="MEG57" s="778"/>
      <c r="MEH57" s="778"/>
      <c r="MEI57" s="778"/>
      <c r="MEJ57" s="778"/>
      <c r="MEK57" s="778"/>
      <c r="MEL57" s="778"/>
      <c r="MEM57" s="778"/>
      <c r="MEN57" s="778"/>
      <c r="MEO57" s="778"/>
      <c r="MEP57" s="778"/>
      <c r="MEQ57" s="778"/>
      <c r="MER57" s="778"/>
      <c r="MES57" s="778"/>
      <c r="MET57" s="778"/>
      <c r="MEU57" s="778"/>
      <c r="MEV57" s="778"/>
      <c r="MEW57" s="778"/>
      <c r="MEX57" s="778"/>
      <c r="MEY57" s="778"/>
      <c r="MEZ57" s="778"/>
      <c r="MFA57" s="778"/>
      <c r="MFB57" s="778"/>
      <c r="MFC57" s="778"/>
      <c r="MFD57" s="778"/>
      <c r="MFE57" s="778"/>
      <c r="MFF57" s="778"/>
      <c r="MFG57" s="778"/>
      <c r="MFH57" s="778"/>
      <c r="MFI57" s="778"/>
      <c r="MFJ57" s="778"/>
      <c r="MFK57" s="778"/>
      <c r="MFL57" s="778"/>
      <c r="MFM57" s="778"/>
      <c r="MFN57" s="778"/>
      <c r="MFO57" s="778"/>
      <c r="MFP57" s="778"/>
      <c r="MFQ57" s="778"/>
      <c r="MFR57" s="778"/>
      <c r="MFS57" s="778"/>
      <c r="MFT57" s="778"/>
      <c r="MFU57" s="778"/>
      <c r="MFV57" s="778"/>
      <c r="MFW57" s="778"/>
      <c r="MFX57" s="778"/>
      <c r="MFY57" s="778"/>
      <c r="MFZ57" s="778"/>
      <c r="MGA57" s="778"/>
      <c r="MGB57" s="778"/>
      <c r="MGC57" s="778"/>
      <c r="MGD57" s="778"/>
      <c r="MGE57" s="778"/>
      <c r="MGF57" s="778"/>
      <c r="MGG57" s="778"/>
      <c r="MGH57" s="778"/>
      <c r="MGI57" s="778"/>
      <c r="MGJ57" s="778"/>
      <c r="MGK57" s="778"/>
      <c r="MGL57" s="778"/>
      <c r="MGM57" s="778"/>
      <c r="MGN57" s="778"/>
      <c r="MGO57" s="778"/>
      <c r="MGP57" s="778"/>
      <c r="MGQ57" s="778"/>
      <c r="MGR57" s="778"/>
      <c r="MGS57" s="778"/>
      <c r="MGT57" s="778"/>
      <c r="MGU57" s="778"/>
      <c r="MGV57" s="778"/>
      <c r="MGW57" s="778"/>
      <c r="MGX57" s="778"/>
      <c r="MGY57" s="778"/>
      <c r="MGZ57" s="778"/>
      <c r="MHA57" s="778"/>
      <c r="MHB57" s="778"/>
      <c r="MHC57" s="778"/>
      <c r="MHD57" s="778"/>
      <c r="MHE57" s="778"/>
      <c r="MHF57" s="778"/>
      <c r="MHG57" s="778"/>
      <c r="MHH57" s="778"/>
      <c r="MHI57" s="778"/>
      <c r="MHJ57" s="778"/>
      <c r="MHK57" s="778"/>
      <c r="MHL57" s="778"/>
      <c r="MHM57" s="778"/>
      <c r="MHN57" s="778"/>
      <c r="MHO57" s="778"/>
      <c r="MHP57" s="778"/>
      <c r="MHQ57" s="778"/>
      <c r="MHR57" s="778"/>
      <c r="MHS57" s="778"/>
      <c r="MHT57" s="778"/>
      <c r="MHU57" s="778"/>
      <c r="MHV57" s="778"/>
      <c r="MHW57" s="778"/>
      <c r="MHX57" s="778"/>
      <c r="MHY57" s="778"/>
      <c r="MHZ57" s="778"/>
      <c r="MIA57" s="778"/>
      <c r="MIB57" s="778"/>
      <c r="MIC57" s="778"/>
      <c r="MID57" s="778"/>
      <c r="MIE57" s="778"/>
      <c r="MIF57" s="778"/>
      <c r="MIG57" s="778"/>
      <c r="MIH57" s="778"/>
      <c r="MII57" s="778"/>
      <c r="MIJ57" s="778"/>
      <c r="MIK57" s="778"/>
      <c r="MIL57" s="778"/>
      <c r="MIM57" s="778"/>
      <c r="MIN57" s="778"/>
      <c r="MIO57" s="778"/>
      <c r="MIP57" s="778"/>
      <c r="MIQ57" s="778"/>
      <c r="MIR57" s="778"/>
      <c r="MIS57" s="778"/>
      <c r="MIT57" s="778"/>
      <c r="MIU57" s="778"/>
      <c r="MIV57" s="778"/>
      <c r="MIW57" s="778"/>
      <c r="MIX57" s="778"/>
      <c r="MIY57" s="778"/>
      <c r="MIZ57" s="778"/>
      <c r="MJA57" s="778"/>
      <c r="MJB57" s="778"/>
      <c r="MJC57" s="778"/>
      <c r="MJD57" s="778"/>
      <c r="MJE57" s="778"/>
      <c r="MJF57" s="778"/>
      <c r="MJG57" s="778"/>
      <c r="MJH57" s="778"/>
      <c r="MJI57" s="778"/>
      <c r="MJJ57" s="778"/>
      <c r="MJK57" s="778"/>
      <c r="MJL57" s="778"/>
      <c r="MJM57" s="778"/>
      <c r="MJN57" s="778"/>
      <c r="MJO57" s="778"/>
      <c r="MJP57" s="778"/>
      <c r="MJQ57" s="778"/>
      <c r="MJR57" s="778"/>
      <c r="MJS57" s="778"/>
      <c r="MJT57" s="778"/>
      <c r="MJU57" s="778"/>
      <c r="MJV57" s="778"/>
      <c r="MJW57" s="778"/>
      <c r="MJX57" s="778"/>
      <c r="MJY57" s="778"/>
      <c r="MJZ57" s="778"/>
      <c r="MKA57" s="778"/>
      <c r="MKB57" s="778"/>
      <c r="MKC57" s="778"/>
      <c r="MKD57" s="778"/>
      <c r="MKE57" s="778"/>
      <c r="MKF57" s="778"/>
      <c r="MKG57" s="778"/>
      <c r="MKH57" s="778"/>
      <c r="MKI57" s="778"/>
      <c r="MKJ57" s="778"/>
      <c r="MKK57" s="778"/>
      <c r="MKL57" s="778"/>
      <c r="MKM57" s="778"/>
      <c r="MKN57" s="778"/>
      <c r="MKO57" s="778"/>
      <c r="MKP57" s="778"/>
      <c r="MKQ57" s="778"/>
      <c r="MKR57" s="778"/>
      <c r="MKS57" s="778"/>
      <c r="MKT57" s="778"/>
      <c r="MKU57" s="778"/>
      <c r="MKV57" s="778"/>
      <c r="MKW57" s="778"/>
      <c r="MKX57" s="778"/>
      <c r="MKY57" s="778"/>
      <c r="MKZ57" s="778"/>
      <c r="MLA57" s="778"/>
      <c r="MLB57" s="778"/>
      <c r="MLC57" s="778"/>
      <c r="MLD57" s="778"/>
      <c r="MLE57" s="778"/>
      <c r="MLF57" s="778"/>
      <c r="MLG57" s="778"/>
      <c r="MLH57" s="778"/>
      <c r="MLI57" s="778"/>
      <c r="MLJ57" s="778"/>
      <c r="MLK57" s="778"/>
      <c r="MLL57" s="778"/>
      <c r="MLM57" s="778"/>
      <c r="MLN57" s="778"/>
      <c r="MLO57" s="778"/>
      <c r="MLP57" s="778"/>
      <c r="MLQ57" s="778"/>
      <c r="MLR57" s="778"/>
      <c r="MLS57" s="778"/>
      <c r="MLT57" s="778"/>
      <c r="MLU57" s="778"/>
      <c r="MLV57" s="778"/>
      <c r="MLW57" s="778"/>
      <c r="MLX57" s="778"/>
      <c r="MLY57" s="778"/>
      <c r="MLZ57" s="778"/>
      <c r="MMA57" s="778"/>
      <c r="MMB57" s="778"/>
      <c r="MMC57" s="778"/>
      <c r="MMD57" s="778"/>
      <c r="MME57" s="778"/>
      <c r="MMF57" s="778"/>
      <c r="MMG57" s="778"/>
      <c r="MMH57" s="778"/>
      <c r="MMI57" s="778"/>
      <c r="MMJ57" s="778"/>
      <c r="MMK57" s="778"/>
      <c r="MML57" s="778"/>
      <c r="MMM57" s="778"/>
      <c r="MMN57" s="778"/>
      <c r="MMO57" s="778"/>
      <c r="MMP57" s="778"/>
      <c r="MMQ57" s="778"/>
      <c r="MMR57" s="778"/>
      <c r="MMS57" s="778"/>
      <c r="MMT57" s="778"/>
      <c r="MMU57" s="778"/>
      <c r="MMV57" s="778"/>
      <c r="MMW57" s="778"/>
      <c r="MMX57" s="778"/>
      <c r="MMY57" s="778"/>
      <c r="MMZ57" s="778"/>
      <c r="MNA57" s="778"/>
      <c r="MNB57" s="778"/>
      <c r="MNC57" s="778"/>
      <c r="MND57" s="778"/>
      <c r="MNE57" s="778"/>
      <c r="MNF57" s="778"/>
      <c r="MNG57" s="778"/>
      <c r="MNH57" s="778"/>
      <c r="MNI57" s="778"/>
      <c r="MNJ57" s="778"/>
      <c r="MNK57" s="778"/>
      <c r="MNL57" s="778"/>
      <c r="MNM57" s="778"/>
      <c r="MNN57" s="778"/>
      <c r="MNO57" s="778"/>
      <c r="MNP57" s="778"/>
      <c r="MNQ57" s="778"/>
      <c r="MNR57" s="778"/>
      <c r="MNS57" s="778"/>
      <c r="MNT57" s="778"/>
      <c r="MNU57" s="778"/>
      <c r="MNV57" s="778"/>
      <c r="MNW57" s="778"/>
      <c r="MNX57" s="778"/>
      <c r="MNY57" s="778"/>
      <c r="MNZ57" s="778"/>
      <c r="MOA57" s="778"/>
      <c r="MOB57" s="778"/>
      <c r="MOC57" s="778"/>
      <c r="MOD57" s="778"/>
      <c r="MOE57" s="778"/>
      <c r="MOF57" s="778"/>
      <c r="MOG57" s="778"/>
      <c r="MOH57" s="778"/>
      <c r="MOI57" s="778"/>
      <c r="MOJ57" s="778"/>
      <c r="MOK57" s="778"/>
      <c r="MOL57" s="778"/>
      <c r="MOM57" s="778"/>
      <c r="MON57" s="778"/>
      <c r="MOO57" s="778"/>
      <c r="MOP57" s="778"/>
      <c r="MOQ57" s="778"/>
      <c r="MOR57" s="778"/>
      <c r="MOS57" s="778"/>
      <c r="MOT57" s="778"/>
      <c r="MOU57" s="778"/>
      <c r="MOV57" s="778"/>
      <c r="MOW57" s="778"/>
      <c r="MOX57" s="778"/>
      <c r="MOY57" s="778"/>
      <c r="MOZ57" s="778"/>
      <c r="MPA57" s="778"/>
      <c r="MPB57" s="778"/>
      <c r="MPC57" s="778"/>
      <c r="MPD57" s="778"/>
      <c r="MPE57" s="778"/>
      <c r="MPF57" s="778"/>
      <c r="MPG57" s="778"/>
      <c r="MPH57" s="778"/>
      <c r="MPI57" s="778"/>
      <c r="MPJ57" s="778"/>
      <c r="MPK57" s="778"/>
      <c r="MPL57" s="778"/>
      <c r="MPM57" s="778"/>
      <c r="MPN57" s="778"/>
      <c r="MPO57" s="778"/>
      <c r="MPP57" s="778"/>
      <c r="MPQ57" s="778"/>
      <c r="MPR57" s="778"/>
      <c r="MPS57" s="778"/>
      <c r="MPT57" s="778"/>
      <c r="MPU57" s="778"/>
      <c r="MPV57" s="778"/>
      <c r="MPW57" s="778"/>
      <c r="MPX57" s="778"/>
      <c r="MPY57" s="778"/>
      <c r="MPZ57" s="778"/>
      <c r="MQA57" s="778"/>
      <c r="MQB57" s="778"/>
      <c r="MQC57" s="778"/>
      <c r="MQD57" s="778"/>
      <c r="MQE57" s="778"/>
      <c r="MQF57" s="778"/>
      <c r="MQG57" s="778"/>
      <c r="MQH57" s="778"/>
      <c r="MQI57" s="778"/>
      <c r="MQJ57" s="778"/>
      <c r="MQK57" s="778"/>
      <c r="MQL57" s="778"/>
      <c r="MQM57" s="778"/>
      <c r="MQN57" s="778"/>
      <c r="MQO57" s="778"/>
      <c r="MQP57" s="778"/>
      <c r="MQQ57" s="778"/>
      <c r="MQR57" s="778"/>
      <c r="MQS57" s="778"/>
      <c r="MQT57" s="778"/>
      <c r="MQU57" s="778"/>
      <c r="MQV57" s="778"/>
      <c r="MQW57" s="778"/>
      <c r="MQX57" s="778"/>
      <c r="MQY57" s="778"/>
      <c r="MQZ57" s="778"/>
      <c r="MRA57" s="778"/>
      <c r="MRB57" s="778"/>
      <c r="MRC57" s="778"/>
      <c r="MRD57" s="778"/>
      <c r="MRE57" s="778"/>
      <c r="MRF57" s="778"/>
      <c r="MRG57" s="778"/>
      <c r="MRH57" s="778"/>
      <c r="MRI57" s="778"/>
      <c r="MRJ57" s="778"/>
      <c r="MRK57" s="778"/>
      <c r="MRL57" s="778"/>
      <c r="MRM57" s="778"/>
      <c r="MRN57" s="778"/>
      <c r="MRO57" s="778"/>
      <c r="MRP57" s="778"/>
      <c r="MRQ57" s="778"/>
      <c r="MRR57" s="778"/>
      <c r="MRS57" s="778"/>
      <c r="MRT57" s="778"/>
      <c r="MRU57" s="778"/>
      <c r="MRV57" s="778"/>
      <c r="MRW57" s="778"/>
      <c r="MRX57" s="778"/>
      <c r="MRY57" s="778"/>
      <c r="MRZ57" s="778"/>
      <c r="MSA57" s="778"/>
      <c r="MSB57" s="778"/>
      <c r="MSC57" s="778"/>
      <c r="MSD57" s="778"/>
      <c r="MSE57" s="778"/>
      <c r="MSF57" s="778"/>
      <c r="MSG57" s="778"/>
      <c r="MSH57" s="778"/>
      <c r="MSI57" s="778"/>
      <c r="MSJ57" s="778"/>
      <c r="MSK57" s="778"/>
      <c r="MSL57" s="778"/>
      <c r="MSM57" s="778"/>
      <c r="MSN57" s="778"/>
      <c r="MSO57" s="778"/>
      <c r="MSP57" s="778"/>
      <c r="MSQ57" s="778"/>
      <c r="MSR57" s="778"/>
      <c r="MSS57" s="778"/>
      <c r="MST57" s="778"/>
      <c r="MSU57" s="778"/>
      <c r="MSV57" s="778"/>
      <c r="MSW57" s="778"/>
      <c r="MSX57" s="778"/>
      <c r="MSY57" s="778"/>
      <c r="MSZ57" s="778"/>
      <c r="MTA57" s="778"/>
      <c r="MTB57" s="778"/>
      <c r="MTC57" s="778"/>
      <c r="MTD57" s="778"/>
      <c r="MTE57" s="778"/>
      <c r="MTF57" s="778"/>
      <c r="MTG57" s="778"/>
      <c r="MTH57" s="778"/>
      <c r="MTI57" s="778"/>
      <c r="MTJ57" s="778"/>
      <c r="MTK57" s="778"/>
      <c r="MTL57" s="778"/>
      <c r="MTM57" s="778"/>
      <c r="MTN57" s="778"/>
      <c r="MTO57" s="778"/>
      <c r="MTP57" s="778"/>
      <c r="MTQ57" s="778"/>
      <c r="MTR57" s="778"/>
      <c r="MTS57" s="778"/>
      <c r="MTT57" s="778"/>
      <c r="MTU57" s="778"/>
      <c r="MTV57" s="778"/>
      <c r="MTW57" s="778"/>
      <c r="MTX57" s="778"/>
      <c r="MTY57" s="778"/>
      <c r="MTZ57" s="778"/>
      <c r="MUA57" s="778"/>
      <c r="MUB57" s="778"/>
      <c r="MUC57" s="778"/>
      <c r="MUD57" s="778"/>
      <c r="MUE57" s="778"/>
      <c r="MUF57" s="778"/>
      <c r="MUG57" s="778"/>
      <c r="MUH57" s="778"/>
      <c r="MUI57" s="778"/>
      <c r="MUJ57" s="778"/>
      <c r="MUK57" s="778"/>
      <c r="MUL57" s="778"/>
      <c r="MUM57" s="778"/>
      <c r="MUN57" s="778"/>
      <c r="MUO57" s="778"/>
      <c r="MUP57" s="778"/>
      <c r="MUQ57" s="778"/>
      <c r="MUR57" s="778"/>
      <c r="MUS57" s="778"/>
      <c r="MUT57" s="778"/>
      <c r="MUU57" s="778"/>
      <c r="MUV57" s="778"/>
      <c r="MUW57" s="778"/>
      <c r="MUX57" s="778"/>
      <c r="MUY57" s="778"/>
      <c r="MUZ57" s="778"/>
      <c r="MVA57" s="778"/>
      <c r="MVB57" s="778"/>
      <c r="MVC57" s="778"/>
      <c r="MVD57" s="778"/>
      <c r="MVE57" s="778"/>
      <c r="MVF57" s="778"/>
      <c r="MVG57" s="778"/>
      <c r="MVH57" s="778"/>
      <c r="MVI57" s="778"/>
      <c r="MVJ57" s="778"/>
      <c r="MVK57" s="778"/>
      <c r="MVL57" s="778"/>
      <c r="MVM57" s="778"/>
      <c r="MVN57" s="778"/>
      <c r="MVO57" s="778"/>
      <c r="MVP57" s="778"/>
      <c r="MVQ57" s="778"/>
      <c r="MVR57" s="778"/>
      <c r="MVS57" s="778"/>
      <c r="MVT57" s="778"/>
      <c r="MVU57" s="778"/>
      <c r="MVV57" s="778"/>
      <c r="MVW57" s="778"/>
      <c r="MVX57" s="778"/>
      <c r="MVY57" s="778"/>
      <c r="MVZ57" s="778"/>
      <c r="MWA57" s="778"/>
      <c r="MWB57" s="778"/>
      <c r="MWC57" s="778"/>
      <c r="MWD57" s="778"/>
      <c r="MWE57" s="778"/>
      <c r="MWF57" s="778"/>
      <c r="MWG57" s="778"/>
      <c r="MWH57" s="778"/>
      <c r="MWI57" s="778"/>
      <c r="MWJ57" s="778"/>
      <c r="MWK57" s="778"/>
      <c r="MWL57" s="778"/>
      <c r="MWM57" s="778"/>
      <c r="MWN57" s="778"/>
      <c r="MWO57" s="778"/>
      <c r="MWP57" s="778"/>
      <c r="MWQ57" s="778"/>
      <c r="MWR57" s="778"/>
      <c r="MWS57" s="778"/>
      <c r="MWT57" s="778"/>
      <c r="MWU57" s="778"/>
      <c r="MWV57" s="778"/>
      <c r="MWW57" s="778"/>
      <c r="MWX57" s="778"/>
      <c r="MWY57" s="778"/>
      <c r="MWZ57" s="778"/>
      <c r="MXA57" s="778"/>
      <c r="MXB57" s="778"/>
      <c r="MXC57" s="778"/>
      <c r="MXD57" s="778"/>
      <c r="MXE57" s="778"/>
      <c r="MXF57" s="778"/>
      <c r="MXG57" s="778"/>
      <c r="MXH57" s="778"/>
      <c r="MXI57" s="778"/>
      <c r="MXJ57" s="778"/>
      <c r="MXK57" s="778"/>
      <c r="MXL57" s="778"/>
      <c r="MXM57" s="778"/>
      <c r="MXN57" s="778"/>
      <c r="MXO57" s="778"/>
      <c r="MXP57" s="778"/>
      <c r="MXQ57" s="778"/>
      <c r="MXR57" s="778"/>
      <c r="MXS57" s="778"/>
      <c r="MXT57" s="778"/>
      <c r="MXU57" s="778"/>
      <c r="MXV57" s="778"/>
      <c r="MXW57" s="778"/>
      <c r="MXX57" s="778"/>
      <c r="MXY57" s="778"/>
      <c r="MXZ57" s="778"/>
      <c r="MYA57" s="778"/>
      <c r="MYB57" s="778"/>
      <c r="MYC57" s="778"/>
      <c r="MYD57" s="778"/>
      <c r="MYE57" s="778"/>
      <c r="MYF57" s="778"/>
      <c r="MYG57" s="778"/>
      <c r="MYH57" s="778"/>
      <c r="MYI57" s="778"/>
      <c r="MYJ57" s="778"/>
      <c r="MYK57" s="778"/>
      <c r="MYL57" s="778"/>
      <c r="MYM57" s="778"/>
      <c r="MYN57" s="778"/>
      <c r="MYO57" s="778"/>
      <c r="MYP57" s="778"/>
      <c r="MYQ57" s="778"/>
      <c r="MYR57" s="778"/>
      <c r="MYS57" s="778"/>
      <c r="MYT57" s="778"/>
      <c r="MYU57" s="778"/>
      <c r="MYV57" s="778"/>
      <c r="MYW57" s="778"/>
      <c r="MYX57" s="778"/>
      <c r="MYY57" s="778"/>
      <c r="MYZ57" s="778"/>
      <c r="MZA57" s="778"/>
      <c r="MZB57" s="778"/>
      <c r="MZC57" s="778"/>
      <c r="MZD57" s="778"/>
      <c r="MZE57" s="778"/>
      <c r="MZF57" s="778"/>
      <c r="MZG57" s="778"/>
      <c r="MZH57" s="778"/>
      <c r="MZI57" s="778"/>
      <c r="MZJ57" s="778"/>
      <c r="MZK57" s="778"/>
      <c r="MZL57" s="778"/>
      <c r="MZM57" s="778"/>
      <c r="MZN57" s="778"/>
      <c r="MZO57" s="778"/>
      <c r="MZP57" s="778"/>
      <c r="MZQ57" s="778"/>
      <c r="MZR57" s="778"/>
      <c r="MZS57" s="778"/>
      <c r="MZT57" s="778"/>
      <c r="MZU57" s="778"/>
      <c r="MZV57" s="778"/>
      <c r="MZW57" s="778"/>
      <c r="MZX57" s="778"/>
      <c r="MZY57" s="778"/>
      <c r="MZZ57" s="778"/>
      <c r="NAA57" s="778"/>
      <c r="NAB57" s="778"/>
      <c r="NAC57" s="778"/>
      <c r="NAD57" s="778"/>
      <c r="NAE57" s="778"/>
      <c r="NAF57" s="778"/>
      <c r="NAG57" s="778"/>
      <c r="NAH57" s="778"/>
      <c r="NAI57" s="778"/>
      <c r="NAJ57" s="778"/>
      <c r="NAK57" s="778"/>
      <c r="NAL57" s="778"/>
      <c r="NAM57" s="778"/>
      <c r="NAN57" s="778"/>
      <c r="NAO57" s="778"/>
      <c r="NAP57" s="778"/>
      <c r="NAQ57" s="778"/>
      <c r="NAR57" s="778"/>
      <c r="NAS57" s="778"/>
      <c r="NAT57" s="778"/>
      <c r="NAU57" s="778"/>
      <c r="NAV57" s="778"/>
      <c r="NAW57" s="778"/>
      <c r="NAX57" s="778"/>
      <c r="NAY57" s="778"/>
      <c r="NAZ57" s="778"/>
      <c r="NBA57" s="778"/>
      <c r="NBB57" s="778"/>
      <c r="NBC57" s="778"/>
      <c r="NBD57" s="778"/>
      <c r="NBE57" s="778"/>
      <c r="NBF57" s="778"/>
      <c r="NBG57" s="778"/>
      <c r="NBH57" s="778"/>
      <c r="NBI57" s="778"/>
      <c r="NBJ57" s="778"/>
      <c r="NBK57" s="778"/>
      <c r="NBL57" s="778"/>
      <c r="NBM57" s="778"/>
      <c r="NBN57" s="778"/>
      <c r="NBO57" s="778"/>
      <c r="NBP57" s="778"/>
      <c r="NBQ57" s="778"/>
      <c r="NBR57" s="778"/>
      <c r="NBS57" s="778"/>
      <c r="NBT57" s="778"/>
      <c r="NBU57" s="778"/>
      <c r="NBV57" s="778"/>
      <c r="NBW57" s="778"/>
      <c r="NBX57" s="778"/>
      <c r="NBY57" s="778"/>
      <c r="NBZ57" s="778"/>
      <c r="NCA57" s="778"/>
      <c r="NCB57" s="778"/>
      <c r="NCC57" s="778"/>
      <c r="NCD57" s="778"/>
      <c r="NCE57" s="778"/>
      <c r="NCF57" s="778"/>
      <c r="NCG57" s="778"/>
      <c r="NCH57" s="778"/>
      <c r="NCI57" s="778"/>
      <c r="NCJ57" s="778"/>
      <c r="NCK57" s="778"/>
      <c r="NCL57" s="778"/>
      <c r="NCM57" s="778"/>
      <c r="NCN57" s="778"/>
      <c r="NCO57" s="778"/>
      <c r="NCP57" s="778"/>
      <c r="NCQ57" s="778"/>
      <c r="NCR57" s="778"/>
      <c r="NCS57" s="778"/>
      <c r="NCT57" s="778"/>
      <c r="NCU57" s="778"/>
      <c r="NCV57" s="778"/>
      <c r="NCW57" s="778"/>
      <c r="NCX57" s="778"/>
      <c r="NCY57" s="778"/>
      <c r="NCZ57" s="778"/>
      <c r="NDA57" s="778"/>
      <c r="NDB57" s="778"/>
      <c r="NDC57" s="778"/>
      <c r="NDD57" s="778"/>
      <c r="NDE57" s="778"/>
      <c r="NDF57" s="778"/>
      <c r="NDG57" s="778"/>
      <c r="NDH57" s="778"/>
      <c r="NDI57" s="778"/>
      <c r="NDJ57" s="778"/>
      <c r="NDK57" s="778"/>
      <c r="NDL57" s="778"/>
      <c r="NDM57" s="778"/>
      <c r="NDN57" s="778"/>
      <c r="NDO57" s="778"/>
      <c r="NDP57" s="778"/>
      <c r="NDQ57" s="778"/>
      <c r="NDR57" s="778"/>
      <c r="NDS57" s="778"/>
      <c r="NDT57" s="778"/>
      <c r="NDU57" s="778"/>
      <c r="NDV57" s="778"/>
      <c r="NDW57" s="778"/>
      <c r="NDX57" s="778"/>
      <c r="NDY57" s="778"/>
      <c r="NDZ57" s="778"/>
      <c r="NEA57" s="778"/>
      <c r="NEB57" s="778"/>
      <c r="NEC57" s="778"/>
      <c r="NED57" s="778"/>
      <c r="NEE57" s="778"/>
      <c r="NEF57" s="778"/>
      <c r="NEG57" s="778"/>
      <c r="NEH57" s="778"/>
      <c r="NEI57" s="778"/>
      <c r="NEJ57" s="778"/>
      <c r="NEK57" s="778"/>
      <c r="NEL57" s="778"/>
      <c r="NEM57" s="778"/>
      <c r="NEN57" s="778"/>
      <c r="NEO57" s="778"/>
      <c r="NEP57" s="778"/>
      <c r="NEQ57" s="778"/>
      <c r="NER57" s="778"/>
      <c r="NES57" s="778"/>
      <c r="NET57" s="778"/>
      <c r="NEU57" s="778"/>
      <c r="NEV57" s="778"/>
      <c r="NEW57" s="778"/>
      <c r="NEX57" s="778"/>
      <c r="NEY57" s="778"/>
      <c r="NEZ57" s="778"/>
      <c r="NFA57" s="778"/>
      <c r="NFB57" s="778"/>
      <c r="NFC57" s="778"/>
      <c r="NFD57" s="778"/>
      <c r="NFE57" s="778"/>
      <c r="NFF57" s="778"/>
      <c r="NFG57" s="778"/>
      <c r="NFH57" s="778"/>
      <c r="NFI57" s="778"/>
      <c r="NFJ57" s="778"/>
      <c r="NFK57" s="778"/>
      <c r="NFL57" s="778"/>
      <c r="NFM57" s="778"/>
      <c r="NFN57" s="778"/>
      <c r="NFO57" s="778"/>
      <c r="NFP57" s="778"/>
      <c r="NFQ57" s="778"/>
      <c r="NFR57" s="778"/>
      <c r="NFS57" s="778"/>
      <c r="NFT57" s="778"/>
      <c r="NFU57" s="778"/>
      <c r="NFV57" s="778"/>
      <c r="NFW57" s="778"/>
      <c r="NFX57" s="778"/>
      <c r="NFY57" s="778"/>
      <c r="NFZ57" s="778"/>
      <c r="NGA57" s="778"/>
      <c r="NGB57" s="778"/>
      <c r="NGC57" s="778"/>
      <c r="NGD57" s="778"/>
      <c r="NGE57" s="778"/>
      <c r="NGF57" s="778"/>
      <c r="NGG57" s="778"/>
      <c r="NGH57" s="778"/>
      <c r="NGI57" s="778"/>
      <c r="NGJ57" s="778"/>
      <c r="NGK57" s="778"/>
      <c r="NGL57" s="778"/>
      <c r="NGM57" s="778"/>
      <c r="NGN57" s="778"/>
      <c r="NGO57" s="778"/>
      <c r="NGP57" s="778"/>
      <c r="NGQ57" s="778"/>
      <c r="NGR57" s="778"/>
      <c r="NGS57" s="778"/>
      <c r="NGT57" s="778"/>
      <c r="NGU57" s="778"/>
      <c r="NGV57" s="778"/>
      <c r="NGW57" s="778"/>
      <c r="NGX57" s="778"/>
      <c r="NGY57" s="778"/>
      <c r="NGZ57" s="778"/>
      <c r="NHA57" s="778"/>
      <c r="NHB57" s="778"/>
      <c r="NHC57" s="778"/>
      <c r="NHD57" s="778"/>
      <c r="NHE57" s="778"/>
      <c r="NHF57" s="778"/>
      <c r="NHG57" s="778"/>
      <c r="NHH57" s="778"/>
      <c r="NHI57" s="778"/>
      <c r="NHJ57" s="778"/>
      <c r="NHK57" s="778"/>
      <c r="NHL57" s="778"/>
      <c r="NHM57" s="778"/>
      <c r="NHN57" s="778"/>
      <c r="NHO57" s="778"/>
      <c r="NHP57" s="778"/>
      <c r="NHQ57" s="778"/>
      <c r="NHR57" s="778"/>
      <c r="NHS57" s="778"/>
      <c r="NHT57" s="778"/>
      <c r="NHU57" s="778"/>
      <c r="NHV57" s="778"/>
      <c r="NHW57" s="778"/>
      <c r="NHX57" s="778"/>
      <c r="NHY57" s="778"/>
      <c r="NHZ57" s="778"/>
      <c r="NIA57" s="778"/>
      <c r="NIB57" s="778"/>
      <c r="NIC57" s="778"/>
      <c r="NID57" s="778"/>
      <c r="NIE57" s="778"/>
      <c r="NIF57" s="778"/>
      <c r="NIG57" s="778"/>
      <c r="NIH57" s="778"/>
      <c r="NII57" s="778"/>
      <c r="NIJ57" s="778"/>
      <c r="NIK57" s="778"/>
      <c r="NIL57" s="778"/>
      <c r="NIM57" s="778"/>
      <c r="NIN57" s="778"/>
      <c r="NIO57" s="778"/>
      <c r="NIP57" s="778"/>
      <c r="NIQ57" s="778"/>
      <c r="NIR57" s="778"/>
      <c r="NIS57" s="778"/>
      <c r="NIT57" s="778"/>
      <c r="NIU57" s="778"/>
      <c r="NIV57" s="778"/>
      <c r="NIW57" s="778"/>
      <c r="NIX57" s="778"/>
      <c r="NIY57" s="778"/>
      <c r="NIZ57" s="778"/>
      <c r="NJA57" s="778"/>
      <c r="NJB57" s="778"/>
      <c r="NJC57" s="778"/>
      <c r="NJD57" s="778"/>
      <c r="NJE57" s="778"/>
      <c r="NJF57" s="778"/>
      <c r="NJG57" s="778"/>
      <c r="NJH57" s="778"/>
      <c r="NJI57" s="778"/>
      <c r="NJJ57" s="778"/>
      <c r="NJK57" s="778"/>
      <c r="NJL57" s="778"/>
      <c r="NJM57" s="778"/>
      <c r="NJN57" s="778"/>
      <c r="NJO57" s="778"/>
      <c r="NJP57" s="778"/>
      <c r="NJQ57" s="778"/>
      <c r="NJR57" s="778"/>
      <c r="NJS57" s="778"/>
      <c r="NJT57" s="778"/>
      <c r="NJU57" s="778"/>
      <c r="NJV57" s="778"/>
      <c r="NJW57" s="778"/>
      <c r="NJX57" s="778"/>
      <c r="NJY57" s="778"/>
      <c r="NJZ57" s="778"/>
      <c r="NKA57" s="778"/>
      <c r="NKB57" s="778"/>
      <c r="NKC57" s="778"/>
      <c r="NKD57" s="778"/>
      <c r="NKE57" s="778"/>
      <c r="NKF57" s="778"/>
      <c r="NKG57" s="778"/>
      <c r="NKH57" s="778"/>
      <c r="NKI57" s="778"/>
      <c r="NKJ57" s="778"/>
      <c r="NKK57" s="778"/>
      <c r="NKL57" s="778"/>
      <c r="NKM57" s="778"/>
      <c r="NKN57" s="778"/>
      <c r="NKO57" s="778"/>
      <c r="NKP57" s="778"/>
      <c r="NKQ57" s="778"/>
      <c r="NKR57" s="778"/>
      <c r="NKS57" s="778"/>
      <c r="NKT57" s="778"/>
      <c r="NKU57" s="778"/>
      <c r="NKV57" s="778"/>
      <c r="NKW57" s="778"/>
      <c r="NKX57" s="778"/>
      <c r="NKY57" s="778"/>
      <c r="NKZ57" s="778"/>
      <c r="NLA57" s="778"/>
      <c r="NLB57" s="778"/>
      <c r="NLC57" s="778"/>
      <c r="NLD57" s="778"/>
      <c r="NLE57" s="778"/>
      <c r="NLF57" s="778"/>
      <c r="NLG57" s="778"/>
      <c r="NLH57" s="778"/>
      <c r="NLI57" s="778"/>
      <c r="NLJ57" s="778"/>
      <c r="NLK57" s="778"/>
      <c r="NLL57" s="778"/>
      <c r="NLM57" s="778"/>
      <c r="NLN57" s="778"/>
      <c r="NLO57" s="778"/>
      <c r="NLP57" s="778"/>
      <c r="NLQ57" s="778"/>
      <c r="NLR57" s="778"/>
      <c r="NLS57" s="778"/>
      <c r="NLT57" s="778"/>
      <c r="NLU57" s="778"/>
      <c r="NLV57" s="778"/>
      <c r="NLW57" s="778"/>
      <c r="NLX57" s="778"/>
      <c r="NLY57" s="778"/>
      <c r="NLZ57" s="778"/>
      <c r="NMA57" s="778"/>
      <c r="NMB57" s="778"/>
      <c r="NMC57" s="778"/>
      <c r="NMD57" s="778"/>
      <c r="NME57" s="778"/>
      <c r="NMF57" s="778"/>
      <c r="NMG57" s="778"/>
      <c r="NMH57" s="778"/>
      <c r="NMI57" s="778"/>
      <c r="NMJ57" s="778"/>
      <c r="NMK57" s="778"/>
      <c r="NML57" s="778"/>
      <c r="NMM57" s="778"/>
      <c r="NMN57" s="778"/>
      <c r="NMO57" s="778"/>
      <c r="NMP57" s="778"/>
      <c r="NMQ57" s="778"/>
      <c r="NMR57" s="778"/>
      <c r="NMS57" s="778"/>
      <c r="NMT57" s="778"/>
      <c r="NMU57" s="778"/>
      <c r="NMV57" s="778"/>
      <c r="NMW57" s="778"/>
      <c r="NMX57" s="778"/>
      <c r="NMY57" s="778"/>
      <c r="NMZ57" s="778"/>
      <c r="NNA57" s="778"/>
      <c r="NNB57" s="778"/>
      <c r="NNC57" s="778"/>
      <c r="NND57" s="778"/>
      <c r="NNE57" s="778"/>
      <c r="NNF57" s="778"/>
      <c r="NNG57" s="778"/>
      <c r="NNH57" s="778"/>
      <c r="NNI57" s="778"/>
      <c r="NNJ57" s="778"/>
      <c r="NNK57" s="778"/>
      <c r="NNL57" s="778"/>
      <c r="NNM57" s="778"/>
      <c r="NNN57" s="778"/>
      <c r="NNO57" s="778"/>
      <c r="NNP57" s="778"/>
      <c r="NNQ57" s="778"/>
      <c r="NNR57" s="778"/>
      <c r="NNS57" s="778"/>
      <c r="NNT57" s="778"/>
      <c r="NNU57" s="778"/>
      <c r="NNV57" s="778"/>
      <c r="NNW57" s="778"/>
      <c r="NNX57" s="778"/>
      <c r="NNY57" s="778"/>
      <c r="NNZ57" s="778"/>
      <c r="NOA57" s="778"/>
      <c r="NOB57" s="778"/>
      <c r="NOC57" s="778"/>
      <c r="NOD57" s="778"/>
      <c r="NOE57" s="778"/>
      <c r="NOF57" s="778"/>
      <c r="NOG57" s="778"/>
      <c r="NOH57" s="778"/>
      <c r="NOI57" s="778"/>
      <c r="NOJ57" s="778"/>
      <c r="NOK57" s="778"/>
      <c r="NOL57" s="778"/>
      <c r="NOM57" s="778"/>
      <c r="NON57" s="778"/>
      <c r="NOO57" s="778"/>
      <c r="NOP57" s="778"/>
      <c r="NOQ57" s="778"/>
      <c r="NOR57" s="778"/>
      <c r="NOS57" s="778"/>
      <c r="NOT57" s="778"/>
      <c r="NOU57" s="778"/>
      <c r="NOV57" s="778"/>
      <c r="NOW57" s="778"/>
      <c r="NOX57" s="778"/>
      <c r="NOY57" s="778"/>
      <c r="NOZ57" s="778"/>
      <c r="NPA57" s="778"/>
      <c r="NPB57" s="778"/>
      <c r="NPC57" s="778"/>
      <c r="NPD57" s="778"/>
      <c r="NPE57" s="778"/>
      <c r="NPF57" s="778"/>
      <c r="NPG57" s="778"/>
      <c r="NPH57" s="778"/>
      <c r="NPI57" s="778"/>
      <c r="NPJ57" s="778"/>
      <c r="NPK57" s="778"/>
      <c r="NPL57" s="778"/>
      <c r="NPM57" s="778"/>
      <c r="NPN57" s="778"/>
      <c r="NPO57" s="778"/>
      <c r="NPP57" s="778"/>
      <c r="NPQ57" s="778"/>
      <c r="NPR57" s="778"/>
      <c r="NPS57" s="778"/>
      <c r="NPT57" s="778"/>
      <c r="NPU57" s="778"/>
      <c r="NPV57" s="778"/>
      <c r="NPW57" s="778"/>
      <c r="NPX57" s="778"/>
      <c r="NPY57" s="778"/>
      <c r="NPZ57" s="778"/>
      <c r="NQA57" s="778"/>
      <c r="NQB57" s="778"/>
      <c r="NQC57" s="778"/>
      <c r="NQD57" s="778"/>
      <c r="NQE57" s="778"/>
      <c r="NQF57" s="778"/>
      <c r="NQG57" s="778"/>
      <c r="NQH57" s="778"/>
      <c r="NQI57" s="778"/>
      <c r="NQJ57" s="778"/>
      <c r="NQK57" s="778"/>
      <c r="NQL57" s="778"/>
      <c r="NQM57" s="778"/>
      <c r="NQN57" s="778"/>
      <c r="NQO57" s="778"/>
      <c r="NQP57" s="778"/>
      <c r="NQQ57" s="778"/>
      <c r="NQR57" s="778"/>
      <c r="NQS57" s="778"/>
      <c r="NQT57" s="778"/>
      <c r="NQU57" s="778"/>
      <c r="NQV57" s="778"/>
      <c r="NQW57" s="778"/>
      <c r="NQX57" s="778"/>
      <c r="NQY57" s="778"/>
      <c r="NQZ57" s="778"/>
      <c r="NRA57" s="778"/>
      <c r="NRB57" s="778"/>
      <c r="NRC57" s="778"/>
      <c r="NRD57" s="778"/>
      <c r="NRE57" s="778"/>
      <c r="NRF57" s="778"/>
      <c r="NRG57" s="778"/>
      <c r="NRH57" s="778"/>
      <c r="NRI57" s="778"/>
      <c r="NRJ57" s="778"/>
      <c r="NRK57" s="778"/>
      <c r="NRL57" s="778"/>
      <c r="NRM57" s="778"/>
      <c r="NRN57" s="778"/>
      <c r="NRO57" s="778"/>
      <c r="NRP57" s="778"/>
      <c r="NRQ57" s="778"/>
      <c r="NRR57" s="778"/>
      <c r="NRS57" s="778"/>
      <c r="NRT57" s="778"/>
      <c r="NRU57" s="778"/>
      <c r="NRV57" s="778"/>
      <c r="NRW57" s="778"/>
      <c r="NRX57" s="778"/>
      <c r="NRY57" s="778"/>
      <c r="NRZ57" s="778"/>
      <c r="NSA57" s="778"/>
      <c r="NSB57" s="778"/>
      <c r="NSC57" s="778"/>
      <c r="NSD57" s="778"/>
      <c r="NSE57" s="778"/>
      <c r="NSF57" s="778"/>
      <c r="NSG57" s="778"/>
      <c r="NSH57" s="778"/>
      <c r="NSI57" s="778"/>
      <c r="NSJ57" s="778"/>
      <c r="NSK57" s="778"/>
      <c r="NSL57" s="778"/>
      <c r="NSM57" s="778"/>
      <c r="NSN57" s="778"/>
      <c r="NSO57" s="778"/>
      <c r="NSP57" s="778"/>
      <c r="NSQ57" s="778"/>
      <c r="NSR57" s="778"/>
      <c r="NSS57" s="778"/>
      <c r="NST57" s="778"/>
      <c r="NSU57" s="778"/>
      <c r="NSV57" s="778"/>
      <c r="NSW57" s="778"/>
      <c r="NSX57" s="778"/>
      <c r="NSY57" s="778"/>
      <c r="NSZ57" s="778"/>
      <c r="NTA57" s="778"/>
      <c r="NTB57" s="778"/>
      <c r="NTC57" s="778"/>
      <c r="NTD57" s="778"/>
      <c r="NTE57" s="778"/>
      <c r="NTF57" s="778"/>
      <c r="NTG57" s="778"/>
      <c r="NTH57" s="778"/>
      <c r="NTI57" s="778"/>
      <c r="NTJ57" s="778"/>
      <c r="NTK57" s="778"/>
      <c r="NTL57" s="778"/>
      <c r="NTM57" s="778"/>
      <c r="NTN57" s="778"/>
      <c r="NTO57" s="778"/>
      <c r="NTP57" s="778"/>
      <c r="NTQ57" s="778"/>
      <c r="NTR57" s="778"/>
      <c r="NTS57" s="778"/>
      <c r="NTT57" s="778"/>
      <c r="NTU57" s="778"/>
      <c r="NTV57" s="778"/>
      <c r="NTW57" s="778"/>
      <c r="NTX57" s="778"/>
      <c r="NTY57" s="778"/>
      <c r="NTZ57" s="778"/>
      <c r="NUA57" s="778"/>
      <c r="NUB57" s="778"/>
      <c r="NUC57" s="778"/>
      <c r="NUD57" s="778"/>
      <c r="NUE57" s="778"/>
      <c r="NUF57" s="778"/>
      <c r="NUG57" s="778"/>
      <c r="NUH57" s="778"/>
      <c r="NUI57" s="778"/>
      <c r="NUJ57" s="778"/>
      <c r="NUK57" s="778"/>
      <c r="NUL57" s="778"/>
      <c r="NUM57" s="778"/>
      <c r="NUN57" s="778"/>
      <c r="NUO57" s="778"/>
      <c r="NUP57" s="778"/>
      <c r="NUQ57" s="778"/>
      <c r="NUR57" s="778"/>
      <c r="NUS57" s="778"/>
      <c r="NUT57" s="778"/>
      <c r="NUU57" s="778"/>
      <c r="NUV57" s="778"/>
      <c r="NUW57" s="778"/>
      <c r="NUX57" s="778"/>
      <c r="NUY57" s="778"/>
      <c r="NUZ57" s="778"/>
      <c r="NVA57" s="778"/>
      <c r="NVB57" s="778"/>
      <c r="NVC57" s="778"/>
      <c r="NVD57" s="778"/>
      <c r="NVE57" s="778"/>
      <c r="NVF57" s="778"/>
      <c r="NVG57" s="778"/>
      <c r="NVH57" s="778"/>
      <c r="NVI57" s="778"/>
      <c r="NVJ57" s="778"/>
      <c r="NVK57" s="778"/>
      <c r="NVL57" s="778"/>
      <c r="NVM57" s="778"/>
      <c r="NVN57" s="778"/>
      <c r="NVO57" s="778"/>
      <c r="NVP57" s="778"/>
      <c r="NVQ57" s="778"/>
      <c r="NVR57" s="778"/>
      <c r="NVS57" s="778"/>
      <c r="NVT57" s="778"/>
      <c r="NVU57" s="778"/>
      <c r="NVV57" s="778"/>
      <c r="NVW57" s="778"/>
      <c r="NVX57" s="778"/>
      <c r="NVY57" s="778"/>
      <c r="NVZ57" s="778"/>
      <c r="NWA57" s="778"/>
      <c r="NWB57" s="778"/>
      <c r="NWC57" s="778"/>
      <c r="NWD57" s="778"/>
      <c r="NWE57" s="778"/>
      <c r="NWF57" s="778"/>
      <c r="NWG57" s="778"/>
      <c r="NWH57" s="778"/>
      <c r="NWI57" s="778"/>
      <c r="NWJ57" s="778"/>
      <c r="NWK57" s="778"/>
      <c r="NWL57" s="778"/>
      <c r="NWM57" s="778"/>
      <c r="NWN57" s="778"/>
      <c r="NWO57" s="778"/>
      <c r="NWP57" s="778"/>
      <c r="NWQ57" s="778"/>
      <c r="NWR57" s="778"/>
      <c r="NWS57" s="778"/>
      <c r="NWT57" s="778"/>
      <c r="NWU57" s="778"/>
      <c r="NWV57" s="778"/>
      <c r="NWW57" s="778"/>
      <c r="NWX57" s="778"/>
      <c r="NWY57" s="778"/>
      <c r="NWZ57" s="778"/>
      <c r="NXA57" s="778"/>
      <c r="NXB57" s="778"/>
      <c r="NXC57" s="778"/>
      <c r="NXD57" s="778"/>
      <c r="NXE57" s="778"/>
      <c r="NXF57" s="778"/>
      <c r="NXG57" s="778"/>
      <c r="NXH57" s="778"/>
      <c r="NXI57" s="778"/>
      <c r="NXJ57" s="778"/>
      <c r="NXK57" s="778"/>
      <c r="NXL57" s="778"/>
      <c r="NXM57" s="778"/>
      <c r="NXN57" s="778"/>
      <c r="NXO57" s="778"/>
      <c r="NXP57" s="778"/>
      <c r="NXQ57" s="778"/>
      <c r="NXR57" s="778"/>
      <c r="NXS57" s="778"/>
      <c r="NXT57" s="778"/>
      <c r="NXU57" s="778"/>
      <c r="NXV57" s="778"/>
      <c r="NXW57" s="778"/>
      <c r="NXX57" s="778"/>
      <c r="NXY57" s="778"/>
      <c r="NXZ57" s="778"/>
      <c r="NYA57" s="778"/>
      <c r="NYB57" s="778"/>
      <c r="NYC57" s="778"/>
      <c r="NYD57" s="778"/>
      <c r="NYE57" s="778"/>
      <c r="NYF57" s="778"/>
      <c r="NYG57" s="778"/>
      <c r="NYH57" s="778"/>
      <c r="NYI57" s="778"/>
      <c r="NYJ57" s="778"/>
      <c r="NYK57" s="778"/>
      <c r="NYL57" s="778"/>
      <c r="NYM57" s="778"/>
      <c r="NYN57" s="778"/>
      <c r="NYO57" s="778"/>
      <c r="NYP57" s="778"/>
      <c r="NYQ57" s="778"/>
      <c r="NYR57" s="778"/>
      <c r="NYS57" s="778"/>
      <c r="NYT57" s="778"/>
      <c r="NYU57" s="778"/>
      <c r="NYV57" s="778"/>
      <c r="NYW57" s="778"/>
      <c r="NYX57" s="778"/>
      <c r="NYY57" s="778"/>
      <c r="NYZ57" s="778"/>
      <c r="NZA57" s="778"/>
      <c r="NZB57" s="778"/>
      <c r="NZC57" s="778"/>
      <c r="NZD57" s="778"/>
      <c r="NZE57" s="778"/>
      <c r="NZF57" s="778"/>
      <c r="NZG57" s="778"/>
      <c r="NZH57" s="778"/>
      <c r="NZI57" s="778"/>
      <c r="NZJ57" s="778"/>
      <c r="NZK57" s="778"/>
      <c r="NZL57" s="778"/>
      <c r="NZM57" s="778"/>
      <c r="NZN57" s="778"/>
      <c r="NZO57" s="778"/>
      <c r="NZP57" s="778"/>
      <c r="NZQ57" s="778"/>
      <c r="NZR57" s="778"/>
      <c r="NZS57" s="778"/>
      <c r="NZT57" s="778"/>
      <c r="NZU57" s="778"/>
      <c r="NZV57" s="778"/>
      <c r="NZW57" s="778"/>
      <c r="NZX57" s="778"/>
      <c r="NZY57" s="778"/>
      <c r="NZZ57" s="778"/>
      <c r="OAA57" s="778"/>
      <c r="OAB57" s="778"/>
      <c r="OAC57" s="778"/>
      <c r="OAD57" s="778"/>
      <c r="OAE57" s="778"/>
      <c r="OAF57" s="778"/>
      <c r="OAG57" s="778"/>
      <c r="OAH57" s="778"/>
      <c r="OAI57" s="778"/>
      <c r="OAJ57" s="778"/>
      <c r="OAK57" s="778"/>
      <c r="OAL57" s="778"/>
      <c r="OAM57" s="778"/>
      <c r="OAN57" s="778"/>
      <c r="OAO57" s="778"/>
      <c r="OAP57" s="778"/>
      <c r="OAQ57" s="778"/>
      <c r="OAR57" s="778"/>
      <c r="OAS57" s="778"/>
      <c r="OAT57" s="778"/>
      <c r="OAU57" s="778"/>
      <c r="OAV57" s="778"/>
      <c r="OAW57" s="778"/>
      <c r="OAX57" s="778"/>
      <c r="OAY57" s="778"/>
      <c r="OAZ57" s="778"/>
      <c r="OBA57" s="778"/>
      <c r="OBB57" s="778"/>
      <c r="OBC57" s="778"/>
      <c r="OBD57" s="778"/>
      <c r="OBE57" s="778"/>
      <c r="OBF57" s="778"/>
      <c r="OBG57" s="778"/>
      <c r="OBH57" s="778"/>
      <c r="OBI57" s="778"/>
      <c r="OBJ57" s="778"/>
      <c r="OBK57" s="778"/>
      <c r="OBL57" s="778"/>
      <c r="OBM57" s="778"/>
      <c r="OBN57" s="778"/>
      <c r="OBO57" s="778"/>
      <c r="OBP57" s="778"/>
      <c r="OBQ57" s="778"/>
      <c r="OBR57" s="778"/>
      <c r="OBS57" s="778"/>
      <c r="OBT57" s="778"/>
      <c r="OBU57" s="778"/>
      <c r="OBV57" s="778"/>
      <c r="OBW57" s="778"/>
      <c r="OBX57" s="778"/>
      <c r="OBY57" s="778"/>
      <c r="OBZ57" s="778"/>
      <c r="OCA57" s="778"/>
      <c r="OCB57" s="778"/>
      <c r="OCC57" s="778"/>
      <c r="OCD57" s="778"/>
      <c r="OCE57" s="778"/>
      <c r="OCF57" s="778"/>
      <c r="OCG57" s="778"/>
      <c r="OCH57" s="778"/>
      <c r="OCI57" s="778"/>
      <c r="OCJ57" s="778"/>
      <c r="OCK57" s="778"/>
      <c r="OCL57" s="778"/>
      <c r="OCM57" s="778"/>
      <c r="OCN57" s="778"/>
      <c r="OCO57" s="778"/>
      <c r="OCP57" s="778"/>
      <c r="OCQ57" s="778"/>
      <c r="OCR57" s="778"/>
      <c r="OCS57" s="778"/>
      <c r="OCT57" s="778"/>
      <c r="OCU57" s="778"/>
      <c r="OCV57" s="778"/>
      <c r="OCW57" s="778"/>
      <c r="OCX57" s="778"/>
      <c r="OCY57" s="778"/>
      <c r="OCZ57" s="778"/>
      <c r="ODA57" s="778"/>
      <c r="ODB57" s="778"/>
      <c r="ODC57" s="778"/>
      <c r="ODD57" s="778"/>
      <c r="ODE57" s="778"/>
      <c r="ODF57" s="778"/>
      <c r="ODG57" s="778"/>
      <c r="ODH57" s="778"/>
      <c r="ODI57" s="778"/>
      <c r="ODJ57" s="778"/>
      <c r="ODK57" s="778"/>
      <c r="ODL57" s="778"/>
      <c r="ODM57" s="778"/>
      <c r="ODN57" s="778"/>
      <c r="ODO57" s="778"/>
      <c r="ODP57" s="778"/>
      <c r="ODQ57" s="778"/>
      <c r="ODR57" s="778"/>
      <c r="ODS57" s="778"/>
      <c r="ODT57" s="778"/>
      <c r="ODU57" s="778"/>
      <c r="ODV57" s="778"/>
      <c r="ODW57" s="778"/>
      <c r="ODX57" s="778"/>
      <c r="ODY57" s="778"/>
      <c r="ODZ57" s="778"/>
      <c r="OEA57" s="778"/>
      <c r="OEB57" s="778"/>
      <c r="OEC57" s="778"/>
      <c r="OED57" s="778"/>
      <c r="OEE57" s="778"/>
      <c r="OEF57" s="778"/>
      <c r="OEG57" s="778"/>
      <c r="OEH57" s="778"/>
      <c r="OEI57" s="778"/>
      <c r="OEJ57" s="778"/>
      <c r="OEK57" s="778"/>
      <c r="OEL57" s="778"/>
      <c r="OEM57" s="778"/>
      <c r="OEN57" s="778"/>
      <c r="OEO57" s="778"/>
      <c r="OEP57" s="778"/>
      <c r="OEQ57" s="778"/>
      <c r="OER57" s="778"/>
      <c r="OES57" s="778"/>
      <c r="OET57" s="778"/>
      <c r="OEU57" s="778"/>
      <c r="OEV57" s="778"/>
      <c r="OEW57" s="778"/>
      <c r="OEX57" s="778"/>
      <c r="OEY57" s="778"/>
      <c r="OEZ57" s="778"/>
      <c r="OFA57" s="778"/>
      <c r="OFB57" s="778"/>
      <c r="OFC57" s="778"/>
      <c r="OFD57" s="778"/>
      <c r="OFE57" s="778"/>
      <c r="OFF57" s="778"/>
      <c r="OFG57" s="778"/>
      <c r="OFH57" s="778"/>
      <c r="OFI57" s="778"/>
      <c r="OFJ57" s="778"/>
      <c r="OFK57" s="778"/>
      <c r="OFL57" s="778"/>
      <c r="OFM57" s="778"/>
      <c r="OFN57" s="778"/>
      <c r="OFO57" s="778"/>
      <c r="OFP57" s="778"/>
      <c r="OFQ57" s="778"/>
      <c r="OFR57" s="778"/>
      <c r="OFS57" s="778"/>
      <c r="OFT57" s="778"/>
      <c r="OFU57" s="778"/>
      <c r="OFV57" s="778"/>
      <c r="OFW57" s="778"/>
      <c r="OFX57" s="778"/>
      <c r="OFY57" s="778"/>
      <c r="OFZ57" s="778"/>
      <c r="OGA57" s="778"/>
      <c r="OGB57" s="778"/>
      <c r="OGC57" s="778"/>
      <c r="OGD57" s="778"/>
      <c r="OGE57" s="778"/>
      <c r="OGF57" s="778"/>
      <c r="OGG57" s="778"/>
      <c r="OGH57" s="778"/>
      <c r="OGI57" s="778"/>
      <c r="OGJ57" s="778"/>
      <c r="OGK57" s="778"/>
      <c r="OGL57" s="778"/>
      <c r="OGM57" s="778"/>
      <c r="OGN57" s="778"/>
      <c r="OGO57" s="778"/>
      <c r="OGP57" s="778"/>
      <c r="OGQ57" s="778"/>
      <c r="OGR57" s="778"/>
      <c r="OGS57" s="778"/>
      <c r="OGT57" s="778"/>
      <c r="OGU57" s="778"/>
      <c r="OGV57" s="778"/>
      <c r="OGW57" s="778"/>
      <c r="OGX57" s="778"/>
      <c r="OGY57" s="778"/>
      <c r="OGZ57" s="778"/>
      <c r="OHA57" s="778"/>
      <c r="OHB57" s="778"/>
      <c r="OHC57" s="778"/>
      <c r="OHD57" s="778"/>
      <c r="OHE57" s="778"/>
      <c r="OHF57" s="778"/>
      <c r="OHG57" s="778"/>
      <c r="OHH57" s="778"/>
      <c r="OHI57" s="778"/>
      <c r="OHJ57" s="778"/>
      <c r="OHK57" s="778"/>
      <c r="OHL57" s="778"/>
      <c r="OHM57" s="778"/>
      <c r="OHN57" s="778"/>
      <c r="OHO57" s="778"/>
      <c r="OHP57" s="778"/>
      <c r="OHQ57" s="778"/>
      <c r="OHR57" s="778"/>
      <c r="OHS57" s="778"/>
      <c r="OHT57" s="778"/>
      <c r="OHU57" s="778"/>
      <c r="OHV57" s="778"/>
      <c r="OHW57" s="778"/>
      <c r="OHX57" s="778"/>
      <c r="OHY57" s="778"/>
      <c r="OHZ57" s="778"/>
      <c r="OIA57" s="778"/>
      <c r="OIB57" s="778"/>
      <c r="OIC57" s="778"/>
      <c r="OID57" s="778"/>
      <c r="OIE57" s="778"/>
      <c r="OIF57" s="778"/>
      <c r="OIG57" s="778"/>
      <c r="OIH57" s="778"/>
      <c r="OII57" s="778"/>
      <c r="OIJ57" s="778"/>
      <c r="OIK57" s="778"/>
      <c r="OIL57" s="778"/>
      <c r="OIM57" s="778"/>
      <c r="OIN57" s="778"/>
      <c r="OIO57" s="778"/>
      <c r="OIP57" s="778"/>
      <c r="OIQ57" s="778"/>
      <c r="OIR57" s="778"/>
      <c r="OIS57" s="778"/>
      <c r="OIT57" s="778"/>
      <c r="OIU57" s="778"/>
      <c r="OIV57" s="778"/>
      <c r="OIW57" s="778"/>
      <c r="OIX57" s="778"/>
      <c r="OIY57" s="778"/>
      <c r="OIZ57" s="778"/>
      <c r="OJA57" s="778"/>
      <c r="OJB57" s="778"/>
      <c r="OJC57" s="778"/>
      <c r="OJD57" s="778"/>
      <c r="OJE57" s="778"/>
      <c r="OJF57" s="778"/>
      <c r="OJG57" s="778"/>
      <c r="OJH57" s="778"/>
      <c r="OJI57" s="778"/>
      <c r="OJJ57" s="778"/>
      <c r="OJK57" s="778"/>
      <c r="OJL57" s="778"/>
      <c r="OJM57" s="778"/>
      <c r="OJN57" s="778"/>
      <c r="OJO57" s="778"/>
      <c r="OJP57" s="778"/>
      <c r="OJQ57" s="778"/>
      <c r="OJR57" s="778"/>
      <c r="OJS57" s="778"/>
      <c r="OJT57" s="778"/>
      <c r="OJU57" s="778"/>
      <c r="OJV57" s="778"/>
      <c r="OJW57" s="778"/>
      <c r="OJX57" s="778"/>
      <c r="OJY57" s="778"/>
      <c r="OJZ57" s="778"/>
      <c r="OKA57" s="778"/>
      <c r="OKB57" s="778"/>
      <c r="OKC57" s="778"/>
      <c r="OKD57" s="778"/>
      <c r="OKE57" s="778"/>
      <c r="OKF57" s="778"/>
      <c r="OKG57" s="778"/>
      <c r="OKH57" s="778"/>
      <c r="OKI57" s="778"/>
      <c r="OKJ57" s="778"/>
      <c r="OKK57" s="778"/>
      <c r="OKL57" s="778"/>
      <c r="OKM57" s="778"/>
      <c r="OKN57" s="778"/>
      <c r="OKO57" s="778"/>
      <c r="OKP57" s="778"/>
      <c r="OKQ57" s="778"/>
      <c r="OKR57" s="778"/>
      <c r="OKS57" s="778"/>
      <c r="OKT57" s="778"/>
      <c r="OKU57" s="778"/>
      <c r="OKV57" s="778"/>
      <c r="OKW57" s="778"/>
      <c r="OKX57" s="778"/>
      <c r="OKY57" s="778"/>
      <c r="OKZ57" s="778"/>
      <c r="OLA57" s="778"/>
      <c r="OLB57" s="778"/>
      <c r="OLC57" s="778"/>
      <c r="OLD57" s="778"/>
      <c r="OLE57" s="778"/>
      <c r="OLF57" s="778"/>
      <c r="OLG57" s="778"/>
      <c r="OLH57" s="778"/>
      <c r="OLI57" s="778"/>
      <c r="OLJ57" s="778"/>
      <c r="OLK57" s="778"/>
      <c r="OLL57" s="778"/>
      <c r="OLM57" s="778"/>
      <c r="OLN57" s="778"/>
      <c r="OLO57" s="778"/>
      <c r="OLP57" s="778"/>
      <c r="OLQ57" s="778"/>
      <c r="OLR57" s="778"/>
      <c r="OLS57" s="778"/>
      <c r="OLT57" s="778"/>
      <c r="OLU57" s="778"/>
      <c r="OLV57" s="778"/>
      <c r="OLW57" s="778"/>
      <c r="OLX57" s="778"/>
      <c r="OLY57" s="778"/>
      <c r="OLZ57" s="778"/>
      <c r="OMA57" s="778"/>
      <c r="OMB57" s="778"/>
      <c r="OMC57" s="778"/>
      <c r="OMD57" s="778"/>
      <c r="OME57" s="778"/>
      <c r="OMF57" s="778"/>
      <c r="OMG57" s="778"/>
      <c r="OMH57" s="778"/>
      <c r="OMI57" s="778"/>
      <c r="OMJ57" s="778"/>
      <c r="OMK57" s="778"/>
      <c r="OML57" s="778"/>
      <c r="OMM57" s="778"/>
      <c r="OMN57" s="778"/>
      <c r="OMO57" s="778"/>
      <c r="OMP57" s="778"/>
      <c r="OMQ57" s="778"/>
      <c r="OMR57" s="778"/>
      <c r="OMS57" s="778"/>
      <c r="OMT57" s="778"/>
      <c r="OMU57" s="778"/>
      <c r="OMV57" s="778"/>
      <c r="OMW57" s="778"/>
      <c r="OMX57" s="778"/>
      <c r="OMY57" s="778"/>
      <c r="OMZ57" s="778"/>
      <c r="ONA57" s="778"/>
      <c r="ONB57" s="778"/>
      <c r="ONC57" s="778"/>
      <c r="OND57" s="778"/>
      <c r="ONE57" s="778"/>
      <c r="ONF57" s="778"/>
      <c r="ONG57" s="778"/>
      <c r="ONH57" s="778"/>
      <c r="ONI57" s="778"/>
      <c r="ONJ57" s="778"/>
      <c r="ONK57" s="778"/>
      <c r="ONL57" s="778"/>
      <c r="ONM57" s="778"/>
      <c r="ONN57" s="778"/>
      <c r="ONO57" s="778"/>
      <c r="ONP57" s="778"/>
      <c r="ONQ57" s="778"/>
      <c r="ONR57" s="778"/>
      <c r="ONS57" s="778"/>
      <c r="ONT57" s="778"/>
      <c r="ONU57" s="778"/>
      <c r="ONV57" s="778"/>
      <c r="ONW57" s="778"/>
      <c r="ONX57" s="778"/>
      <c r="ONY57" s="778"/>
      <c r="ONZ57" s="778"/>
      <c r="OOA57" s="778"/>
      <c r="OOB57" s="778"/>
      <c r="OOC57" s="778"/>
      <c r="OOD57" s="778"/>
      <c r="OOE57" s="778"/>
      <c r="OOF57" s="778"/>
      <c r="OOG57" s="778"/>
      <c r="OOH57" s="778"/>
      <c r="OOI57" s="778"/>
      <c r="OOJ57" s="778"/>
      <c r="OOK57" s="778"/>
      <c r="OOL57" s="778"/>
      <c r="OOM57" s="778"/>
      <c r="OON57" s="778"/>
      <c r="OOO57" s="778"/>
      <c r="OOP57" s="778"/>
      <c r="OOQ57" s="778"/>
      <c r="OOR57" s="778"/>
      <c r="OOS57" s="778"/>
      <c r="OOT57" s="778"/>
      <c r="OOU57" s="778"/>
      <c r="OOV57" s="778"/>
      <c r="OOW57" s="778"/>
      <c r="OOX57" s="778"/>
      <c r="OOY57" s="778"/>
      <c r="OOZ57" s="778"/>
      <c r="OPA57" s="778"/>
      <c r="OPB57" s="778"/>
      <c r="OPC57" s="778"/>
      <c r="OPD57" s="778"/>
      <c r="OPE57" s="778"/>
      <c r="OPF57" s="778"/>
      <c r="OPG57" s="778"/>
      <c r="OPH57" s="778"/>
      <c r="OPI57" s="778"/>
      <c r="OPJ57" s="778"/>
      <c r="OPK57" s="778"/>
      <c r="OPL57" s="778"/>
      <c r="OPM57" s="778"/>
      <c r="OPN57" s="778"/>
      <c r="OPO57" s="778"/>
      <c r="OPP57" s="778"/>
      <c r="OPQ57" s="778"/>
      <c r="OPR57" s="778"/>
      <c r="OPS57" s="778"/>
      <c r="OPT57" s="778"/>
      <c r="OPU57" s="778"/>
      <c r="OPV57" s="778"/>
      <c r="OPW57" s="778"/>
      <c r="OPX57" s="778"/>
      <c r="OPY57" s="778"/>
      <c r="OPZ57" s="778"/>
      <c r="OQA57" s="778"/>
      <c r="OQB57" s="778"/>
      <c r="OQC57" s="778"/>
      <c r="OQD57" s="778"/>
      <c r="OQE57" s="778"/>
      <c r="OQF57" s="778"/>
      <c r="OQG57" s="778"/>
      <c r="OQH57" s="778"/>
      <c r="OQI57" s="778"/>
      <c r="OQJ57" s="778"/>
      <c r="OQK57" s="778"/>
      <c r="OQL57" s="778"/>
      <c r="OQM57" s="778"/>
      <c r="OQN57" s="778"/>
      <c r="OQO57" s="778"/>
      <c r="OQP57" s="778"/>
      <c r="OQQ57" s="778"/>
      <c r="OQR57" s="778"/>
      <c r="OQS57" s="778"/>
      <c r="OQT57" s="778"/>
      <c r="OQU57" s="778"/>
      <c r="OQV57" s="778"/>
      <c r="OQW57" s="778"/>
      <c r="OQX57" s="778"/>
      <c r="OQY57" s="778"/>
      <c r="OQZ57" s="778"/>
      <c r="ORA57" s="778"/>
      <c r="ORB57" s="778"/>
      <c r="ORC57" s="778"/>
      <c r="ORD57" s="778"/>
      <c r="ORE57" s="778"/>
      <c r="ORF57" s="778"/>
      <c r="ORG57" s="778"/>
      <c r="ORH57" s="778"/>
      <c r="ORI57" s="778"/>
      <c r="ORJ57" s="778"/>
      <c r="ORK57" s="778"/>
      <c r="ORL57" s="778"/>
      <c r="ORM57" s="778"/>
      <c r="ORN57" s="778"/>
      <c r="ORO57" s="778"/>
      <c r="ORP57" s="778"/>
      <c r="ORQ57" s="778"/>
      <c r="ORR57" s="778"/>
      <c r="ORS57" s="778"/>
      <c r="ORT57" s="778"/>
      <c r="ORU57" s="778"/>
      <c r="ORV57" s="778"/>
      <c r="ORW57" s="778"/>
      <c r="ORX57" s="778"/>
      <c r="ORY57" s="778"/>
      <c r="ORZ57" s="778"/>
      <c r="OSA57" s="778"/>
      <c r="OSB57" s="778"/>
      <c r="OSC57" s="778"/>
      <c r="OSD57" s="778"/>
      <c r="OSE57" s="778"/>
      <c r="OSF57" s="778"/>
      <c r="OSG57" s="778"/>
      <c r="OSH57" s="778"/>
      <c r="OSI57" s="778"/>
      <c r="OSJ57" s="778"/>
      <c r="OSK57" s="778"/>
      <c r="OSL57" s="778"/>
      <c r="OSM57" s="778"/>
      <c r="OSN57" s="778"/>
      <c r="OSO57" s="778"/>
      <c r="OSP57" s="778"/>
      <c r="OSQ57" s="778"/>
      <c r="OSR57" s="778"/>
      <c r="OSS57" s="778"/>
      <c r="OST57" s="778"/>
      <c r="OSU57" s="778"/>
      <c r="OSV57" s="778"/>
      <c r="OSW57" s="778"/>
      <c r="OSX57" s="778"/>
      <c r="OSY57" s="778"/>
      <c r="OSZ57" s="778"/>
      <c r="OTA57" s="778"/>
      <c r="OTB57" s="778"/>
      <c r="OTC57" s="778"/>
      <c r="OTD57" s="778"/>
      <c r="OTE57" s="778"/>
      <c r="OTF57" s="778"/>
      <c r="OTG57" s="778"/>
      <c r="OTH57" s="778"/>
      <c r="OTI57" s="778"/>
      <c r="OTJ57" s="778"/>
      <c r="OTK57" s="778"/>
      <c r="OTL57" s="778"/>
      <c r="OTM57" s="778"/>
      <c r="OTN57" s="778"/>
      <c r="OTO57" s="778"/>
      <c r="OTP57" s="778"/>
      <c r="OTQ57" s="778"/>
      <c r="OTR57" s="778"/>
      <c r="OTS57" s="778"/>
      <c r="OTT57" s="778"/>
      <c r="OTU57" s="778"/>
      <c r="OTV57" s="778"/>
      <c r="OTW57" s="778"/>
      <c r="OTX57" s="778"/>
      <c r="OTY57" s="778"/>
      <c r="OTZ57" s="778"/>
      <c r="OUA57" s="778"/>
      <c r="OUB57" s="778"/>
      <c r="OUC57" s="778"/>
      <c r="OUD57" s="778"/>
      <c r="OUE57" s="778"/>
      <c r="OUF57" s="778"/>
      <c r="OUG57" s="778"/>
      <c r="OUH57" s="778"/>
      <c r="OUI57" s="778"/>
      <c r="OUJ57" s="778"/>
      <c r="OUK57" s="778"/>
      <c r="OUL57" s="778"/>
      <c r="OUM57" s="778"/>
      <c r="OUN57" s="778"/>
      <c r="OUO57" s="778"/>
      <c r="OUP57" s="778"/>
      <c r="OUQ57" s="778"/>
      <c r="OUR57" s="778"/>
      <c r="OUS57" s="778"/>
      <c r="OUT57" s="778"/>
      <c r="OUU57" s="778"/>
      <c r="OUV57" s="778"/>
      <c r="OUW57" s="778"/>
      <c r="OUX57" s="778"/>
      <c r="OUY57" s="778"/>
      <c r="OUZ57" s="778"/>
      <c r="OVA57" s="778"/>
      <c r="OVB57" s="778"/>
      <c r="OVC57" s="778"/>
      <c r="OVD57" s="778"/>
      <c r="OVE57" s="778"/>
      <c r="OVF57" s="778"/>
      <c r="OVG57" s="778"/>
      <c r="OVH57" s="778"/>
      <c r="OVI57" s="778"/>
      <c r="OVJ57" s="778"/>
      <c r="OVK57" s="778"/>
      <c r="OVL57" s="778"/>
      <c r="OVM57" s="778"/>
      <c r="OVN57" s="778"/>
      <c r="OVO57" s="778"/>
      <c r="OVP57" s="778"/>
      <c r="OVQ57" s="778"/>
      <c r="OVR57" s="778"/>
      <c r="OVS57" s="778"/>
      <c r="OVT57" s="778"/>
      <c r="OVU57" s="778"/>
      <c r="OVV57" s="778"/>
      <c r="OVW57" s="778"/>
      <c r="OVX57" s="778"/>
      <c r="OVY57" s="778"/>
      <c r="OVZ57" s="778"/>
      <c r="OWA57" s="778"/>
      <c r="OWB57" s="778"/>
      <c r="OWC57" s="778"/>
      <c r="OWD57" s="778"/>
      <c r="OWE57" s="778"/>
      <c r="OWF57" s="778"/>
      <c r="OWG57" s="778"/>
      <c r="OWH57" s="778"/>
      <c r="OWI57" s="778"/>
      <c r="OWJ57" s="778"/>
      <c r="OWK57" s="778"/>
      <c r="OWL57" s="778"/>
      <c r="OWM57" s="778"/>
      <c r="OWN57" s="778"/>
      <c r="OWO57" s="778"/>
      <c r="OWP57" s="778"/>
      <c r="OWQ57" s="778"/>
      <c r="OWR57" s="778"/>
      <c r="OWS57" s="778"/>
      <c r="OWT57" s="778"/>
      <c r="OWU57" s="778"/>
      <c r="OWV57" s="778"/>
      <c r="OWW57" s="778"/>
      <c r="OWX57" s="778"/>
      <c r="OWY57" s="778"/>
      <c r="OWZ57" s="778"/>
      <c r="OXA57" s="778"/>
      <c r="OXB57" s="778"/>
      <c r="OXC57" s="778"/>
      <c r="OXD57" s="778"/>
      <c r="OXE57" s="778"/>
      <c r="OXF57" s="778"/>
      <c r="OXG57" s="778"/>
      <c r="OXH57" s="778"/>
      <c r="OXI57" s="778"/>
      <c r="OXJ57" s="778"/>
      <c r="OXK57" s="778"/>
      <c r="OXL57" s="778"/>
      <c r="OXM57" s="778"/>
      <c r="OXN57" s="778"/>
      <c r="OXO57" s="778"/>
      <c r="OXP57" s="778"/>
      <c r="OXQ57" s="778"/>
      <c r="OXR57" s="778"/>
      <c r="OXS57" s="778"/>
      <c r="OXT57" s="778"/>
      <c r="OXU57" s="778"/>
      <c r="OXV57" s="778"/>
      <c r="OXW57" s="778"/>
      <c r="OXX57" s="778"/>
      <c r="OXY57" s="778"/>
      <c r="OXZ57" s="778"/>
      <c r="OYA57" s="778"/>
      <c r="OYB57" s="778"/>
      <c r="OYC57" s="778"/>
      <c r="OYD57" s="778"/>
      <c r="OYE57" s="778"/>
      <c r="OYF57" s="778"/>
      <c r="OYG57" s="778"/>
      <c r="OYH57" s="778"/>
      <c r="OYI57" s="778"/>
      <c r="OYJ57" s="778"/>
      <c r="OYK57" s="778"/>
      <c r="OYL57" s="778"/>
      <c r="OYM57" s="778"/>
      <c r="OYN57" s="778"/>
      <c r="OYO57" s="778"/>
      <c r="OYP57" s="778"/>
      <c r="OYQ57" s="778"/>
      <c r="OYR57" s="778"/>
      <c r="OYS57" s="778"/>
      <c r="OYT57" s="778"/>
      <c r="OYU57" s="778"/>
      <c r="OYV57" s="778"/>
      <c r="OYW57" s="778"/>
      <c r="OYX57" s="778"/>
      <c r="OYY57" s="778"/>
      <c r="OYZ57" s="778"/>
      <c r="OZA57" s="778"/>
      <c r="OZB57" s="778"/>
      <c r="OZC57" s="778"/>
      <c r="OZD57" s="778"/>
      <c r="OZE57" s="778"/>
      <c r="OZF57" s="778"/>
      <c r="OZG57" s="778"/>
      <c r="OZH57" s="778"/>
      <c r="OZI57" s="778"/>
      <c r="OZJ57" s="778"/>
      <c r="OZK57" s="778"/>
      <c r="OZL57" s="778"/>
      <c r="OZM57" s="778"/>
      <c r="OZN57" s="778"/>
      <c r="OZO57" s="778"/>
      <c r="OZP57" s="778"/>
      <c r="OZQ57" s="778"/>
      <c r="OZR57" s="778"/>
      <c r="OZS57" s="778"/>
      <c r="OZT57" s="778"/>
      <c r="OZU57" s="778"/>
      <c r="OZV57" s="778"/>
      <c r="OZW57" s="778"/>
      <c r="OZX57" s="778"/>
      <c r="OZY57" s="778"/>
      <c r="OZZ57" s="778"/>
      <c r="PAA57" s="778"/>
      <c r="PAB57" s="778"/>
      <c r="PAC57" s="778"/>
      <c r="PAD57" s="778"/>
      <c r="PAE57" s="778"/>
      <c r="PAF57" s="778"/>
      <c r="PAG57" s="778"/>
      <c r="PAH57" s="778"/>
      <c r="PAI57" s="778"/>
      <c r="PAJ57" s="778"/>
      <c r="PAK57" s="778"/>
      <c r="PAL57" s="778"/>
      <c r="PAM57" s="778"/>
      <c r="PAN57" s="778"/>
      <c r="PAO57" s="778"/>
      <c r="PAP57" s="778"/>
      <c r="PAQ57" s="778"/>
      <c r="PAR57" s="778"/>
      <c r="PAS57" s="778"/>
      <c r="PAT57" s="778"/>
      <c r="PAU57" s="778"/>
      <c r="PAV57" s="778"/>
      <c r="PAW57" s="778"/>
      <c r="PAX57" s="778"/>
      <c r="PAY57" s="778"/>
      <c r="PAZ57" s="778"/>
      <c r="PBA57" s="778"/>
      <c r="PBB57" s="778"/>
      <c r="PBC57" s="778"/>
      <c r="PBD57" s="778"/>
      <c r="PBE57" s="778"/>
      <c r="PBF57" s="778"/>
      <c r="PBG57" s="778"/>
      <c r="PBH57" s="778"/>
      <c r="PBI57" s="778"/>
      <c r="PBJ57" s="778"/>
      <c r="PBK57" s="778"/>
      <c r="PBL57" s="778"/>
      <c r="PBM57" s="778"/>
      <c r="PBN57" s="778"/>
      <c r="PBO57" s="778"/>
      <c r="PBP57" s="778"/>
      <c r="PBQ57" s="778"/>
      <c r="PBR57" s="778"/>
      <c r="PBS57" s="778"/>
      <c r="PBT57" s="778"/>
      <c r="PBU57" s="778"/>
      <c r="PBV57" s="778"/>
      <c r="PBW57" s="778"/>
      <c r="PBX57" s="778"/>
      <c r="PBY57" s="778"/>
      <c r="PBZ57" s="778"/>
      <c r="PCA57" s="778"/>
      <c r="PCB57" s="778"/>
      <c r="PCC57" s="778"/>
      <c r="PCD57" s="778"/>
      <c r="PCE57" s="778"/>
      <c r="PCF57" s="778"/>
      <c r="PCG57" s="778"/>
      <c r="PCH57" s="778"/>
      <c r="PCI57" s="778"/>
      <c r="PCJ57" s="778"/>
      <c r="PCK57" s="778"/>
      <c r="PCL57" s="778"/>
      <c r="PCM57" s="778"/>
      <c r="PCN57" s="778"/>
      <c r="PCO57" s="778"/>
      <c r="PCP57" s="778"/>
      <c r="PCQ57" s="778"/>
      <c r="PCR57" s="778"/>
      <c r="PCS57" s="778"/>
      <c r="PCT57" s="778"/>
      <c r="PCU57" s="778"/>
      <c r="PCV57" s="778"/>
      <c r="PCW57" s="778"/>
      <c r="PCX57" s="778"/>
      <c r="PCY57" s="778"/>
      <c r="PCZ57" s="778"/>
      <c r="PDA57" s="778"/>
      <c r="PDB57" s="778"/>
      <c r="PDC57" s="778"/>
      <c r="PDD57" s="778"/>
      <c r="PDE57" s="778"/>
      <c r="PDF57" s="778"/>
      <c r="PDG57" s="778"/>
      <c r="PDH57" s="778"/>
      <c r="PDI57" s="778"/>
      <c r="PDJ57" s="778"/>
      <c r="PDK57" s="778"/>
      <c r="PDL57" s="778"/>
      <c r="PDM57" s="778"/>
      <c r="PDN57" s="778"/>
      <c r="PDO57" s="778"/>
      <c r="PDP57" s="778"/>
      <c r="PDQ57" s="778"/>
      <c r="PDR57" s="778"/>
      <c r="PDS57" s="778"/>
      <c r="PDT57" s="778"/>
      <c r="PDU57" s="778"/>
      <c r="PDV57" s="778"/>
      <c r="PDW57" s="778"/>
      <c r="PDX57" s="778"/>
      <c r="PDY57" s="778"/>
      <c r="PDZ57" s="778"/>
      <c r="PEA57" s="778"/>
      <c r="PEB57" s="778"/>
      <c r="PEC57" s="778"/>
      <c r="PED57" s="778"/>
      <c r="PEE57" s="778"/>
      <c r="PEF57" s="778"/>
      <c r="PEG57" s="778"/>
      <c r="PEH57" s="778"/>
      <c r="PEI57" s="778"/>
      <c r="PEJ57" s="778"/>
      <c r="PEK57" s="778"/>
      <c r="PEL57" s="778"/>
      <c r="PEM57" s="778"/>
      <c r="PEN57" s="778"/>
      <c r="PEO57" s="778"/>
      <c r="PEP57" s="778"/>
      <c r="PEQ57" s="778"/>
      <c r="PER57" s="778"/>
      <c r="PES57" s="778"/>
      <c r="PET57" s="778"/>
      <c r="PEU57" s="778"/>
      <c r="PEV57" s="778"/>
      <c r="PEW57" s="778"/>
      <c r="PEX57" s="778"/>
      <c r="PEY57" s="778"/>
      <c r="PEZ57" s="778"/>
      <c r="PFA57" s="778"/>
      <c r="PFB57" s="778"/>
      <c r="PFC57" s="778"/>
      <c r="PFD57" s="778"/>
      <c r="PFE57" s="778"/>
      <c r="PFF57" s="778"/>
      <c r="PFG57" s="778"/>
      <c r="PFH57" s="778"/>
      <c r="PFI57" s="778"/>
      <c r="PFJ57" s="778"/>
      <c r="PFK57" s="778"/>
      <c r="PFL57" s="778"/>
      <c r="PFM57" s="778"/>
      <c r="PFN57" s="778"/>
      <c r="PFO57" s="778"/>
      <c r="PFP57" s="778"/>
      <c r="PFQ57" s="778"/>
      <c r="PFR57" s="778"/>
      <c r="PFS57" s="778"/>
      <c r="PFT57" s="778"/>
      <c r="PFU57" s="778"/>
      <c r="PFV57" s="778"/>
      <c r="PFW57" s="778"/>
      <c r="PFX57" s="778"/>
      <c r="PFY57" s="778"/>
      <c r="PFZ57" s="778"/>
      <c r="PGA57" s="778"/>
      <c r="PGB57" s="778"/>
      <c r="PGC57" s="778"/>
      <c r="PGD57" s="778"/>
      <c r="PGE57" s="778"/>
      <c r="PGF57" s="778"/>
      <c r="PGG57" s="778"/>
      <c r="PGH57" s="778"/>
      <c r="PGI57" s="778"/>
      <c r="PGJ57" s="778"/>
      <c r="PGK57" s="778"/>
      <c r="PGL57" s="778"/>
      <c r="PGM57" s="778"/>
      <c r="PGN57" s="778"/>
      <c r="PGO57" s="778"/>
      <c r="PGP57" s="778"/>
      <c r="PGQ57" s="778"/>
      <c r="PGR57" s="778"/>
      <c r="PGS57" s="778"/>
      <c r="PGT57" s="778"/>
      <c r="PGU57" s="778"/>
      <c r="PGV57" s="778"/>
      <c r="PGW57" s="778"/>
      <c r="PGX57" s="778"/>
      <c r="PGY57" s="778"/>
      <c r="PGZ57" s="778"/>
      <c r="PHA57" s="778"/>
      <c r="PHB57" s="778"/>
      <c r="PHC57" s="778"/>
      <c r="PHD57" s="778"/>
      <c r="PHE57" s="778"/>
      <c r="PHF57" s="778"/>
      <c r="PHG57" s="778"/>
      <c r="PHH57" s="778"/>
      <c r="PHI57" s="778"/>
      <c r="PHJ57" s="778"/>
      <c r="PHK57" s="778"/>
      <c r="PHL57" s="778"/>
      <c r="PHM57" s="778"/>
      <c r="PHN57" s="778"/>
      <c r="PHO57" s="778"/>
      <c r="PHP57" s="778"/>
      <c r="PHQ57" s="778"/>
      <c r="PHR57" s="778"/>
      <c r="PHS57" s="778"/>
      <c r="PHT57" s="778"/>
      <c r="PHU57" s="778"/>
      <c r="PHV57" s="778"/>
      <c r="PHW57" s="778"/>
      <c r="PHX57" s="778"/>
      <c r="PHY57" s="778"/>
      <c r="PHZ57" s="778"/>
      <c r="PIA57" s="778"/>
      <c r="PIB57" s="778"/>
      <c r="PIC57" s="778"/>
      <c r="PID57" s="778"/>
      <c r="PIE57" s="778"/>
      <c r="PIF57" s="778"/>
      <c r="PIG57" s="778"/>
      <c r="PIH57" s="778"/>
      <c r="PII57" s="778"/>
      <c r="PIJ57" s="778"/>
      <c r="PIK57" s="778"/>
      <c r="PIL57" s="778"/>
      <c r="PIM57" s="778"/>
      <c r="PIN57" s="778"/>
      <c r="PIO57" s="778"/>
      <c r="PIP57" s="778"/>
      <c r="PIQ57" s="778"/>
      <c r="PIR57" s="778"/>
      <c r="PIS57" s="778"/>
      <c r="PIT57" s="778"/>
      <c r="PIU57" s="778"/>
      <c r="PIV57" s="778"/>
      <c r="PIW57" s="778"/>
      <c r="PIX57" s="778"/>
      <c r="PIY57" s="778"/>
      <c r="PIZ57" s="778"/>
      <c r="PJA57" s="778"/>
      <c r="PJB57" s="778"/>
      <c r="PJC57" s="778"/>
      <c r="PJD57" s="778"/>
      <c r="PJE57" s="778"/>
      <c r="PJF57" s="778"/>
      <c r="PJG57" s="778"/>
      <c r="PJH57" s="778"/>
      <c r="PJI57" s="778"/>
      <c r="PJJ57" s="778"/>
      <c r="PJK57" s="778"/>
      <c r="PJL57" s="778"/>
      <c r="PJM57" s="778"/>
      <c r="PJN57" s="778"/>
      <c r="PJO57" s="778"/>
      <c r="PJP57" s="778"/>
      <c r="PJQ57" s="778"/>
      <c r="PJR57" s="778"/>
      <c r="PJS57" s="778"/>
      <c r="PJT57" s="778"/>
      <c r="PJU57" s="778"/>
      <c r="PJV57" s="778"/>
      <c r="PJW57" s="778"/>
      <c r="PJX57" s="778"/>
      <c r="PJY57" s="778"/>
      <c r="PJZ57" s="778"/>
      <c r="PKA57" s="778"/>
      <c r="PKB57" s="778"/>
      <c r="PKC57" s="778"/>
      <c r="PKD57" s="778"/>
      <c r="PKE57" s="778"/>
      <c r="PKF57" s="778"/>
      <c r="PKG57" s="778"/>
      <c r="PKH57" s="778"/>
      <c r="PKI57" s="778"/>
      <c r="PKJ57" s="778"/>
      <c r="PKK57" s="778"/>
      <c r="PKL57" s="778"/>
      <c r="PKM57" s="778"/>
      <c r="PKN57" s="778"/>
      <c r="PKO57" s="778"/>
      <c r="PKP57" s="778"/>
      <c r="PKQ57" s="778"/>
      <c r="PKR57" s="778"/>
      <c r="PKS57" s="778"/>
      <c r="PKT57" s="778"/>
      <c r="PKU57" s="778"/>
      <c r="PKV57" s="778"/>
      <c r="PKW57" s="778"/>
      <c r="PKX57" s="778"/>
      <c r="PKY57" s="778"/>
      <c r="PKZ57" s="778"/>
      <c r="PLA57" s="778"/>
      <c r="PLB57" s="778"/>
      <c r="PLC57" s="778"/>
      <c r="PLD57" s="778"/>
      <c r="PLE57" s="778"/>
      <c r="PLF57" s="778"/>
      <c r="PLG57" s="778"/>
      <c r="PLH57" s="778"/>
      <c r="PLI57" s="778"/>
      <c r="PLJ57" s="778"/>
      <c r="PLK57" s="778"/>
      <c r="PLL57" s="778"/>
      <c r="PLM57" s="778"/>
      <c r="PLN57" s="778"/>
      <c r="PLO57" s="778"/>
      <c r="PLP57" s="778"/>
      <c r="PLQ57" s="778"/>
      <c r="PLR57" s="778"/>
      <c r="PLS57" s="778"/>
      <c r="PLT57" s="778"/>
      <c r="PLU57" s="778"/>
      <c r="PLV57" s="778"/>
      <c r="PLW57" s="778"/>
      <c r="PLX57" s="778"/>
      <c r="PLY57" s="778"/>
      <c r="PLZ57" s="778"/>
      <c r="PMA57" s="778"/>
      <c r="PMB57" s="778"/>
      <c r="PMC57" s="778"/>
      <c r="PMD57" s="778"/>
      <c r="PME57" s="778"/>
      <c r="PMF57" s="778"/>
      <c r="PMG57" s="778"/>
      <c r="PMH57" s="778"/>
      <c r="PMI57" s="778"/>
      <c r="PMJ57" s="778"/>
      <c r="PMK57" s="778"/>
      <c r="PML57" s="778"/>
      <c r="PMM57" s="778"/>
      <c r="PMN57" s="778"/>
      <c r="PMO57" s="778"/>
      <c r="PMP57" s="778"/>
      <c r="PMQ57" s="778"/>
      <c r="PMR57" s="778"/>
      <c r="PMS57" s="778"/>
      <c r="PMT57" s="778"/>
      <c r="PMU57" s="778"/>
      <c r="PMV57" s="778"/>
      <c r="PMW57" s="778"/>
      <c r="PMX57" s="778"/>
      <c r="PMY57" s="778"/>
      <c r="PMZ57" s="778"/>
      <c r="PNA57" s="778"/>
      <c r="PNB57" s="778"/>
      <c r="PNC57" s="778"/>
      <c r="PND57" s="778"/>
      <c r="PNE57" s="778"/>
      <c r="PNF57" s="778"/>
      <c r="PNG57" s="778"/>
      <c r="PNH57" s="778"/>
      <c r="PNI57" s="778"/>
      <c r="PNJ57" s="778"/>
      <c r="PNK57" s="778"/>
      <c r="PNL57" s="778"/>
      <c r="PNM57" s="778"/>
      <c r="PNN57" s="778"/>
      <c r="PNO57" s="778"/>
      <c r="PNP57" s="778"/>
      <c r="PNQ57" s="778"/>
      <c r="PNR57" s="778"/>
      <c r="PNS57" s="778"/>
      <c r="PNT57" s="778"/>
      <c r="PNU57" s="778"/>
      <c r="PNV57" s="778"/>
      <c r="PNW57" s="778"/>
      <c r="PNX57" s="778"/>
      <c r="PNY57" s="778"/>
      <c r="PNZ57" s="778"/>
      <c r="POA57" s="778"/>
      <c r="POB57" s="778"/>
      <c r="POC57" s="778"/>
      <c r="POD57" s="778"/>
      <c r="POE57" s="778"/>
      <c r="POF57" s="778"/>
      <c r="POG57" s="778"/>
      <c r="POH57" s="778"/>
      <c r="POI57" s="778"/>
      <c r="POJ57" s="778"/>
      <c r="POK57" s="778"/>
      <c r="POL57" s="778"/>
      <c r="POM57" s="778"/>
      <c r="PON57" s="778"/>
      <c r="POO57" s="778"/>
      <c r="POP57" s="778"/>
      <c r="POQ57" s="778"/>
      <c r="POR57" s="778"/>
      <c r="POS57" s="778"/>
      <c r="POT57" s="778"/>
      <c r="POU57" s="778"/>
      <c r="POV57" s="778"/>
      <c r="POW57" s="778"/>
      <c r="POX57" s="778"/>
      <c r="POY57" s="778"/>
      <c r="POZ57" s="778"/>
      <c r="PPA57" s="778"/>
      <c r="PPB57" s="778"/>
      <c r="PPC57" s="778"/>
      <c r="PPD57" s="778"/>
      <c r="PPE57" s="778"/>
      <c r="PPF57" s="778"/>
      <c r="PPG57" s="778"/>
      <c r="PPH57" s="778"/>
      <c r="PPI57" s="778"/>
      <c r="PPJ57" s="778"/>
      <c r="PPK57" s="778"/>
      <c r="PPL57" s="778"/>
      <c r="PPM57" s="778"/>
      <c r="PPN57" s="778"/>
      <c r="PPO57" s="778"/>
      <c r="PPP57" s="778"/>
      <c r="PPQ57" s="778"/>
      <c r="PPR57" s="778"/>
      <c r="PPS57" s="778"/>
      <c r="PPT57" s="778"/>
      <c r="PPU57" s="778"/>
      <c r="PPV57" s="778"/>
      <c r="PPW57" s="778"/>
      <c r="PPX57" s="778"/>
      <c r="PPY57" s="778"/>
      <c r="PPZ57" s="778"/>
      <c r="PQA57" s="778"/>
      <c r="PQB57" s="778"/>
      <c r="PQC57" s="778"/>
      <c r="PQD57" s="778"/>
      <c r="PQE57" s="778"/>
      <c r="PQF57" s="778"/>
      <c r="PQG57" s="778"/>
      <c r="PQH57" s="778"/>
      <c r="PQI57" s="778"/>
      <c r="PQJ57" s="778"/>
      <c r="PQK57" s="778"/>
      <c r="PQL57" s="778"/>
      <c r="PQM57" s="778"/>
      <c r="PQN57" s="778"/>
      <c r="PQO57" s="778"/>
      <c r="PQP57" s="778"/>
      <c r="PQQ57" s="778"/>
      <c r="PQR57" s="778"/>
      <c r="PQS57" s="778"/>
      <c r="PQT57" s="778"/>
      <c r="PQU57" s="778"/>
      <c r="PQV57" s="778"/>
      <c r="PQW57" s="778"/>
      <c r="PQX57" s="778"/>
      <c r="PQY57" s="778"/>
      <c r="PQZ57" s="778"/>
      <c r="PRA57" s="778"/>
      <c r="PRB57" s="778"/>
      <c r="PRC57" s="778"/>
      <c r="PRD57" s="778"/>
      <c r="PRE57" s="778"/>
      <c r="PRF57" s="778"/>
      <c r="PRG57" s="778"/>
      <c r="PRH57" s="778"/>
      <c r="PRI57" s="778"/>
      <c r="PRJ57" s="778"/>
      <c r="PRK57" s="778"/>
      <c r="PRL57" s="778"/>
      <c r="PRM57" s="778"/>
      <c r="PRN57" s="778"/>
      <c r="PRO57" s="778"/>
      <c r="PRP57" s="778"/>
      <c r="PRQ57" s="778"/>
      <c r="PRR57" s="778"/>
      <c r="PRS57" s="778"/>
      <c r="PRT57" s="778"/>
      <c r="PRU57" s="778"/>
      <c r="PRV57" s="778"/>
      <c r="PRW57" s="778"/>
      <c r="PRX57" s="778"/>
      <c r="PRY57" s="778"/>
      <c r="PRZ57" s="778"/>
      <c r="PSA57" s="778"/>
      <c r="PSB57" s="778"/>
      <c r="PSC57" s="778"/>
      <c r="PSD57" s="778"/>
      <c r="PSE57" s="778"/>
      <c r="PSF57" s="778"/>
      <c r="PSG57" s="778"/>
      <c r="PSH57" s="778"/>
      <c r="PSI57" s="778"/>
      <c r="PSJ57" s="778"/>
      <c r="PSK57" s="778"/>
      <c r="PSL57" s="778"/>
      <c r="PSM57" s="778"/>
      <c r="PSN57" s="778"/>
      <c r="PSO57" s="778"/>
      <c r="PSP57" s="778"/>
      <c r="PSQ57" s="778"/>
      <c r="PSR57" s="778"/>
      <c r="PSS57" s="778"/>
      <c r="PST57" s="778"/>
      <c r="PSU57" s="778"/>
      <c r="PSV57" s="778"/>
      <c r="PSW57" s="778"/>
      <c r="PSX57" s="778"/>
      <c r="PSY57" s="778"/>
      <c r="PSZ57" s="778"/>
      <c r="PTA57" s="778"/>
      <c r="PTB57" s="778"/>
      <c r="PTC57" s="778"/>
      <c r="PTD57" s="778"/>
      <c r="PTE57" s="778"/>
      <c r="PTF57" s="778"/>
      <c r="PTG57" s="778"/>
      <c r="PTH57" s="778"/>
      <c r="PTI57" s="778"/>
      <c r="PTJ57" s="778"/>
      <c r="PTK57" s="778"/>
      <c r="PTL57" s="778"/>
      <c r="PTM57" s="778"/>
      <c r="PTN57" s="778"/>
      <c r="PTO57" s="778"/>
      <c r="PTP57" s="778"/>
      <c r="PTQ57" s="778"/>
      <c r="PTR57" s="778"/>
      <c r="PTS57" s="778"/>
      <c r="PTT57" s="778"/>
      <c r="PTU57" s="778"/>
      <c r="PTV57" s="778"/>
      <c r="PTW57" s="778"/>
      <c r="PTX57" s="778"/>
      <c r="PTY57" s="778"/>
      <c r="PTZ57" s="778"/>
      <c r="PUA57" s="778"/>
      <c r="PUB57" s="778"/>
      <c r="PUC57" s="778"/>
      <c r="PUD57" s="778"/>
      <c r="PUE57" s="778"/>
      <c r="PUF57" s="778"/>
      <c r="PUG57" s="778"/>
      <c r="PUH57" s="778"/>
      <c r="PUI57" s="778"/>
      <c r="PUJ57" s="778"/>
      <c r="PUK57" s="778"/>
      <c r="PUL57" s="778"/>
      <c r="PUM57" s="778"/>
      <c r="PUN57" s="778"/>
      <c r="PUO57" s="778"/>
      <c r="PUP57" s="778"/>
      <c r="PUQ57" s="778"/>
      <c r="PUR57" s="778"/>
      <c r="PUS57" s="778"/>
      <c r="PUT57" s="778"/>
      <c r="PUU57" s="778"/>
      <c r="PUV57" s="778"/>
      <c r="PUW57" s="778"/>
      <c r="PUX57" s="778"/>
      <c r="PUY57" s="778"/>
      <c r="PUZ57" s="778"/>
      <c r="PVA57" s="778"/>
      <c r="PVB57" s="778"/>
      <c r="PVC57" s="778"/>
      <c r="PVD57" s="778"/>
      <c r="PVE57" s="778"/>
      <c r="PVF57" s="778"/>
      <c r="PVG57" s="778"/>
      <c r="PVH57" s="778"/>
      <c r="PVI57" s="778"/>
      <c r="PVJ57" s="778"/>
      <c r="PVK57" s="778"/>
      <c r="PVL57" s="778"/>
      <c r="PVM57" s="778"/>
      <c r="PVN57" s="778"/>
      <c r="PVO57" s="778"/>
      <c r="PVP57" s="778"/>
      <c r="PVQ57" s="778"/>
      <c r="PVR57" s="778"/>
      <c r="PVS57" s="778"/>
      <c r="PVT57" s="778"/>
      <c r="PVU57" s="778"/>
      <c r="PVV57" s="778"/>
      <c r="PVW57" s="778"/>
      <c r="PVX57" s="778"/>
      <c r="PVY57" s="778"/>
      <c r="PVZ57" s="778"/>
      <c r="PWA57" s="778"/>
      <c r="PWB57" s="778"/>
      <c r="PWC57" s="778"/>
      <c r="PWD57" s="778"/>
      <c r="PWE57" s="778"/>
      <c r="PWF57" s="778"/>
      <c r="PWG57" s="778"/>
      <c r="PWH57" s="778"/>
      <c r="PWI57" s="778"/>
      <c r="PWJ57" s="778"/>
      <c r="PWK57" s="778"/>
      <c r="PWL57" s="778"/>
      <c r="PWM57" s="778"/>
      <c r="PWN57" s="778"/>
      <c r="PWO57" s="778"/>
      <c r="PWP57" s="778"/>
      <c r="PWQ57" s="778"/>
      <c r="PWR57" s="778"/>
      <c r="PWS57" s="778"/>
      <c r="PWT57" s="778"/>
      <c r="PWU57" s="778"/>
      <c r="PWV57" s="778"/>
      <c r="PWW57" s="778"/>
      <c r="PWX57" s="778"/>
      <c r="PWY57" s="778"/>
      <c r="PWZ57" s="778"/>
      <c r="PXA57" s="778"/>
      <c r="PXB57" s="778"/>
      <c r="PXC57" s="778"/>
      <c r="PXD57" s="778"/>
      <c r="PXE57" s="778"/>
      <c r="PXF57" s="778"/>
      <c r="PXG57" s="778"/>
      <c r="PXH57" s="778"/>
      <c r="PXI57" s="778"/>
      <c r="PXJ57" s="778"/>
      <c r="PXK57" s="778"/>
      <c r="PXL57" s="778"/>
      <c r="PXM57" s="778"/>
      <c r="PXN57" s="778"/>
      <c r="PXO57" s="778"/>
      <c r="PXP57" s="778"/>
      <c r="PXQ57" s="778"/>
      <c r="PXR57" s="778"/>
      <c r="PXS57" s="778"/>
      <c r="PXT57" s="778"/>
      <c r="PXU57" s="778"/>
      <c r="PXV57" s="778"/>
      <c r="PXW57" s="778"/>
      <c r="PXX57" s="778"/>
      <c r="PXY57" s="778"/>
      <c r="PXZ57" s="778"/>
      <c r="PYA57" s="778"/>
      <c r="PYB57" s="778"/>
      <c r="PYC57" s="778"/>
      <c r="PYD57" s="778"/>
      <c r="PYE57" s="778"/>
      <c r="PYF57" s="778"/>
      <c r="PYG57" s="778"/>
      <c r="PYH57" s="778"/>
      <c r="PYI57" s="778"/>
      <c r="PYJ57" s="778"/>
      <c r="PYK57" s="778"/>
      <c r="PYL57" s="778"/>
      <c r="PYM57" s="778"/>
      <c r="PYN57" s="778"/>
      <c r="PYO57" s="778"/>
      <c r="PYP57" s="778"/>
      <c r="PYQ57" s="778"/>
      <c r="PYR57" s="778"/>
      <c r="PYS57" s="778"/>
      <c r="PYT57" s="778"/>
      <c r="PYU57" s="778"/>
      <c r="PYV57" s="778"/>
      <c r="PYW57" s="778"/>
      <c r="PYX57" s="778"/>
      <c r="PYY57" s="778"/>
      <c r="PYZ57" s="778"/>
      <c r="PZA57" s="778"/>
      <c r="PZB57" s="778"/>
      <c r="PZC57" s="778"/>
      <c r="PZD57" s="778"/>
      <c r="PZE57" s="778"/>
      <c r="PZF57" s="778"/>
      <c r="PZG57" s="778"/>
      <c r="PZH57" s="778"/>
      <c r="PZI57" s="778"/>
      <c r="PZJ57" s="778"/>
      <c r="PZK57" s="778"/>
      <c r="PZL57" s="778"/>
      <c r="PZM57" s="778"/>
      <c r="PZN57" s="778"/>
      <c r="PZO57" s="778"/>
      <c r="PZP57" s="778"/>
      <c r="PZQ57" s="778"/>
      <c r="PZR57" s="778"/>
      <c r="PZS57" s="778"/>
      <c r="PZT57" s="778"/>
      <c r="PZU57" s="778"/>
      <c r="PZV57" s="778"/>
      <c r="PZW57" s="778"/>
      <c r="PZX57" s="778"/>
      <c r="PZY57" s="778"/>
      <c r="PZZ57" s="778"/>
      <c r="QAA57" s="778"/>
      <c r="QAB57" s="778"/>
      <c r="QAC57" s="778"/>
      <c r="QAD57" s="778"/>
      <c r="QAE57" s="778"/>
      <c r="QAF57" s="778"/>
      <c r="QAG57" s="778"/>
      <c r="QAH57" s="778"/>
      <c r="QAI57" s="778"/>
      <c r="QAJ57" s="778"/>
      <c r="QAK57" s="778"/>
      <c r="QAL57" s="778"/>
      <c r="QAM57" s="778"/>
      <c r="QAN57" s="778"/>
      <c r="QAO57" s="778"/>
      <c r="QAP57" s="778"/>
      <c r="QAQ57" s="778"/>
      <c r="QAR57" s="778"/>
      <c r="QAS57" s="778"/>
      <c r="QAT57" s="778"/>
      <c r="QAU57" s="778"/>
      <c r="QAV57" s="778"/>
      <c r="QAW57" s="778"/>
      <c r="QAX57" s="778"/>
      <c r="QAY57" s="778"/>
      <c r="QAZ57" s="778"/>
      <c r="QBA57" s="778"/>
      <c r="QBB57" s="778"/>
      <c r="QBC57" s="778"/>
      <c r="QBD57" s="778"/>
      <c r="QBE57" s="778"/>
      <c r="QBF57" s="778"/>
      <c r="QBG57" s="778"/>
      <c r="QBH57" s="778"/>
      <c r="QBI57" s="778"/>
      <c r="QBJ57" s="778"/>
      <c r="QBK57" s="778"/>
      <c r="QBL57" s="778"/>
      <c r="QBM57" s="778"/>
      <c r="QBN57" s="778"/>
      <c r="QBO57" s="778"/>
      <c r="QBP57" s="778"/>
      <c r="QBQ57" s="778"/>
      <c r="QBR57" s="778"/>
      <c r="QBS57" s="778"/>
      <c r="QBT57" s="778"/>
      <c r="QBU57" s="778"/>
      <c r="QBV57" s="778"/>
      <c r="QBW57" s="778"/>
      <c r="QBX57" s="778"/>
      <c r="QBY57" s="778"/>
      <c r="QBZ57" s="778"/>
      <c r="QCA57" s="778"/>
      <c r="QCB57" s="778"/>
      <c r="QCC57" s="778"/>
      <c r="QCD57" s="778"/>
      <c r="QCE57" s="778"/>
      <c r="QCF57" s="778"/>
      <c r="QCG57" s="778"/>
      <c r="QCH57" s="778"/>
      <c r="QCI57" s="778"/>
      <c r="QCJ57" s="778"/>
      <c r="QCK57" s="778"/>
      <c r="QCL57" s="778"/>
      <c r="QCM57" s="778"/>
      <c r="QCN57" s="778"/>
      <c r="QCO57" s="778"/>
      <c r="QCP57" s="778"/>
      <c r="QCQ57" s="778"/>
      <c r="QCR57" s="778"/>
      <c r="QCS57" s="778"/>
      <c r="QCT57" s="778"/>
      <c r="QCU57" s="778"/>
      <c r="QCV57" s="778"/>
      <c r="QCW57" s="778"/>
      <c r="QCX57" s="778"/>
      <c r="QCY57" s="778"/>
      <c r="QCZ57" s="778"/>
      <c r="QDA57" s="778"/>
      <c r="QDB57" s="778"/>
      <c r="QDC57" s="778"/>
      <c r="QDD57" s="778"/>
      <c r="QDE57" s="778"/>
      <c r="QDF57" s="778"/>
      <c r="QDG57" s="778"/>
      <c r="QDH57" s="778"/>
      <c r="QDI57" s="778"/>
      <c r="QDJ57" s="778"/>
      <c r="QDK57" s="778"/>
      <c r="QDL57" s="778"/>
      <c r="QDM57" s="778"/>
      <c r="QDN57" s="778"/>
      <c r="QDO57" s="778"/>
      <c r="QDP57" s="778"/>
      <c r="QDQ57" s="778"/>
      <c r="QDR57" s="778"/>
      <c r="QDS57" s="778"/>
      <c r="QDT57" s="778"/>
      <c r="QDU57" s="778"/>
      <c r="QDV57" s="778"/>
      <c r="QDW57" s="778"/>
      <c r="QDX57" s="778"/>
      <c r="QDY57" s="778"/>
      <c r="QDZ57" s="778"/>
      <c r="QEA57" s="778"/>
      <c r="QEB57" s="778"/>
      <c r="QEC57" s="778"/>
      <c r="QED57" s="778"/>
      <c r="QEE57" s="778"/>
      <c r="QEF57" s="778"/>
      <c r="QEG57" s="778"/>
      <c r="QEH57" s="778"/>
      <c r="QEI57" s="778"/>
      <c r="QEJ57" s="778"/>
      <c r="QEK57" s="778"/>
      <c r="QEL57" s="778"/>
      <c r="QEM57" s="778"/>
      <c r="QEN57" s="778"/>
      <c r="QEO57" s="778"/>
      <c r="QEP57" s="778"/>
      <c r="QEQ57" s="778"/>
      <c r="QER57" s="778"/>
      <c r="QES57" s="778"/>
      <c r="QET57" s="778"/>
      <c r="QEU57" s="778"/>
      <c r="QEV57" s="778"/>
      <c r="QEW57" s="778"/>
      <c r="QEX57" s="778"/>
      <c r="QEY57" s="778"/>
      <c r="QEZ57" s="778"/>
      <c r="QFA57" s="778"/>
      <c r="QFB57" s="778"/>
      <c r="QFC57" s="778"/>
      <c r="QFD57" s="778"/>
      <c r="QFE57" s="778"/>
      <c r="QFF57" s="778"/>
      <c r="QFG57" s="778"/>
      <c r="QFH57" s="778"/>
      <c r="QFI57" s="778"/>
      <c r="QFJ57" s="778"/>
      <c r="QFK57" s="778"/>
      <c r="QFL57" s="778"/>
      <c r="QFM57" s="778"/>
      <c r="QFN57" s="778"/>
      <c r="QFO57" s="778"/>
      <c r="QFP57" s="778"/>
      <c r="QFQ57" s="778"/>
      <c r="QFR57" s="778"/>
      <c r="QFS57" s="778"/>
      <c r="QFT57" s="778"/>
      <c r="QFU57" s="778"/>
      <c r="QFV57" s="778"/>
      <c r="QFW57" s="778"/>
      <c r="QFX57" s="778"/>
      <c r="QFY57" s="778"/>
      <c r="QFZ57" s="778"/>
      <c r="QGA57" s="778"/>
      <c r="QGB57" s="778"/>
      <c r="QGC57" s="778"/>
      <c r="QGD57" s="778"/>
      <c r="QGE57" s="778"/>
      <c r="QGF57" s="778"/>
      <c r="QGG57" s="778"/>
      <c r="QGH57" s="778"/>
      <c r="QGI57" s="778"/>
      <c r="QGJ57" s="778"/>
      <c r="QGK57" s="778"/>
      <c r="QGL57" s="778"/>
      <c r="QGM57" s="778"/>
      <c r="QGN57" s="778"/>
      <c r="QGO57" s="778"/>
      <c r="QGP57" s="778"/>
      <c r="QGQ57" s="778"/>
      <c r="QGR57" s="778"/>
      <c r="QGS57" s="778"/>
      <c r="QGT57" s="778"/>
      <c r="QGU57" s="778"/>
      <c r="QGV57" s="778"/>
      <c r="QGW57" s="778"/>
      <c r="QGX57" s="778"/>
      <c r="QGY57" s="778"/>
      <c r="QGZ57" s="778"/>
      <c r="QHA57" s="778"/>
      <c r="QHB57" s="778"/>
      <c r="QHC57" s="778"/>
      <c r="QHD57" s="778"/>
      <c r="QHE57" s="778"/>
      <c r="QHF57" s="778"/>
      <c r="QHG57" s="778"/>
      <c r="QHH57" s="778"/>
      <c r="QHI57" s="778"/>
      <c r="QHJ57" s="778"/>
      <c r="QHK57" s="778"/>
      <c r="QHL57" s="778"/>
      <c r="QHM57" s="778"/>
      <c r="QHN57" s="778"/>
      <c r="QHO57" s="778"/>
      <c r="QHP57" s="778"/>
      <c r="QHQ57" s="778"/>
      <c r="QHR57" s="778"/>
      <c r="QHS57" s="778"/>
      <c r="QHT57" s="778"/>
      <c r="QHU57" s="778"/>
      <c r="QHV57" s="778"/>
      <c r="QHW57" s="778"/>
      <c r="QHX57" s="778"/>
      <c r="QHY57" s="778"/>
      <c r="QHZ57" s="778"/>
      <c r="QIA57" s="778"/>
      <c r="QIB57" s="778"/>
      <c r="QIC57" s="778"/>
      <c r="QID57" s="778"/>
      <c r="QIE57" s="778"/>
      <c r="QIF57" s="778"/>
      <c r="QIG57" s="778"/>
      <c r="QIH57" s="778"/>
      <c r="QII57" s="778"/>
      <c r="QIJ57" s="778"/>
      <c r="QIK57" s="778"/>
      <c r="QIL57" s="778"/>
      <c r="QIM57" s="778"/>
      <c r="QIN57" s="778"/>
      <c r="QIO57" s="778"/>
      <c r="QIP57" s="778"/>
      <c r="QIQ57" s="778"/>
      <c r="QIR57" s="778"/>
      <c r="QIS57" s="778"/>
      <c r="QIT57" s="778"/>
      <c r="QIU57" s="778"/>
      <c r="QIV57" s="778"/>
      <c r="QIW57" s="778"/>
      <c r="QIX57" s="778"/>
      <c r="QIY57" s="778"/>
      <c r="QIZ57" s="778"/>
      <c r="QJA57" s="778"/>
      <c r="QJB57" s="778"/>
      <c r="QJC57" s="778"/>
      <c r="QJD57" s="778"/>
      <c r="QJE57" s="778"/>
      <c r="QJF57" s="778"/>
      <c r="QJG57" s="778"/>
      <c r="QJH57" s="778"/>
      <c r="QJI57" s="778"/>
      <c r="QJJ57" s="778"/>
      <c r="QJK57" s="778"/>
      <c r="QJL57" s="778"/>
      <c r="QJM57" s="778"/>
      <c r="QJN57" s="778"/>
      <c r="QJO57" s="778"/>
      <c r="QJP57" s="778"/>
      <c r="QJQ57" s="778"/>
      <c r="QJR57" s="778"/>
      <c r="QJS57" s="778"/>
      <c r="QJT57" s="778"/>
      <c r="QJU57" s="778"/>
      <c r="QJV57" s="778"/>
      <c r="QJW57" s="778"/>
      <c r="QJX57" s="778"/>
      <c r="QJY57" s="778"/>
      <c r="QJZ57" s="778"/>
      <c r="QKA57" s="778"/>
      <c r="QKB57" s="778"/>
      <c r="QKC57" s="778"/>
      <c r="QKD57" s="778"/>
      <c r="QKE57" s="778"/>
      <c r="QKF57" s="778"/>
      <c r="QKG57" s="778"/>
      <c r="QKH57" s="778"/>
      <c r="QKI57" s="778"/>
      <c r="QKJ57" s="778"/>
      <c r="QKK57" s="778"/>
      <c r="QKL57" s="778"/>
      <c r="QKM57" s="778"/>
      <c r="QKN57" s="778"/>
      <c r="QKO57" s="778"/>
      <c r="QKP57" s="778"/>
      <c r="QKQ57" s="778"/>
      <c r="QKR57" s="778"/>
      <c r="QKS57" s="778"/>
      <c r="QKT57" s="778"/>
      <c r="QKU57" s="778"/>
      <c r="QKV57" s="778"/>
      <c r="QKW57" s="778"/>
      <c r="QKX57" s="778"/>
      <c r="QKY57" s="778"/>
      <c r="QKZ57" s="778"/>
      <c r="QLA57" s="778"/>
      <c r="QLB57" s="778"/>
      <c r="QLC57" s="778"/>
      <c r="QLD57" s="778"/>
      <c r="QLE57" s="778"/>
      <c r="QLF57" s="778"/>
      <c r="QLG57" s="778"/>
      <c r="QLH57" s="778"/>
      <c r="QLI57" s="778"/>
      <c r="QLJ57" s="778"/>
      <c r="QLK57" s="778"/>
      <c r="QLL57" s="778"/>
      <c r="QLM57" s="778"/>
      <c r="QLN57" s="778"/>
      <c r="QLO57" s="778"/>
      <c r="QLP57" s="778"/>
      <c r="QLQ57" s="778"/>
      <c r="QLR57" s="778"/>
      <c r="QLS57" s="778"/>
      <c r="QLT57" s="778"/>
      <c r="QLU57" s="778"/>
      <c r="QLV57" s="778"/>
      <c r="QLW57" s="778"/>
      <c r="QLX57" s="778"/>
      <c r="QLY57" s="778"/>
      <c r="QLZ57" s="778"/>
      <c r="QMA57" s="778"/>
      <c r="QMB57" s="778"/>
      <c r="QMC57" s="778"/>
      <c r="QMD57" s="778"/>
      <c r="QME57" s="778"/>
      <c r="QMF57" s="778"/>
      <c r="QMG57" s="778"/>
      <c r="QMH57" s="778"/>
      <c r="QMI57" s="778"/>
      <c r="QMJ57" s="778"/>
      <c r="QMK57" s="778"/>
      <c r="QML57" s="778"/>
      <c r="QMM57" s="778"/>
      <c r="QMN57" s="778"/>
      <c r="QMO57" s="778"/>
      <c r="QMP57" s="778"/>
      <c r="QMQ57" s="778"/>
      <c r="QMR57" s="778"/>
      <c r="QMS57" s="778"/>
      <c r="QMT57" s="778"/>
      <c r="QMU57" s="778"/>
      <c r="QMV57" s="778"/>
      <c r="QMW57" s="778"/>
      <c r="QMX57" s="778"/>
      <c r="QMY57" s="778"/>
      <c r="QMZ57" s="778"/>
      <c r="QNA57" s="778"/>
      <c r="QNB57" s="778"/>
      <c r="QNC57" s="778"/>
      <c r="QND57" s="778"/>
      <c r="QNE57" s="778"/>
      <c r="QNF57" s="778"/>
      <c r="QNG57" s="778"/>
      <c r="QNH57" s="778"/>
      <c r="QNI57" s="778"/>
      <c r="QNJ57" s="778"/>
      <c r="QNK57" s="778"/>
      <c r="QNL57" s="778"/>
      <c r="QNM57" s="778"/>
      <c r="QNN57" s="778"/>
      <c r="QNO57" s="778"/>
      <c r="QNP57" s="778"/>
      <c r="QNQ57" s="778"/>
      <c r="QNR57" s="778"/>
      <c r="QNS57" s="778"/>
      <c r="QNT57" s="778"/>
      <c r="QNU57" s="778"/>
      <c r="QNV57" s="778"/>
      <c r="QNW57" s="778"/>
      <c r="QNX57" s="778"/>
      <c r="QNY57" s="778"/>
      <c r="QNZ57" s="778"/>
      <c r="QOA57" s="778"/>
      <c r="QOB57" s="778"/>
      <c r="QOC57" s="778"/>
      <c r="QOD57" s="778"/>
      <c r="QOE57" s="778"/>
      <c r="QOF57" s="778"/>
      <c r="QOG57" s="778"/>
      <c r="QOH57" s="778"/>
      <c r="QOI57" s="778"/>
      <c r="QOJ57" s="778"/>
      <c r="QOK57" s="778"/>
      <c r="QOL57" s="778"/>
      <c r="QOM57" s="778"/>
      <c r="QON57" s="778"/>
      <c r="QOO57" s="778"/>
      <c r="QOP57" s="778"/>
      <c r="QOQ57" s="778"/>
      <c r="QOR57" s="778"/>
      <c r="QOS57" s="778"/>
      <c r="QOT57" s="778"/>
      <c r="QOU57" s="778"/>
      <c r="QOV57" s="778"/>
      <c r="QOW57" s="778"/>
      <c r="QOX57" s="778"/>
      <c r="QOY57" s="778"/>
      <c r="QOZ57" s="778"/>
      <c r="QPA57" s="778"/>
      <c r="QPB57" s="778"/>
      <c r="QPC57" s="778"/>
      <c r="QPD57" s="778"/>
      <c r="QPE57" s="778"/>
      <c r="QPF57" s="778"/>
      <c r="QPG57" s="778"/>
      <c r="QPH57" s="778"/>
      <c r="QPI57" s="778"/>
      <c r="QPJ57" s="778"/>
      <c r="QPK57" s="778"/>
      <c r="QPL57" s="778"/>
      <c r="QPM57" s="778"/>
      <c r="QPN57" s="778"/>
      <c r="QPO57" s="778"/>
      <c r="QPP57" s="778"/>
      <c r="QPQ57" s="778"/>
      <c r="QPR57" s="778"/>
      <c r="QPS57" s="778"/>
      <c r="QPT57" s="778"/>
      <c r="QPU57" s="778"/>
      <c r="QPV57" s="778"/>
      <c r="QPW57" s="778"/>
      <c r="QPX57" s="778"/>
      <c r="QPY57" s="778"/>
      <c r="QPZ57" s="778"/>
      <c r="QQA57" s="778"/>
      <c r="QQB57" s="778"/>
      <c r="QQC57" s="778"/>
      <c r="QQD57" s="778"/>
      <c r="QQE57" s="778"/>
      <c r="QQF57" s="778"/>
      <c r="QQG57" s="778"/>
      <c r="QQH57" s="778"/>
      <c r="QQI57" s="778"/>
      <c r="QQJ57" s="778"/>
      <c r="QQK57" s="778"/>
      <c r="QQL57" s="778"/>
      <c r="QQM57" s="778"/>
      <c r="QQN57" s="778"/>
      <c r="QQO57" s="778"/>
      <c r="QQP57" s="778"/>
      <c r="QQQ57" s="778"/>
      <c r="QQR57" s="778"/>
      <c r="QQS57" s="778"/>
      <c r="QQT57" s="778"/>
      <c r="QQU57" s="778"/>
      <c r="QQV57" s="778"/>
      <c r="QQW57" s="778"/>
      <c r="QQX57" s="778"/>
      <c r="QQY57" s="778"/>
      <c r="QQZ57" s="778"/>
      <c r="QRA57" s="778"/>
      <c r="QRB57" s="778"/>
      <c r="QRC57" s="778"/>
      <c r="QRD57" s="778"/>
      <c r="QRE57" s="778"/>
      <c r="QRF57" s="778"/>
      <c r="QRG57" s="778"/>
      <c r="QRH57" s="778"/>
      <c r="QRI57" s="778"/>
      <c r="QRJ57" s="778"/>
      <c r="QRK57" s="778"/>
      <c r="QRL57" s="778"/>
      <c r="QRM57" s="778"/>
      <c r="QRN57" s="778"/>
      <c r="QRO57" s="778"/>
      <c r="QRP57" s="778"/>
      <c r="QRQ57" s="778"/>
      <c r="QRR57" s="778"/>
      <c r="QRS57" s="778"/>
      <c r="QRT57" s="778"/>
      <c r="QRU57" s="778"/>
      <c r="QRV57" s="778"/>
      <c r="QRW57" s="778"/>
      <c r="QRX57" s="778"/>
      <c r="QRY57" s="778"/>
      <c r="QRZ57" s="778"/>
      <c r="QSA57" s="778"/>
      <c r="QSB57" s="778"/>
      <c r="QSC57" s="778"/>
      <c r="QSD57" s="778"/>
      <c r="QSE57" s="778"/>
      <c r="QSF57" s="778"/>
      <c r="QSG57" s="778"/>
      <c r="QSH57" s="778"/>
      <c r="QSI57" s="778"/>
      <c r="QSJ57" s="778"/>
      <c r="QSK57" s="778"/>
      <c r="QSL57" s="778"/>
      <c r="QSM57" s="778"/>
      <c r="QSN57" s="778"/>
      <c r="QSO57" s="778"/>
      <c r="QSP57" s="778"/>
      <c r="QSQ57" s="778"/>
      <c r="QSR57" s="778"/>
      <c r="QSS57" s="778"/>
      <c r="QST57" s="778"/>
      <c r="QSU57" s="778"/>
      <c r="QSV57" s="778"/>
      <c r="QSW57" s="778"/>
      <c r="QSX57" s="778"/>
      <c r="QSY57" s="778"/>
      <c r="QSZ57" s="778"/>
      <c r="QTA57" s="778"/>
      <c r="QTB57" s="778"/>
      <c r="QTC57" s="778"/>
      <c r="QTD57" s="778"/>
      <c r="QTE57" s="778"/>
      <c r="QTF57" s="778"/>
      <c r="QTG57" s="778"/>
      <c r="QTH57" s="778"/>
      <c r="QTI57" s="778"/>
      <c r="QTJ57" s="778"/>
      <c r="QTK57" s="778"/>
      <c r="QTL57" s="778"/>
      <c r="QTM57" s="778"/>
      <c r="QTN57" s="778"/>
      <c r="QTO57" s="778"/>
      <c r="QTP57" s="778"/>
      <c r="QTQ57" s="778"/>
      <c r="QTR57" s="778"/>
      <c r="QTS57" s="778"/>
      <c r="QTT57" s="778"/>
      <c r="QTU57" s="778"/>
      <c r="QTV57" s="778"/>
      <c r="QTW57" s="778"/>
      <c r="QTX57" s="778"/>
      <c r="QTY57" s="778"/>
      <c r="QTZ57" s="778"/>
      <c r="QUA57" s="778"/>
      <c r="QUB57" s="778"/>
      <c r="QUC57" s="778"/>
      <c r="QUD57" s="778"/>
      <c r="QUE57" s="778"/>
      <c r="QUF57" s="778"/>
      <c r="QUG57" s="778"/>
      <c r="QUH57" s="778"/>
      <c r="QUI57" s="778"/>
      <c r="QUJ57" s="778"/>
      <c r="QUK57" s="778"/>
      <c r="QUL57" s="778"/>
      <c r="QUM57" s="778"/>
      <c r="QUN57" s="778"/>
      <c r="QUO57" s="778"/>
      <c r="QUP57" s="778"/>
      <c r="QUQ57" s="778"/>
      <c r="QUR57" s="778"/>
      <c r="QUS57" s="778"/>
      <c r="QUT57" s="778"/>
      <c r="QUU57" s="778"/>
      <c r="QUV57" s="778"/>
      <c r="QUW57" s="778"/>
      <c r="QUX57" s="778"/>
      <c r="QUY57" s="778"/>
      <c r="QUZ57" s="778"/>
      <c r="QVA57" s="778"/>
      <c r="QVB57" s="778"/>
      <c r="QVC57" s="778"/>
      <c r="QVD57" s="778"/>
      <c r="QVE57" s="778"/>
      <c r="QVF57" s="778"/>
      <c r="QVG57" s="778"/>
      <c r="QVH57" s="778"/>
      <c r="QVI57" s="778"/>
      <c r="QVJ57" s="778"/>
      <c r="QVK57" s="778"/>
      <c r="QVL57" s="778"/>
      <c r="QVM57" s="778"/>
      <c r="QVN57" s="778"/>
      <c r="QVO57" s="778"/>
      <c r="QVP57" s="778"/>
      <c r="QVQ57" s="778"/>
      <c r="QVR57" s="778"/>
      <c r="QVS57" s="778"/>
      <c r="QVT57" s="778"/>
      <c r="QVU57" s="778"/>
      <c r="QVV57" s="778"/>
      <c r="QVW57" s="778"/>
      <c r="QVX57" s="778"/>
      <c r="QVY57" s="778"/>
      <c r="QVZ57" s="778"/>
      <c r="QWA57" s="778"/>
      <c r="QWB57" s="778"/>
      <c r="QWC57" s="778"/>
      <c r="QWD57" s="778"/>
      <c r="QWE57" s="778"/>
      <c r="QWF57" s="778"/>
      <c r="QWG57" s="778"/>
      <c r="QWH57" s="778"/>
      <c r="QWI57" s="778"/>
      <c r="QWJ57" s="778"/>
      <c r="QWK57" s="778"/>
      <c r="QWL57" s="778"/>
      <c r="QWM57" s="778"/>
      <c r="QWN57" s="778"/>
      <c r="QWO57" s="778"/>
      <c r="QWP57" s="778"/>
      <c r="QWQ57" s="778"/>
      <c r="QWR57" s="778"/>
      <c r="QWS57" s="778"/>
      <c r="QWT57" s="778"/>
      <c r="QWU57" s="778"/>
      <c r="QWV57" s="778"/>
      <c r="QWW57" s="778"/>
      <c r="QWX57" s="778"/>
      <c r="QWY57" s="778"/>
      <c r="QWZ57" s="778"/>
      <c r="QXA57" s="778"/>
      <c r="QXB57" s="778"/>
      <c r="QXC57" s="778"/>
      <c r="QXD57" s="778"/>
      <c r="QXE57" s="778"/>
      <c r="QXF57" s="778"/>
      <c r="QXG57" s="778"/>
      <c r="QXH57" s="778"/>
      <c r="QXI57" s="778"/>
      <c r="QXJ57" s="778"/>
      <c r="QXK57" s="778"/>
      <c r="QXL57" s="778"/>
      <c r="QXM57" s="778"/>
      <c r="QXN57" s="778"/>
      <c r="QXO57" s="778"/>
      <c r="QXP57" s="778"/>
      <c r="QXQ57" s="778"/>
      <c r="QXR57" s="778"/>
      <c r="QXS57" s="778"/>
      <c r="QXT57" s="778"/>
      <c r="QXU57" s="778"/>
      <c r="QXV57" s="778"/>
      <c r="QXW57" s="778"/>
      <c r="QXX57" s="778"/>
      <c r="QXY57" s="778"/>
      <c r="QXZ57" s="778"/>
      <c r="QYA57" s="778"/>
      <c r="QYB57" s="778"/>
      <c r="QYC57" s="778"/>
      <c r="QYD57" s="778"/>
      <c r="QYE57" s="778"/>
      <c r="QYF57" s="778"/>
      <c r="QYG57" s="778"/>
      <c r="QYH57" s="778"/>
      <c r="QYI57" s="778"/>
      <c r="QYJ57" s="778"/>
      <c r="QYK57" s="778"/>
      <c r="QYL57" s="778"/>
      <c r="QYM57" s="778"/>
      <c r="QYN57" s="778"/>
      <c r="QYO57" s="778"/>
      <c r="QYP57" s="778"/>
      <c r="QYQ57" s="778"/>
      <c r="QYR57" s="778"/>
      <c r="QYS57" s="778"/>
      <c r="QYT57" s="778"/>
      <c r="QYU57" s="778"/>
      <c r="QYV57" s="778"/>
      <c r="QYW57" s="778"/>
      <c r="QYX57" s="778"/>
      <c r="QYY57" s="778"/>
      <c r="QYZ57" s="778"/>
      <c r="QZA57" s="778"/>
      <c r="QZB57" s="778"/>
      <c r="QZC57" s="778"/>
      <c r="QZD57" s="778"/>
      <c r="QZE57" s="778"/>
      <c r="QZF57" s="778"/>
      <c r="QZG57" s="778"/>
      <c r="QZH57" s="778"/>
      <c r="QZI57" s="778"/>
      <c r="QZJ57" s="778"/>
      <c r="QZK57" s="778"/>
      <c r="QZL57" s="778"/>
      <c r="QZM57" s="778"/>
      <c r="QZN57" s="778"/>
      <c r="QZO57" s="778"/>
      <c r="QZP57" s="778"/>
      <c r="QZQ57" s="778"/>
      <c r="QZR57" s="778"/>
      <c r="QZS57" s="778"/>
      <c r="QZT57" s="778"/>
      <c r="QZU57" s="778"/>
      <c r="QZV57" s="778"/>
      <c r="QZW57" s="778"/>
      <c r="QZX57" s="778"/>
      <c r="QZY57" s="778"/>
      <c r="QZZ57" s="778"/>
      <c r="RAA57" s="778"/>
      <c r="RAB57" s="778"/>
      <c r="RAC57" s="778"/>
      <c r="RAD57" s="778"/>
      <c r="RAE57" s="778"/>
      <c r="RAF57" s="778"/>
      <c r="RAG57" s="778"/>
      <c r="RAH57" s="778"/>
      <c r="RAI57" s="778"/>
      <c r="RAJ57" s="778"/>
      <c r="RAK57" s="778"/>
      <c r="RAL57" s="778"/>
      <c r="RAM57" s="778"/>
      <c r="RAN57" s="778"/>
      <c r="RAO57" s="778"/>
      <c r="RAP57" s="778"/>
      <c r="RAQ57" s="778"/>
      <c r="RAR57" s="778"/>
      <c r="RAS57" s="778"/>
      <c r="RAT57" s="778"/>
      <c r="RAU57" s="778"/>
      <c r="RAV57" s="778"/>
      <c r="RAW57" s="778"/>
      <c r="RAX57" s="778"/>
      <c r="RAY57" s="778"/>
      <c r="RAZ57" s="778"/>
      <c r="RBA57" s="778"/>
      <c r="RBB57" s="778"/>
      <c r="RBC57" s="778"/>
      <c r="RBD57" s="778"/>
      <c r="RBE57" s="778"/>
      <c r="RBF57" s="778"/>
      <c r="RBG57" s="778"/>
      <c r="RBH57" s="778"/>
      <c r="RBI57" s="778"/>
      <c r="RBJ57" s="778"/>
      <c r="RBK57" s="778"/>
      <c r="RBL57" s="778"/>
      <c r="RBM57" s="778"/>
      <c r="RBN57" s="778"/>
      <c r="RBO57" s="778"/>
      <c r="RBP57" s="778"/>
      <c r="RBQ57" s="778"/>
      <c r="RBR57" s="778"/>
      <c r="RBS57" s="778"/>
      <c r="RBT57" s="778"/>
      <c r="RBU57" s="778"/>
      <c r="RBV57" s="778"/>
      <c r="RBW57" s="778"/>
      <c r="RBX57" s="778"/>
      <c r="RBY57" s="778"/>
      <c r="RBZ57" s="778"/>
      <c r="RCA57" s="778"/>
      <c r="RCB57" s="778"/>
      <c r="RCC57" s="778"/>
      <c r="RCD57" s="778"/>
      <c r="RCE57" s="778"/>
      <c r="RCF57" s="778"/>
      <c r="RCG57" s="778"/>
      <c r="RCH57" s="778"/>
      <c r="RCI57" s="778"/>
      <c r="RCJ57" s="778"/>
      <c r="RCK57" s="778"/>
      <c r="RCL57" s="778"/>
      <c r="RCM57" s="778"/>
      <c r="RCN57" s="778"/>
      <c r="RCO57" s="778"/>
      <c r="RCP57" s="778"/>
      <c r="RCQ57" s="778"/>
      <c r="RCR57" s="778"/>
      <c r="RCS57" s="778"/>
      <c r="RCT57" s="778"/>
      <c r="RCU57" s="778"/>
      <c r="RCV57" s="778"/>
      <c r="RCW57" s="778"/>
      <c r="RCX57" s="778"/>
      <c r="RCY57" s="778"/>
      <c r="RCZ57" s="778"/>
      <c r="RDA57" s="778"/>
      <c r="RDB57" s="778"/>
      <c r="RDC57" s="778"/>
      <c r="RDD57" s="778"/>
      <c r="RDE57" s="778"/>
      <c r="RDF57" s="778"/>
      <c r="RDG57" s="778"/>
      <c r="RDH57" s="778"/>
      <c r="RDI57" s="778"/>
      <c r="RDJ57" s="778"/>
      <c r="RDK57" s="778"/>
      <c r="RDL57" s="778"/>
      <c r="RDM57" s="778"/>
      <c r="RDN57" s="778"/>
      <c r="RDO57" s="778"/>
      <c r="RDP57" s="778"/>
      <c r="RDQ57" s="778"/>
      <c r="RDR57" s="778"/>
      <c r="RDS57" s="778"/>
      <c r="RDT57" s="778"/>
      <c r="RDU57" s="778"/>
      <c r="RDV57" s="778"/>
      <c r="RDW57" s="778"/>
      <c r="RDX57" s="778"/>
      <c r="RDY57" s="778"/>
      <c r="RDZ57" s="778"/>
      <c r="REA57" s="778"/>
      <c r="REB57" s="778"/>
      <c r="REC57" s="778"/>
      <c r="RED57" s="778"/>
      <c r="REE57" s="778"/>
      <c r="REF57" s="778"/>
      <c r="REG57" s="778"/>
      <c r="REH57" s="778"/>
      <c r="REI57" s="778"/>
      <c r="REJ57" s="778"/>
      <c r="REK57" s="778"/>
      <c r="REL57" s="778"/>
      <c r="REM57" s="778"/>
      <c r="REN57" s="778"/>
      <c r="REO57" s="778"/>
      <c r="REP57" s="778"/>
      <c r="REQ57" s="778"/>
      <c r="RER57" s="778"/>
      <c r="RES57" s="778"/>
      <c r="RET57" s="778"/>
      <c r="REU57" s="778"/>
      <c r="REV57" s="778"/>
      <c r="REW57" s="778"/>
      <c r="REX57" s="778"/>
      <c r="REY57" s="778"/>
      <c r="REZ57" s="778"/>
      <c r="RFA57" s="778"/>
      <c r="RFB57" s="778"/>
      <c r="RFC57" s="778"/>
      <c r="RFD57" s="778"/>
      <c r="RFE57" s="778"/>
      <c r="RFF57" s="778"/>
      <c r="RFG57" s="778"/>
      <c r="RFH57" s="778"/>
      <c r="RFI57" s="778"/>
      <c r="RFJ57" s="778"/>
      <c r="RFK57" s="778"/>
      <c r="RFL57" s="778"/>
      <c r="RFM57" s="778"/>
      <c r="RFN57" s="778"/>
      <c r="RFO57" s="778"/>
      <c r="RFP57" s="778"/>
      <c r="RFQ57" s="778"/>
      <c r="RFR57" s="778"/>
      <c r="RFS57" s="778"/>
      <c r="RFT57" s="778"/>
      <c r="RFU57" s="778"/>
      <c r="RFV57" s="778"/>
      <c r="RFW57" s="778"/>
      <c r="RFX57" s="778"/>
      <c r="RFY57" s="778"/>
      <c r="RFZ57" s="778"/>
      <c r="RGA57" s="778"/>
      <c r="RGB57" s="778"/>
      <c r="RGC57" s="778"/>
      <c r="RGD57" s="778"/>
      <c r="RGE57" s="778"/>
      <c r="RGF57" s="778"/>
      <c r="RGG57" s="778"/>
      <c r="RGH57" s="778"/>
      <c r="RGI57" s="778"/>
      <c r="RGJ57" s="778"/>
      <c r="RGK57" s="778"/>
      <c r="RGL57" s="778"/>
      <c r="RGM57" s="778"/>
      <c r="RGN57" s="778"/>
      <c r="RGO57" s="778"/>
      <c r="RGP57" s="778"/>
      <c r="RGQ57" s="778"/>
      <c r="RGR57" s="778"/>
      <c r="RGS57" s="778"/>
      <c r="RGT57" s="778"/>
      <c r="RGU57" s="778"/>
      <c r="RGV57" s="778"/>
      <c r="RGW57" s="778"/>
      <c r="RGX57" s="778"/>
      <c r="RGY57" s="778"/>
      <c r="RGZ57" s="778"/>
      <c r="RHA57" s="778"/>
      <c r="RHB57" s="778"/>
      <c r="RHC57" s="778"/>
      <c r="RHD57" s="778"/>
      <c r="RHE57" s="778"/>
      <c r="RHF57" s="778"/>
      <c r="RHG57" s="778"/>
      <c r="RHH57" s="778"/>
      <c r="RHI57" s="778"/>
      <c r="RHJ57" s="778"/>
      <c r="RHK57" s="778"/>
      <c r="RHL57" s="778"/>
      <c r="RHM57" s="778"/>
      <c r="RHN57" s="778"/>
      <c r="RHO57" s="778"/>
      <c r="RHP57" s="778"/>
      <c r="RHQ57" s="778"/>
      <c r="RHR57" s="778"/>
      <c r="RHS57" s="778"/>
      <c r="RHT57" s="778"/>
      <c r="RHU57" s="778"/>
      <c r="RHV57" s="778"/>
      <c r="RHW57" s="778"/>
      <c r="RHX57" s="778"/>
      <c r="RHY57" s="778"/>
      <c r="RHZ57" s="778"/>
      <c r="RIA57" s="778"/>
      <c r="RIB57" s="778"/>
      <c r="RIC57" s="778"/>
      <c r="RID57" s="778"/>
      <c r="RIE57" s="778"/>
      <c r="RIF57" s="778"/>
      <c r="RIG57" s="778"/>
      <c r="RIH57" s="778"/>
      <c r="RII57" s="778"/>
      <c r="RIJ57" s="778"/>
      <c r="RIK57" s="778"/>
      <c r="RIL57" s="778"/>
      <c r="RIM57" s="778"/>
      <c r="RIN57" s="778"/>
      <c r="RIO57" s="778"/>
      <c r="RIP57" s="778"/>
      <c r="RIQ57" s="778"/>
      <c r="RIR57" s="778"/>
      <c r="RIS57" s="778"/>
      <c r="RIT57" s="778"/>
      <c r="RIU57" s="778"/>
      <c r="RIV57" s="778"/>
      <c r="RIW57" s="778"/>
      <c r="RIX57" s="778"/>
      <c r="RIY57" s="778"/>
      <c r="RIZ57" s="778"/>
      <c r="RJA57" s="778"/>
      <c r="RJB57" s="778"/>
      <c r="RJC57" s="778"/>
      <c r="RJD57" s="778"/>
      <c r="RJE57" s="778"/>
      <c r="RJF57" s="778"/>
      <c r="RJG57" s="778"/>
      <c r="RJH57" s="778"/>
      <c r="RJI57" s="778"/>
      <c r="RJJ57" s="778"/>
      <c r="RJK57" s="778"/>
      <c r="RJL57" s="778"/>
      <c r="RJM57" s="778"/>
      <c r="RJN57" s="778"/>
      <c r="RJO57" s="778"/>
      <c r="RJP57" s="778"/>
      <c r="RJQ57" s="778"/>
      <c r="RJR57" s="778"/>
      <c r="RJS57" s="778"/>
      <c r="RJT57" s="778"/>
      <c r="RJU57" s="778"/>
      <c r="RJV57" s="778"/>
      <c r="RJW57" s="778"/>
      <c r="RJX57" s="778"/>
      <c r="RJY57" s="778"/>
      <c r="RJZ57" s="778"/>
      <c r="RKA57" s="778"/>
      <c r="RKB57" s="778"/>
      <c r="RKC57" s="778"/>
      <c r="RKD57" s="778"/>
      <c r="RKE57" s="778"/>
      <c r="RKF57" s="778"/>
      <c r="RKG57" s="778"/>
      <c r="RKH57" s="778"/>
      <c r="RKI57" s="778"/>
      <c r="RKJ57" s="778"/>
      <c r="RKK57" s="778"/>
      <c r="RKL57" s="778"/>
      <c r="RKM57" s="778"/>
      <c r="RKN57" s="778"/>
      <c r="RKO57" s="778"/>
      <c r="RKP57" s="778"/>
      <c r="RKQ57" s="778"/>
      <c r="RKR57" s="778"/>
      <c r="RKS57" s="778"/>
      <c r="RKT57" s="778"/>
      <c r="RKU57" s="778"/>
      <c r="RKV57" s="778"/>
      <c r="RKW57" s="778"/>
      <c r="RKX57" s="778"/>
      <c r="RKY57" s="778"/>
      <c r="RKZ57" s="778"/>
      <c r="RLA57" s="778"/>
      <c r="RLB57" s="778"/>
      <c r="RLC57" s="778"/>
      <c r="RLD57" s="778"/>
      <c r="RLE57" s="778"/>
      <c r="RLF57" s="778"/>
      <c r="RLG57" s="778"/>
      <c r="RLH57" s="778"/>
      <c r="RLI57" s="778"/>
      <c r="RLJ57" s="778"/>
      <c r="RLK57" s="778"/>
      <c r="RLL57" s="778"/>
      <c r="RLM57" s="778"/>
      <c r="RLN57" s="778"/>
      <c r="RLO57" s="778"/>
      <c r="RLP57" s="778"/>
      <c r="RLQ57" s="778"/>
      <c r="RLR57" s="778"/>
      <c r="RLS57" s="778"/>
      <c r="RLT57" s="778"/>
      <c r="RLU57" s="778"/>
      <c r="RLV57" s="778"/>
      <c r="RLW57" s="778"/>
      <c r="RLX57" s="778"/>
      <c r="RLY57" s="778"/>
      <c r="RLZ57" s="778"/>
      <c r="RMA57" s="778"/>
      <c r="RMB57" s="778"/>
      <c r="RMC57" s="778"/>
      <c r="RMD57" s="778"/>
      <c r="RME57" s="778"/>
      <c r="RMF57" s="778"/>
      <c r="RMG57" s="778"/>
      <c r="RMH57" s="778"/>
      <c r="RMI57" s="778"/>
      <c r="RMJ57" s="778"/>
      <c r="RMK57" s="778"/>
      <c r="RML57" s="778"/>
      <c r="RMM57" s="778"/>
      <c r="RMN57" s="778"/>
      <c r="RMO57" s="778"/>
      <c r="RMP57" s="778"/>
      <c r="RMQ57" s="778"/>
      <c r="RMR57" s="778"/>
      <c r="RMS57" s="778"/>
      <c r="RMT57" s="778"/>
      <c r="RMU57" s="778"/>
      <c r="RMV57" s="778"/>
      <c r="RMW57" s="778"/>
      <c r="RMX57" s="778"/>
      <c r="RMY57" s="778"/>
      <c r="RMZ57" s="778"/>
      <c r="RNA57" s="778"/>
      <c r="RNB57" s="778"/>
      <c r="RNC57" s="778"/>
      <c r="RND57" s="778"/>
      <c r="RNE57" s="778"/>
      <c r="RNF57" s="778"/>
      <c r="RNG57" s="778"/>
      <c r="RNH57" s="778"/>
      <c r="RNI57" s="778"/>
      <c r="RNJ57" s="778"/>
      <c r="RNK57" s="778"/>
      <c r="RNL57" s="778"/>
      <c r="RNM57" s="778"/>
      <c r="RNN57" s="778"/>
      <c r="RNO57" s="778"/>
      <c r="RNP57" s="778"/>
      <c r="RNQ57" s="778"/>
      <c r="RNR57" s="778"/>
      <c r="RNS57" s="778"/>
      <c r="RNT57" s="778"/>
      <c r="RNU57" s="778"/>
      <c r="RNV57" s="778"/>
      <c r="RNW57" s="778"/>
      <c r="RNX57" s="778"/>
      <c r="RNY57" s="778"/>
      <c r="RNZ57" s="778"/>
      <c r="ROA57" s="778"/>
      <c r="ROB57" s="778"/>
      <c r="ROC57" s="778"/>
      <c r="ROD57" s="778"/>
      <c r="ROE57" s="778"/>
      <c r="ROF57" s="778"/>
      <c r="ROG57" s="778"/>
      <c r="ROH57" s="778"/>
      <c r="ROI57" s="778"/>
      <c r="ROJ57" s="778"/>
      <c r="ROK57" s="778"/>
      <c r="ROL57" s="778"/>
      <c r="ROM57" s="778"/>
      <c r="RON57" s="778"/>
      <c r="ROO57" s="778"/>
      <c r="ROP57" s="778"/>
      <c r="ROQ57" s="778"/>
      <c r="ROR57" s="778"/>
      <c r="ROS57" s="778"/>
      <c r="ROT57" s="778"/>
      <c r="ROU57" s="778"/>
      <c r="ROV57" s="778"/>
      <c r="ROW57" s="778"/>
      <c r="ROX57" s="778"/>
      <c r="ROY57" s="778"/>
      <c r="ROZ57" s="778"/>
      <c r="RPA57" s="778"/>
      <c r="RPB57" s="778"/>
      <c r="RPC57" s="778"/>
      <c r="RPD57" s="778"/>
      <c r="RPE57" s="778"/>
      <c r="RPF57" s="778"/>
      <c r="RPG57" s="778"/>
      <c r="RPH57" s="778"/>
      <c r="RPI57" s="778"/>
      <c r="RPJ57" s="778"/>
      <c r="RPK57" s="778"/>
      <c r="RPL57" s="778"/>
      <c r="RPM57" s="778"/>
      <c r="RPN57" s="778"/>
      <c r="RPO57" s="778"/>
      <c r="RPP57" s="778"/>
      <c r="RPQ57" s="778"/>
      <c r="RPR57" s="778"/>
      <c r="RPS57" s="778"/>
      <c r="RPT57" s="778"/>
      <c r="RPU57" s="778"/>
      <c r="RPV57" s="778"/>
      <c r="RPW57" s="778"/>
      <c r="RPX57" s="778"/>
      <c r="RPY57" s="778"/>
      <c r="RPZ57" s="778"/>
      <c r="RQA57" s="778"/>
      <c r="RQB57" s="778"/>
      <c r="RQC57" s="778"/>
      <c r="RQD57" s="778"/>
      <c r="RQE57" s="778"/>
      <c r="RQF57" s="778"/>
      <c r="RQG57" s="778"/>
      <c r="RQH57" s="778"/>
      <c r="RQI57" s="778"/>
      <c r="RQJ57" s="778"/>
      <c r="RQK57" s="778"/>
      <c r="RQL57" s="778"/>
      <c r="RQM57" s="778"/>
      <c r="RQN57" s="778"/>
      <c r="RQO57" s="778"/>
      <c r="RQP57" s="778"/>
      <c r="RQQ57" s="778"/>
      <c r="RQR57" s="778"/>
      <c r="RQS57" s="778"/>
      <c r="RQT57" s="778"/>
      <c r="RQU57" s="778"/>
      <c r="RQV57" s="778"/>
      <c r="RQW57" s="778"/>
      <c r="RQX57" s="778"/>
      <c r="RQY57" s="778"/>
      <c r="RQZ57" s="778"/>
      <c r="RRA57" s="778"/>
      <c r="RRB57" s="778"/>
      <c r="RRC57" s="778"/>
      <c r="RRD57" s="778"/>
      <c r="RRE57" s="778"/>
      <c r="RRF57" s="778"/>
      <c r="RRG57" s="778"/>
      <c r="RRH57" s="778"/>
      <c r="RRI57" s="778"/>
      <c r="RRJ57" s="778"/>
      <c r="RRK57" s="778"/>
      <c r="RRL57" s="778"/>
      <c r="RRM57" s="778"/>
      <c r="RRN57" s="778"/>
      <c r="RRO57" s="778"/>
      <c r="RRP57" s="778"/>
      <c r="RRQ57" s="778"/>
      <c r="RRR57" s="778"/>
      <c r="RRS57" s="778"/>
      <c r="RRT57" s="778"/>
      <c r="RRU57" s="778"/>
      <c r="RRV57" s="778"/>
      <c r="RRW57" s="778"/>
      <c r="RRX57" s="778"/>
      <c r="RRY57" s="778"/>
      <c r="RRZ57" s="778"/>
      <c r="RSA57" s="778"/>
      <c r="RSB57" s="778"/>
      <c r="RSC57" s="778"/>
      <c r="RSD57" s="778"/>
      <c r="RSE57" s="778"/>
      <c r="RSF57" s="778"/>
      <c r="RSG57" s="778"/>
      <c r="RSH57" s="778"/>
      <c r="RSI57" s="778"/>
      <c r="RSJ57" s="778"/>
      <c r="RSK57" s="778"/>
      <c r="RSL57" s="778"/>
      <c r="RSM57" s="778"/>
      <c r="RSN57" s="778"/>
      <c r="RSO57" s="778"/>
      <c r="RSP57" s="778"/>
      <c r="RSQ57" s="778"/>
      <c r="RSR57" s="778"/>
      <c r="RSS57" s="778"/>
      <c r="RST57" s="778"/>
      <c r="RSU57" s="778"/>
      <c r="RSV57" s="778"/>
      <c r="RSW57" s="778"/>
      <c r="RSX57" s="778"/>
      <c r="RSY57" s="778"/>
      <c r="RSZ57" s="778"/>
      <c r="RTA57" s="778"/>
      <c r="RTB57" s="778"/>
      <c r="RTC57" s="778"/>
      <c r="RTD57" s="778"/>
      <c r="RTE57" s="778"/>
      <c r="RTF57" s="778"/>
      <c r="RTG57" s="778"/>
      <c r="RTH57" s="778"/>
      <c r="RTI57" s="778"/>
      <c r="RTJ57" s="778"/>
      <c r="RTK57" s="778"/>
      <c r="RTL57" s="778"/>
      <c r="RTM57" s="778"/>
      <c r="RTN57" s="778"/>
      <c r="RTO57" s="778"/>
      <c r="RTP57" s="778"/>
      <c r="RTQ57" s="778"/>
      <c r="RTR57" s="778"/>
      <c r="RTS57" s="778"/>
      <c r="RTT57" s="778"/>
      <c r="RTU57" s="778"/>
      <c r="RTV57" s="778"/>
      <c r="RTW57" s="778"/>
      <c r="RTX57" s="778"/>
      <c r="RTY57" s="778"/>
      <c r="RTZ57" s="778"/>
      <c r="RUA57" s="778"/>
      <c r="RUB57" s="778"/>
      <c r="RUC57" s="778"/>
      <c r="RUD57" s="778"/>
      <c r="RUE57" s="778"/>
      <c r="RUF57" s="778"/>
      <c r="RUG57" s="778"/>
      <c r="RUH57" s="778"/>
      <c r="RUI57" s="778"/>
      <c r="RUJ57" s="778"/>
      <c r="RUK57" s="778"/>
      <c r="RUL57" s="778"/>
      <c r="RUM57" s="778"/>
      <c r="RUN57" s="778"/>
      <c r="RUO57" s="778"/>
      <c r="RUP57" s="778"/>
      <c r="RUQ57" s="778"/>
      <c r="RUR57" s="778"/>
      <c r="RUS57" s="778"/>
      <c r="RUT57" s="778"/>
      <c r="RUU57" s="778"/>
      <c r="RUV57" s="778"/>
      <c r="RUW57" s="778"/>
      <c r="RUX57" s="778"/>
      <c r="RUY57" s="778"/>
      <c r="RUZ57" s="778"/>
      <c r="RVA57" s="778"/>
      <c r="RVB57" s="778"/>
      <c r="RVC57" s="778"/>
      <c r="RVD57" s="778"/>
      <c r="RVE57" s="778"/>
      <c r="RVF57" s="778"/>
      <c r="RVG57" s="778"/>
      <c r="RVH57" s="778"/>
      <c r="RVI57" s="778"/>
      <c r="RVJ57" s="778"/>
      <c r="RVK57" s="778"/>
      <c r="RVL57" s="778"/>
      <c r="RVM57" s="778"/>
      <c r="RVN57" s="778"/>
      <c r="RVO57" s="778"/>
      <c r="RVP57" s="778"/>
      <c r="RVQ57" s="778"/>
      <c r="RVR57" s="778"/>
      <c r="RVS57" s="778"/>
      <c r="RVT57" s="778"/>
      <c r="RVU57" s="778"/>
      <c r="RVV57" s="778"/>
      <c r="RVW57" s="778"/>
      <c r="RVX57" s="778"/>
      <c r="RVY57" s="778"/>
      <c r="RVZ57" s="778"/>
      <c r="RWA57" s="778"/>
      <c r="RWB57" s="778"/>
      <c r="RWC57" s="778"/>
      <c r="RWD57" s="778"/>
      <c r="RWE57" s="778"/>
      <c r="RWF57" s="778"/>
      <c r="RWG57" s="778"/>
      <c r="RWH57" s="778"/>
      <c r="RWI57" s="778"/>
      <c r="RWJ57" s="778"/>
      <c r="RWK57" s="778"/>
      <c r="RWL57" s="778"/>
      <c r="RWM57" s="778"/>
      <c r="RWN57" s="778"/>
      <c r="RWO57" s="778"/>
      <c r="RWP57" s="778"/>
      <c r="RWQ57" s="778"/>
      <c r="RWR57" s="778"/>
      <c r="RWS57" s="778"/>
      <c r="RWT57" s="778"/>
      <c r="RWU57" s="778"/>
      <c r="RWV57" s="778"/>
      <c r="RWW57" s="778"/>
      <c r="RWX57" s="778"/>
      <c r="RWY57" s="778"/>
      <c r="RWZ57" s="778"/>
      <c r="RXA57" s="778"/>
      <c r="RXB57" s="778"/>
      <c r="RXC57" s="778"/>
      <c r="RXD57" s="778"/>
      <c r="RXE57" s="778"/>
      <c r="RXF57" s="778"/>
      <c r="RXG57" s="778"/>
      <c r="RXH57" s="778"/>
      <c r="RXI57" s="778"/>
      <c r="RXJ57" s="778"/>
      <c r="RXK57" s="778"/>
      <c r="RXL57" s="778"/>
      <c r="RXM57" s="778"/>
      <c r="RXN57" s="778"/>
      <c r="RXO57" s="778"/>
      <c r="RXP57" s="778"/>
      <c r="RXQ57" s="778"/>
      <c r="RXR57" s="778"/>
      <c r="RXS57" s="778"/>
      <c r="RXT57" s="778"/>
      <c r="RXU57" s="778"/>
      <c r="RXV57" s="778"/>
      <c r="RXW57" s="778"/>
      <c r="RXX57" s="778"/>
      <c r="RXY57" s="778"/>
      <c r="RXZ57" s="778"/>
      <c r="RYA57" s="778"/>
      <c r="RYB57" s="778"/>
      <c r="RYC57" s="778"/>
      <c r="RYD57" s="778"/>
      <c r="RYE57" s="778"/>
      <c r="RYF57" s="778"/>
      <c r="RYG57" s="778"/>
      <c r="RYH57" s="778"/>
      <c r="RYI57" s="778"/>
      <c r="RYJ57" s="778"/>
      <c r="RYK57" s="778"/>
      <c r="RYL57" s="778"/>
      <c r="RYM57" s="778"/>
      <c r="RYN57" s="778"/>
      <c r="RYO57" s="778"/>
      <c r="RYP57" s="778"/>
      <c r="RYQ57" s="778"/>
      <c r="RYR57" s="778"/>
      <c r="RYS57" s="778"/>
      <c r="RYT57" s="778"/>
      <c r="RYU57" s="778"/>
      <c r="RYV57" s="778"/>
      <c r="RYW57" s="778"/>
      <c r="RYX57" s="778"/>
      <c r="RYY57" s="778"/>
      <c r="RYZ57" s="778"/>
      <c r="RZA57" s="778"/>
      <c r="RZB57" s="778"/>
      <c r="RZC57" s="778"/>
      <c r="RZD57" s="778"/>
      <c r="RZE57" s="778"/>
      <c r="RZF57" s="778"/>
      <c r="RZG57" s="778"/>
      <c r="RZH57" s="778"/>
      <c r="RZI57" s="778"/>
      <c r="RZJ57" s="778"/>
      <c r="RZK57" s="778"/>
      <c r="RZL57" s="778"/>
      <c r="RZM57" s="778"/>
      <c r="RZN57" s="778"/>
      <c r="RZO57" s="778"/>
      <c r="RZP57" s="778"/>
      <c r="RZQ57" s="778"/>
      <c r="RZR57" s="778"/>
      <c r="RZS57" s="778"/>
      <c r="RZT57" s="778"/>
      <c r="RZU57" s="778"/>
      <c r="RZV57" s="778"/>
      <c r="RZW57" s="778"/>
      <c r="RZX57" s="778"/>
      <c r="RZY57" s="778"/>
      <c r="RZZ57" s="778"/>
      <c r="SAA57" s="778"/>
      <c r="SAB57" s="778"/>
      <c r="SAC57" s="778"/>
      <c r="SAD57" s="778"/>
      <c r="SAE57" s="778"/>
      <c r="SAF57" s="778"/>
      <c r="SAG57" s="778"/>
      <c r="SAH57" s="778"/>
      <c r="SAI57" s="778"/>
      <c r="SAJ57" s="778"/>
      <c r="SAK57" s="778"/>
      <c r="SAL57" s="778"/>
      <c r="SAM57" s="778"/>
      <c r="SAN57" s="778"/>
      <c r="SAO57" s="778"/>
      <c r="SAP57" s="778"/>
      <c r="SAQ57" s="778"/>
      <c r="SAR57" s="778"/>
      <c r="SAS57" s="778"/>
      <c r="SAT57" s="778"/>
      <c r="SAU57" s="778"/>
      <c r="SAV57" s="778"/>
      <c r="SAW57" s="778"/>
      <c r="SAX57" s="778"/>
      <c r="SAY57" s="778"/>
      <c r="SAZ57" s="778"/>
      <c r="SBA57" s="778"/>
      <c r="SBB57" s="778"/>
      <c r="SBC57" s="778"/>
      <c r="SBD57" s="778"/>
      <c r="SBE57" s="778"/>
      <c r="SBF57" s="778"/>
      <c r="SBG57" s="778"/>
      <c r="SBH57" s="778"/>
      <c r="SBI57" s="778"/>
      <c r="SBJ57" s="778"/>
      <c r="SBK57" s="778"/>
      <c r="SBL57" s="778"/>
      <c r="SBM57" s="778"/>
      <c r="SBN57" s="778"/>
      <c r="SBO57" s="778"/>
      <c r="SBP57" s="778"/>
      <c r="SBQ57" s="778"/>
      <c r="SBR57" s="778"/>
      <c r="SBS57" s="778"/>
      <c r="SBT57" s="778"/>
      <c r="SBU57" s="778"/>
      <c r="SBV57" s="778"/>
      <c r="SBW57" s="778"/>
      <c r="SBX57" s="778"/>
      <c r="SBY57" s="778"/>
      <c r="SBZ57" s="778"/>
      <c r="SCA57" s="778"/>
      <c r="SCB57" s="778"/>
      <c r="SCC57" s="778"/>
      <c r="SCD57" s="778"/>
      <c r="SCE57" s="778"/>
      <c r="SCF57" s="778"/>
      <c r="SCG57" s="778"/>
      <c r="SCH57" s="778"/>
      <c r="SCI57" s="778"/>
      <c r="SCJ57" s="778"/>
      <c r="SCK57" s="778"/>
      <c r="SCL57" s="778"/>
      <c r="SCM57" s="778"/>
      <c r="SCN57" s="778"/>
      <c r="SCO57" s="778"/>
      <c r="SCP57" s="778"/>
      <c r="SCQ57" s="778"/>
      <c r="SCR57" s="778"/>
      <c r="SCS57" s="778"/>
      <c r="SCT57" s="778"/>
      <c r="SCU57" s="778"/>
      <c r="SCV57" s="778"/>
      <c r="SCW57" s="778"/>
      <c r="SCX57" s="778"/>
      <c r="SCY57" s="778"/>
      <c r="SCZ57" s="778"/>
      <c r="SDA57" s="778"/>
      <c r="SDB57" s="778"/>
      <c r="SDC57" s="778"/>
      <c r="SDD57" s="778"/>
      <c r="SDE57" s="778"/>
      <c r="SDF57" s="778"/>
      <c r="SDG57" s="778"/>
      <c r="SDH57" s="778"/>
      <c r="SDI57" s="778"/>
      <c r="SDJ57" s="778"/>
      <c r="SDK57" s="778"/>
      <c r="SDL57" s="778"/>
      <c r="SDM57" s="778"/>
      <c r="SDN57" s="778"/>
      <c r="SDO57" s="778"/>
      <c r="SDP57" s="778"/>
      <c r="SDQ57" s="778"/>
      <c r="SDR57" s="778"/>
      <c r="SDS57" s="778"/>
      <c r="SDT57" s="778"/>
      <c r="SDU57" s="778"/>
      <c r="SDV57" s="778"/>
      <c r="SDW57" s="778"/>
      <c r="SDX57" s="778"/>
      <c r="SDY57" s="778"/>
      <c r="SDZ57" s="778"/>
      <c r="SEA57" s="778"/>
      <c r="SEB57" s="778"/>
      <c r="SEC57" s="778"/>
      <c r="SED57" s="778"/>
      <c r="SEE57" s="778"/>
      <c r="SEF57" s="778"/>
      <c r="SEG57" s="778"/>
      <c r="SEH57" s="778"/>
      <c r="SEI57" s="778"/>
      <c r="SEJ57" s="778"/>
      <c r="SEK57" s="778"/>
      <c r="SEL57" s="778"/>
      <c r="SEM57" s="778"/>
      <c r="SEN57" s="778"/>
      <c r="SEO57" s="778"/>
      <c r="SEP57" s="778"/>
      <c r="SEQ57" s="778"/>
      <c r="SER57" s="778"/>
      <c r="SES57" s="778"/>
      <c r="SET57" s="778"/>
      <c r="SEU57" s="778"/>
      <c r="SEV57" s="778"/>
      <c r="SEW57" s="778"/>
      <c r="SEX57" s="778"/>
      <c r="SEY57" s="778"/>
      <c r="SEZ57" s="778"/>
      <c r="SFA57" s="778"/>
      <c r="SFB57" s="778"/>
      <c r="SFC57" s="778"/>
      <c r="SFD57" s="778"/>
      <c r="SFE57" s="778"/>
      <c r="SFF57" s="778"/>
      <c r="SFG57" s="778"/>
      <c r="SFH57" s="778"/>
      <c r="SFI57" s="778"/>
      <c r="SFJ57" s="778"/>
      <c r="SFK57" s="778"/>
      <c r="SFL57" s="778"/>
      <c r="SFM57" s="778"/>
      <c r="SFN57" s="778"/>
      <c r="SFO57" s="778"/>
      <c r="SFP57" s="778"/>
      <c r="SFQ57" s="778"/>
      <c r="SFR57" s="778"/>
      <c r="SFS57" s="778"/>
      <c r="SFT57" s="778"/>
      <c r="SFU57" s="778"/>
      <c r="SFV57" s="778"/>
      <c r="SFW57" s="778"/>
      <c r="SFX57" s="778"/>
      <c r="SFY57" s="778"/>
      <c r="SFZ57" s="778"/>
      <c r="SGA57" s="778"/>
      <c r="SGB57" s="778"/>
      <c r="SGC57" s="778"/>
      <c r="SGD57" s="778"/>
      <c r="SGE57" s="778"/>
      <c r="SGF57" s="778"/>
      <c r="SGG57" s="778"/>
      <c r="SGH57" s="778"/>
      <c r="SGI57" s="778"/>
      <c r="SGJ57" s="778"/>
      <c r="SGK57" s="778"/>
      <c r="SGL57" s="778"/>
      <c r="SGM57" s="778"/>
      <c r="SGN57" s="778"/>
      <c r="SGO57" s="778"/>
      <c r="SGP57" s="778"/>
      <c r="SGQ57" s="778"/>
      <c r="SGR57" s="778"/>
      <c r="SGS57" s="778"/>
      <c r="SGT57" s="778"/>
      <c r="SGU57" s="778"/>
      <c r="SGV57" s="778"/>
      <c r="SGW57" s="778"/>
      <c r="SGX57" s="778"/>
      <c r="SGY57" s="778"/>
      <c r="SGZ57" s="778"/>
      <c r="SHA57" s="778"/>
      <c r="SHB57" s="778"/>
      <c r="SHC57" s="778"/>
      <c r="SHD57" s="778"/>
      <c r="SHE57" s="778"/>
      <c r="SHF57" s="778"/>
      <c r="SHG57" s="778"/>
      <c r="SHH57" s="778"/>
      <c r="SHI57" s="778"/>
      <c r="SHJ57" s="778"/>
      <c r="SHK57" s="778"/>
      <c r="SHL57" s="778"/>
      <c r="SHM57" s="778"/>
      <c r="SHN57" s="778"/>
      <c r="SHO57" s="778"/>
      <c r="SHP57" s="778"/>
      <c r="SHQ57" s="778"/>
      <c r="SHR57" s="778"/>
      <c r="SHS57" s="778"/>
      <c r="SHT57" s="778"/>
      <c r="SHU57" s="778"/>
      <c r="SHV57" s="778"/>
      <c r="SHW57" s="778"/>
      <c r="SHX57" s="778"/>
      <c r="SHY57" s="778"/>
      <c r="SHZ57" s="778"/>
      <c r="SIA57" s="778"/>
      <c r="SIB57" s="778"/>
      <c r="SIC57" s="778"/>
      <c r="SID57" s="778"/>
      <c r="SIE57" s="778"/>
      <c r="SIF57" s="778"/>
      <c r="SIG57" s="778"/>
      <c r="SIH57" s="778"/>
      <c r="SII57" s="778"/>
      <c r="SIJ57" s="778"/>
      <c r="SIK57" s="778"/>
      <c r="SIL57" s="778"/>
      <c r="SIM57" s="778"/>
      <c r="SIN57" s="778"/>
      <c r="SIO57" s="778"/>
      <c r="SIP57" s="778"/>
      <c r="SIQ57" s="778"/>
      <c r="SIR57" s="778"/>
      <c r="SIS57" s="778"/>
      <c r="SIT57" s="778"/>
      <c r="SIU57" s="778"/>
      <c r="SIV57" s="778"/>
      <c r="SIW57" s="778"/>
      <c r="SIX57" s="778"/>
      <c r="SIY57" s="778"/>
      <c r="SIZ57" s="778"/>
      <c r="SJA57" s="778"/>
      <c r="SJB57" s="778"/>
      <c r="SJC57" s="778"/>
      <c r="SJD57" s="778"/>
      <c r="SJE57" s="778"/>
      <c r="SJF57" s="778"/>
      <c r="SJG57" s="778"/>
      <c r="SJH57" s="778"/>
      <c r="SJI57" s="778"/>
      <c r="SJJ57" s="778"/>
      <c r="SJK57" s="778"/>
      <c r="SJL57" s="778"/>
      <c r="SJM57" s="778"/>
      <c r="SJN57" s="778"/>
      <c r="SJO57" s="778"/>
      <c r="SJP57" s="778"/>
      <c r="SJQ57" s="778"/>
      <c r="SJR57" s="778"/>
      <c r="SJS57" s="778"/>
      <c r="SJT57" s="778"/>
      <c r="SJU57" s="778"/>
      <c r="SJV57" s="778"/>
      <c r="SJW57" s="778"/>
      <c r="SJX57" s="778"/>
      <c r="SJY57" s="778"/>
      <c r="SJZ57" s="778"/>
      <c r="SKA57" s="778"/>
      <c r="SKB57" s="778"/>
      <c r="SKC57" s="778"/>
      <c r="SKD57" s="778"/>
      <c r="SKE57" s="778"/>
      <c r="SKF57" s="778"/>
      <c r="SKG57" s="778"/>
      <c r="SKH57" s="778"/>
      <c r="SKI57" s="778"/>
      <c r="SKJ57" s="778"/>
      <c r="SKK57" s="778"/>
      <c r="SKL57" s="778"/>
      <c r="SKM57" s="778"/>
      <c r="SKN57" s="778"/>
      <c r="SKO57" s="778"/>
      <c r="SKP57" s="778"/>
      <c r="SKQ57" s="778"/>
      <c r="SKR57" s="778"/>
      <c r="SKS57" s="778"/>
      <c r="SKT57" s="778"/>
      <c r="SKU57" s="778"/>
      <c r="SKV57" s="778"/>
      <c r="SKW57" s="778"/>
      <c r="SKX57" s="778"/>
      <c r="SKY57" s="778"/>
      <c r="SKZ57" s="778"/>
      <c r="SLA57" s="778"/>
      <c r="SLB57" s="778"/>
      <c r="SLC57" s="778"/>
      <c r="SLD57" s="778"/>
      <c r="SLE57" s="778"/>
      <c r="SLF57" s="778"/>
      <c r="SLG57" s="778"/>
      <c r="SLH57" s="778"/>
      <c r="SLI57" s="778"/>
      <c r="SLJ57" s="778"/>
      <c r="SLK57" s="778"/>
      <c r="SLL57" s="778"/>
      <c r="SLM57" s="778"/>
      <c r="SLN57" s="778"/>
      <c r="SLO57" s="778"/>
      <c r="SLP57" s="778"/>
      <c r="SLQ57" s="778"/>
      <c r="SLR57" s="778"/>
      <c r="SLS57" s="778"/>
      <c r="SLT57" s="778"/>
      <c r="SLU57" s="778"/>
      <c r="SLV57" s="778"/>
      <c r="SLW57" s="778"/>
      <c r="SLX57" s="778"/>
      <c r="SLY57" s="778"/>
      <c r="SLZ57" s="778"/>
      <c r="SMA57" s="778"/>
      <c r="SMB57" s="778"/>
      <c r="SMC57" s="778"/>
      <c r="SMD57" s="778"/>
      <c r="SME57" s="778"/>
      <c r="SMF57" s="778"/>
      <c r="SMG57" s="778"/>
      <c r="SMH57" s="778"/>
      <c r="SMI57" s="778"/>
      <c r="SMJ57" s="778"/>
      <c r="SMK57" s="778"/>
      <c r="SML57" s="778"/>
      <c r="SMM57" s="778"/>
      <c r="SMN57" s="778"/>
      <c r="SMO57" s="778"/>
      <c r="SMP57" s="778"/>
      <c r="SMQ57" s="778"/>
      <c r="SMR57" s="778"/>
      <c r="SMS57" s="778"/>
      <c r="SMT57" s="778"/>
      <c r="SMU57" s="778"/>
      <c r="SMV57" s="778"/>
      <c r="SMW57" s="778"/>
      <c r="SMX57" s="778"/>
      <c r="SMY57" s="778"/>
      <c r="SMZ57" s="778"/>
      <c r="SNA57" s="778"/>
      <c r="SNB57" s="778"/>
      <c r="SNC57" s="778"/>
      <c r="SND57" s="778"/>
      <c r="SNE57" s="778"/>
      <c r="SNF57" s="778"/>
      <c r="SNG57" s="778"/>
      <c r="SNH57" s="778"/>
      <c r="SNI57" s="778"/>
      <c r="SNJ57" s="778"/>
      <c r="SNK57" s="778"/>
      <c r="SNL57" s="778"/>
      <c r="SNM57" s="778"/>
      <c r="SNN57" s="778"/>
      <c r="SNO57" s="778"/>
      <c r="SNP57" s="778"/>
      <c r="SNQ57" s="778"/>
      <c r="SNR57" s="778"/>
      <c r="SNS57" s="778"/>
      <c r="SNT57" s="778"/>
      <c r="SNU57" s="778"/>
      <c r="SNV57" s="778"/>
      <c r="SNW57" s="778"/>
      <c r="SNX57" s="778"/>
      <c r="SNY57" s="778"/>
      <c r="SNZ57" s="778"/>
      <c r="SOA57" s="778"/>
      <c r="SOB57" s="778"/>
      <c r="SOC57" s="778"/>
      <c r="SOD57" s="778"/>
      <c r="SOE57" s="778"/>
      <c r="SOF57" s="778"/>
      <c r="SOG57" s="778"/>
      <c r="SOH57" s="778"/>
      <c r="SOI57" s="778"/>
      <c r="SOJ57" s="778"/>
      <c r="SOK57" s="778"/>
      <c r="SOL57" s="778"/>
      <c r="SOM57" s="778"/>
      <c r="SON57" s="778"/>
      <c r="SOO57" s="778"/>
      <c r="SOP57" s="778"/>
      <c r="SOQ57" s="778"/>
      <c r="SOR57" s="778"/>
      <c r="SOS57" s="778"/>
      <c r="SOT57" s="778"/>
      <c r="SOU57" s="778"/>
      <c r="SOV57" s="778"/>
      <c r="SOW57" s="778"/>
      <c r="SOX57" s="778"/>
      <c r="SOY57" s="778"/>
      <c r="SOZ57" s="778"/>
      <c r="SPA57" s="778"/>
      <c r="SPB57" s="778"/>
      <c r="SPC57" s="778"/>
      <c r="SPD57" s="778"/>
      <c r="SPE57" s="778"/>
      <c r="SPF57" s="778"/>
      <c r="SPG57" s="778"/>
      <c r="SPH57" s="778"/>
      <c r="SPI57" s="778"/>
      <c r="SPJ57" s="778"/>
      <c r="SPK57" s="778"/>
      <c r="SPL57" s="778"/>
      <c r="SPM57" s="778"/>
      <c r="SPN57" s="778"/>
      <c r="SPO57" s="778"/>
      <c r="SPP57" s="778"/>
      <c r="SPQ57" s="778"/>
      <c r="SPR57" s="778"/>
      <c r="SPS57" s="778"/>
      <c r="SPT57" s="778"/>
      <c r="SPU57" s="778"/>
      <c r="SPV57" s="778"/>
      <c r="SPW57" s="778"/>
      <c r="SPX57" s="778"/>
      <c r="SPY57" s="778"/>
      <c r="SPZ57" s="778"/>
      <c r="SQA57" s="778"/>
      <c r="SQB57" s="778"/>
      <c r="SQC57" s="778"/>
      <c r="SQD57" s="778"/>
      <c r="SQE57" s="778"/>
      <c r="SQF57" s="778"/>
      <c r="SQG57" s="778"/>
      <c r="SQH57" s="778"/>
      <c r="SQI57" s="778"/>
      <c r="SQJ57" s="778"/>
      <c r="SQK57" s="778"/>
      <c r="SQL57" s="778"/>
      <c r="SQM57" s="778"/>
      <c r="SQN57" s="778"/>
      <c r="SQO57" s="778"/>
      <c r="SQP57" s="778"/>
      <c r="SQQ57" s="778"/>
      <c r="SQR57" s="778"/>
      <c r="SQS57" s="778"/>
      <c r="SQT57" s="778"/>
      <c r="SQU57" s="778"/>
      <c r="SQV57" s="778"/>
      <c r="SQW57" s="778"/>
      <c r="SQX57" s="778"/>
      <c r="SQY57" s="778"/>
      <c r="SQZ57" s="778"/>
      <c r="SRA57" s="778"/>
      <c r="SRB57" s="778"/>
      <c r="SRC57" s="778"/>
      <c r="SRD57" s="778"/>
      <c r="SRE57" s="778"/>
      <c r="SRF57" s="778"/>
      <c r="SRG57" s="778"/>
      <c r="SRH57" s="778"/>
      <c r="SRI57" s="778"/>
      <c r="SRJ57" s="778"/>
      <c r="SRK57" s="778"/>
      <c r="SRL57" s="778"/>
      <c r="SRM57" s="778"/>
      <c r="SRN57" s="778"/>
      <c r="SRO57" s="778"/>
      <c r="SRP57" s="778"/>
      <c r="SRQ57" s="778"/>
      <c r="SRR57" s="778"/>
      <c r="SRS57" s="778"/>
      <c r="SRT57" s="778"/>
      <c r="SRU57" s="778"/>
      <c r="SRV57" s="778"/>
      <c r="SRW57" s="778"/>
      <c r="SRX57" s="778"/>
      <c r="SRY57" s="778"/>
      <c r="SRZ57" s="778"/>
      <c r="SSA57" s="778"/>
      <c r="SSB57" s="778"/>
      <c r="SSC57" s="778"/>
      <c r="SSD57" s="778"/>
      <c r="SSE57" s="778"/>
      <c r="SSF57" s="778"/>
      <c r="SSG57" s="778"/>
      <c r="SSH57" s="778"/>
      <c r="SSI57" s="778"/>
      <c r="SSJ57" s="778"/>
      <c r="SSK57" s="778"/>
      <c r="SSL57" s="778"/>
      <c r="SSM57" s="778"/>
      <c r="SSN57" s="778"/>
      <c r="SSO57" s="778"/>
      <c r="SSP57" s="778"/>
      <c r="SSQ57" s="778"/>
      <c r="SSR57" s="778"/>
      <c r="SSS57" s="778"/>
      <c r="SST57" s="778"/>
      <c r="SSU57" s="778"/>
      <c r="SSV57" s="778"/>
      <c r="SSW57" s="778"/>
      <c r="SSX57" s="778"/>
      <c r="SSY57" s="778"/>
      <c r="SSZ57" s="778"/>
      <c r="STA57" s="778"/>
      <c r="STB57" s="778"/>
      <c r="STC57" s="778"/>
      <c r="STD57" s="778"/>
      <c r="STE57" s="778"/>
      <c r="STF57" s="778"/>
      <c r="STG57" s="778"/>
      <c r="STH57" s="778"/>
      <c r="STI57" s="778"/>
      <c r="STJ57" s="778"/>
      <c r="STK57" s="778"/>
      <c r="STL57" s="778"/>
      <c r="STM57" s="778"/>
      <c r="STN57" s="778"/>
      <c r="STO57" s="778"/>
      <c r="STP57" s="778"/>
      <c r="STQ57" s="778"/>
      <c r="STR57" s="778"/>
      <c r="STS57" s="778"/>
      <c r="STT57" s="778"/>
      <c r="STU57" s="778"/>
      <c r="STV57" s="778"/>
      <c r="STW57" s="778"/>
      <c r="STX57" s="778"/>
      <c r="STY57" s="778"/>
      <c r="STZ57" s="778"/>
      <c r="SUA57" s="778"/>
      <c r="SUB57" s="778"/>
      <c r="SUC57" s="778"/>
      <c r="SUD57" s="778"/>
      <c r="SUE57" s="778"/>
      <c r="SUF57" s="778"/>
      <c r="SUG57" s="778"/>
      <c r="SUH57" s="778"/>
      <c r="SUI57" s="778"/>
      <c r="SUJ57" s="778"/>
      <c r="SUK57" s="778"/>
      <c r="SUL57" s="778"/>
      <c r="SUM57" s="778"/>
      <c r="SUN57" s="778"/>
      <c r="SUO57" s="778"/>
      <c r="SUP57" s="778"/>
      <c r="SUQ57" s="778"/>
      <c r="SUR57" s="778"/>
      <c r="SUS57" s="778"/>
      <c r="SUT57" s="778"/>
      <c r="SUU57" s="778"/>
      <c r="SUV57" s="778"/>
      <c r="SUW57" s="778"/>
      <c r="SUX57" s="778"/>
      <c r="SUY57" s="778"/>
      <c r="SUZ57" s="778"/>
      <c r="SVA57" s="778"/>
      <c r="SVB57" s="778"/>
      <c r="SVC57" s="778"/>
      <c r="SVD57" s="778"/>
      <c r="SVE57" s="778"/>
      <c r="SVF57" s="778"/>
      <c r="SVG57" s="778"/>
      <c r="SVH57" s="778"/>
      <c r="SVI57" s="778"/>
      <c r="SVJ57" s="778"/>
      <c r="SVK57" s="778"/>
      <c r="SVL57" s="778"/>
      <c r="SVM57" s="778"/>
      <c r="SVN57" s="778"/>
      <c r="SVO57" s="778"/>
      <c r="SVP57" s="778"/>
      <c r="SVQ57" s="778"/>
      <c r="SVR57" s="778"/>
      <c r="SVS57" s="778"/>
      <c r="SVT57" s="778"/>
      <c r="SVU57" s="778"/>
      <c r="SVV57" s="778"/>
      <c r="SVW57" s="778"/>
      <c r="SVX57" s="778"/>
      <c r="SVY57" s="778"/>
      <c r="SVZ57" s="778"/>
      <c r="SWA57" s="778"/>
      <c r="SWB57" s="778"/>
      <c r="SWC57" s="778"/>
      <c r="SWD57" s="778"/>
      <c r="SWE57" s="778"/>
      <c r="SWF57" s="778"/>
      <c r="SWG57" s="778"/>
      <c r="SWH57" s="778"/>
      <c r="SWI57" s="778"/>
      <c r="SWJ57" s="778"/>
      <c r="SWK57" s="778"/>
      <c r="SWL57" s="778"/>
      <c r="SWM57" s="778"/>
      <c r="SWN57" s="778"/>
      <c r="SWO57" s="778"/>
      <c r="SWP57" s="778"/>
      <c r="SWQ57" s="778"/>
      <c r="SWR57" s="778"/>
      <c r="SWS57" s="778"/>
      <c r="SWT57" s="778"/>
      <c r="SWU57" s="778"/>
      <c r="SWV57" s="778"/>
      <c r="SWW57" s="778"/>
      <c r="SWX57" s="778"/>
      <c r="SWY57" s="778"/>
      <c r="SWZ57" s="778"/>
      <c r="SXA57" s="778"/>
      <c r="SXB57" s="778"/>
      <c r="SXC57" s="778"/>
      <c r="SXD57" s="778"/>
      <c r="SXE57" s="778"/>
      <c r="SXF57" s="778"/>
      <c r="SXG57" s="778"/>
      <c r="SXH57" s="778"/>
      <c r="SXI57" s="778"/>
      <c r="SXJ57" s="778"/>
      <c r="SXK57" s="778"/>
      <c r="SXL57" s="778"/>
      <c r="SXM57" s="778"/>
      <c r="SXN57" s="778"/>
      <c r="SXO57" s="778"/>
      <c r="SXP57" s="778"/>
      <c r="SXQ57" s="778"/>
      <c r="SXR57" s="778"/>
      <c r="SXS57" s="778"/>
      <c r="SXT57" s="778"/>
      <c r="SXU57" s="778"/>
      <c r="SXV57" s="778"/>
      <c r="SXW57" s="778"/>
      <c r="SXX57" s="778"/>
      <c r="SXY57" s="778"/>
      <c r="SXZ57" s="778"/>
      <c r="SYA57" s="778"/>
      <c r="SYB57" s="778"/>
      <c r="SYC57" s="778"/>
      <c r="SYD57" s="778"/>
      <c r="SYE57" s="778"/>
      <c r="SYF57" s="778"/>
      <c r="SYG57" s="778"/>
      <c r="SYH57" s="778"/>
      <c r="SYI57" s="778"/>
      <c r="SYJ57" s="778"/>
      <c r="SYK57" s="778"/>
      <c r="SYL57" s="778"/>
      <c r="SYM57" s="778"/>
      <c r="SYN57" s="778"/>
      <c r="SYO57" s="778"/>
      <c r="SYP57" s="778"/>
      <c r="SYQ57" s="778"/>
      <c r="SYR57" s="778"/>
      <c r="SYS57" s="778"/>
      <c r="SYT57" s="778"/>
      <c r="SYU57" s="778"/>
      <c r="SYV57" s="778"/>
      <c r="SYW57" s="778"/>
      <c r="SYX57" s="778"/>
      <c r="SYY57" s="778"/>
      <c r="SYZ57" s="778"/>
      <c r="SZA57" s="778"/>
      <c r="SZB57" s="778"/>
      <c r="SZC57" s="778"/>
      <c r="SZD57" s="778"/>
      <c r="SZE57" s="778"/>
      <c r="SZF57" s="778"/>
      <c r="SZG57" s="778"/>
      <c r="SZH57" s="778"/>
      <c r="SZI57" s="778"/>
      <c r="SZJ57" s="778"/>
      <c r="SZK57" s="778"/>
      <c r="SZL57" s="778"/>
      <c r="SZM57" s="778"/>
      <c r="SZN57" s="778"/>
      <c r="SZO57" s="778"/>
      <c r="SZP57" s="778"/>
      <c r="SZQ57" s="778"/>
      <c r="SZR57" s="778"/>
      <c r="SZS57" s="778"/>
      <c r="SZT57" s="778"/>
      <c r="SZU57" s="778"/>
      <c r="SZV57" s="778"/>
      <c r="SZW57" s="778"/>
      <c r="SZX57" s="778"/>
      <c r="SZY57" s="778"/>
      <c r="SZZ57" s="778"/>
      <c r="TAA57" s="778"/>
      <c r="TAB57" s="778"/>
      <c r="TAC57" s="778"/>
      <c r="TAD57" s="778"/>
      <c r="TAE57" s="778"/>
      <c r="TAF57" s="778"/>
      <c r="TAG57" s="778"/>
      <c r="TAH57" s="778"/>
      <c r="TAI57" s="778"/>
      <c r="TAJ57" s="778"/>
      <c r="TAK57" s="778"/>
      <c r="TAL57" s="778"/>
      <c r="TAM57" s="778"/>
      <c r="TAN57" s="778"/>
      <c r="TAO57" s="778"/>
      <c r="TAP57" s="778"/>
      <c r="TAQ57" s="778"/>
      <c r="TAR57" s="778"/>
      <c r="TAS57" s="778"/>
      <c r="TAT57" s="778"/>
      <c r="TAU57" s="778"/>
      <c r="TAV57" s="778"/>
      <c r="TAW57" s="778"/>
      <c r="TAX57" s="778"/>
      <c r="TAY57" s="778"/>
      <c r="TAZ57" s="778"/>
      <c r="TBA57" s="778"/>
      <c r="TBB57" s="778"/>
      <c r="TBC57" s="778"/>
      <c r="TBD57" s="778"/>
      <c r="TBE57" s="778"/>
      <c r="TBF57" s="778"/>
      <c r="TBG57" s="778"/>
      <c r="TBH57" s="778"/>
      <c r="TBI57" s="778"/>
      <c r="TBJ57" s="778"/>
      <c r="TBK57" s="778"/>
      <c r="TBL57" s="778"/>
      <c r="TBM57" s="778"/>
      <c r="TBN57" s="778"/>
      <c r="TBO57" s="778"/>
      <c r="TBP57" s="778"/>
      <c r="TBQ57" s="778"/>
      <c r="TBR57" s="778"/>
      <c r="TBS57" s="778"/>
      <c r="TBT57" s="778"/>
      <c r="TBU57" s="778"/>
      <c r="TBV57" s="778"/>
      <c r="TBW57" s="778"/>
      <c r="TBX57" s="778"/>
      <c r="TBY57" s="778"/>
      <c r="TBZ57" s="778"/>
      <c r="TCA57" s="778"/>
      <c r="TCB57" s="778"/>
      <c r="TCC57" s="778"/>
      <c r="TCD57" s="778"/>
      <c r="TCE57" s="778"/>
      <c r="TCF57" s="778"/>
      <c r="TCG57" s="778"/>
      <c r="TCH57" s="778"/>
      <c r="TCI57" s="778"/>
      <c r="TCJ57" s="778"/>
      <c r="TCK57" s="778"/>
      <c r="TCL57" s="778"/>
      <c r="TCM57" s="778"/>
      <c r="TCN57" s="778"/>
      <c r="TCO57" s="778"/>
      <c r="TCP57" s="778"/>
      <c r="TCQ57" s="778"/>
      <c r="TCR57" s="778"/>
      <c r="TCS57" s="778"/>
      <c r="TCT57" s="778"/>
      <c r="TCU57" s="778"/>
      <c r="TCV57" s="778"/>
      <c r="TCW57" s="778"/>
      <c r="TCX57" s="778"/>
      <c r="TCY57" s="778"/>
      <c r="TCZ57" s="778"/>
      <c r="TDA57" s="778"/>
      <c r="TDB57" s="778"/>
      <c r="TDC57" s="778"/>
      <c r="TDD57" s="778"/>
      <c r="TDE57" s="778"/>
      <c r="TDF57" s="778"/>
      <c r="TDG57" s="778"/>
      <c r="TDH57" s="778"/>
      <c r="TDI57" s="778"/>
      <c r="TDJ57" s="778"/>
      <c r="TDK57" s="778"/>
      <c r="TDL57" s="778"/>
      <c r="TDM57" s="778"/>
      <c r="TDN57" s="778"/>
      <c r="TDO57" s="778"/>
      <c r="TDP57" s="778"/>
      <c r="TDQ57" s="778"/>
      <c r="TDR57" s="778"/>
      <c r="TDS57" s="778"/>
      <c r="TDT57" s="778"/>
      <c r="TDU57" s="778"/>
      <c r="TDV57" s="778"/>
      <c r="TDW57" s="778"/>
      <c r="TDX57" s="778"/>
      <c r="TDY57" s="778"/>
      <c r="TDZ57" s="778"/>
      <c r="TEA57" s="778"/>
      <c r="TEB57" s="778"/>
      <c r="TEC57" s="778"/>
      <c r="TED57" s="778"/>
      <c r="TEE57" s="778"/>
      <c r="TEF57" s="778"/>
      <c r="TEG57" s="778"/>
      <c r="TEH57" s="778"/>
      <c r="TEI57" s="778"/>
      <c r="TEJ57" s="778"/>
      <c r="TEK57" s="778"/>
      <c r="TEL57" s="778"/>
      <c r="TEM57" s="778"/>
      <c r="TEN57" s="778"/>
      <c r="TEO57" s="778"/>
      <c r="TEP57" s="778"/>
      <c r="TEQ57" s="778"/>
      <c r="TER57" s="778"/>
      <c r="TES57" s="778"/>
      <c r="TET57" s="778"/>
      <c r="TEU57" s="778"/>
      <c r="TEV57" s="778"/>
      <c r="TEW57" s="778"/>
      <c r="TEX57" s="778"/>
      <c r="TEY57" s="778"/>
      <c r="TEZ57" s="778"/>
      <c r="TFA57" s="778"/>
      <c r="TFB57" s="778"/>
      <c r="TFC57" s="778"/>
      <c r="TFD57" s="778"/>
      <c r="TFE57" s="778"/>
      <c r="TFF57" s="778"/>
      <c r="TFG57" s="778"/>
      <c r="TFH57" s="778"/>
      <c r="TFI57" s="778"/>
      <c r="TFJ57" s="778"/>
      <c r="TFK57" s="778"/>
      <c r="TFL57" s="778"/>
      <c r="TFM57" s="778"/>
      <c r="TFN57" s="778"/>
      <c r="TFO57" s="778"/>
      <c r="TFP57" s="778"/>
      <c r="TFQ57" s="778"/>
      <c r="TFR57" s="778"/>
      <c r="TFS57" s="778"/>
      <c r="TFT57" s="778"/>
      <c r="TFU57" s="778"/>
      <c r="TFV57" s="778"/>
      <c r="TFW57" s="778"/>
      <c r="TFX57" s="778"/>
      <c r="TFY57" s="778"/>
      <c r="TFZ57" s="778"/>
      <c r="TGA57" s="778"/>
      <c r="TGB57" s="778"/>
      <c r="TGC57" s="778"/>
      <c r="TGD57" s="778"/>
      <c r="TGE57" s="778"/>
      <c r="TGF57" s="778"/>
      <c r="TGG57" s="778"/>
      <c r="TGH57" s="778"/>
      <c r="TGI57" s="778"/>
      <c r="TGJ57" s="778"/>
      <c r="TGK57" s="778"/>
      <c r="TGL57" s="778"/>
      <c r="TGM57" s="778"/>
      <c r="TGN57" s="778"/>
      <c r="TGO57" s="778"/>
      <c r="TGP57" s="778"/>
      <c r="TGQ57" s="778"/>
      <c r="TGR57" s="778"/>
      <c r="TGS57" s="778"/>
      <c r="TGT57" s="778"/>
      <c r="TGU57" s="778"/>
      <c r="TGV57" s="778"/>
      <c r="TGW57" s="778"/>
      <c r="TGX57" s="778"/>
      <c r="TGY57" s="778"/>
      <c r="TGZ57" s="778"/>
      <c r="THA57" s="778"/>
      <c r="THB57" s="778"/>
      <c r="THC57" s="778"/>
      <c r="THD57" s="778"/>
      <c r="THE57" s="778"/>
      <c r="THF57" s="778"/>
      <c r="THG57" s="778"/>
      <c r="THH57" s="778"/>
      <c r="THI57" s="778"/>
      <c r="THJ57" s="778"/>
      <c r="THK57" s="778"/>
      <c r="THL57" s="778"/>
      <c r="THM57" s="778"/>
      <c r="THN57" s="778"/>
      <c r="THO57" s="778"/>
      <c r="THP57" s="778"/>
      <c r="THQ57" s="778"/>
      <c r="THR57" s="778"/>
      <c r="THS57" s="778"/>
      <c r="THT57" s="778"/>
      <c r="THU57" s="778"/>
      <c r="THV57" s="778"/>
      <c r="THW57" s="778"/>
      <c r="THX57" s="778"/>
      <c r="THY57" s="778"/>
      <c r="THZ57" s="778"/>
      <c r="TIA57" s="778"/>
      <c r="TIB57" s="778"/>
      <c r="TIC57" s="778"/>
      <c r="TID57" s="778"/>
      <c r="TIE57" s="778"/>
      <c r="TIF57" s="778"/>
      <c r="TIG57" s="778"/>
      <c r="TIH57" s="778"/>
      <c r="TII57" s="778"/>
      <c r="TIJ57" s="778"/>
      <c r="TIK57" s="778"/>
      <c r="TIL57" s="778"/>
      <c r="TIM57" s="778"/>
      <c r="TIN57" s="778"/>
      <c r="TIO57" s="778"/>
      <c r="TIP57" s="778"/>
      <c r="TIQ57" s="778"/>
      <c r="TIR57" s="778"/>
      <c r="TIS57" s="778"/>
      <c r="TIT57" s="778"/>
      <c r="TIU57" s="778"/>
      <c r="TIV57" s="778"/>
      <c r="TIW57" s="778"/>
      <c r="TIX57" s="778"/>
      <c r="TIY57" s="778"/>
      <c r="TIZ57" s="778"/>
      <c r="TJA57" s="778"/>
      <c r="TJB57" s="778"/>
      <c r="TJC57" s="778"/>
      <c r="TJD57" s="778"/>
      <c r="TJE57" s="778"/>
      <c r="TJF57" s="778"/>
      <c r="TJG57" s="778"/>
      <c r="TJH57" s="778"/>
      <c r="TJI57" s="778"/>
      <c r="TJJ57" s="778"/>
      <c r="TJK57" s="778"/>
      <c r="TJL57" s="778"/>
      <c r="TJM57" s="778"/>
      <c r="TJN57" s="778"/>
      <c r="TJO57" s="778"/>
      <c r="TJP57" s="778"/>
      <c r="TJQ57" s="778"/>
      <c r="TJR57" s="778"/>
      <c r="TJS57" s="778"/>
      <c r="TJT57" s="778"/>
      <c r="TJU57" s="778"/>
      <c r="TJV57" s="778"/>
      <c r="TJW57" s="778"/>
      <c r="TJX57" s="778"/>
      <c r="TJY57" s="778"/>
      <c r="TJZ57" s="778"/>
      <c r="TKA57" s="778"/>
      <c r="TKB57" s="778"/>
      <c r="TKC57" s="778"/>
      <c r="TKD57" s="778"/>
      <c r="TKE57" s="778"/>
      <c r="TKF57" s="778"/>
      <c r="TKG57" s="778"/>
      <c r="TKH57" s="778"/>
      <c r="TKI57" s="778"/>
      <c r="TKJ57" s="778"/>
      <c r="TKK57" s="778"/>
      <c r="TKL57" s="778"/>
      <c r="TKM57" s="778"/>
      <c r="TKN57" s="778"/>
      <c r="TKO57" s="778"/>
      <c r="TKP57" s="778"/>
      <c r="TKQ57" s="778"/>
      <c r="TKR57" s="778"/>
      <c r="TKS57" s="778"/>
      <c r="TKT57" s="778"/>
      <c r="TKU57" s="778"/>
      <c r="TKV57" s="778"/>
      <c r="TKW57" s="778"/>
      <c r="TKX57" s="778"/>
      <c r="TKY57" s="778"/>
      <c r="TKZ57" s="778"/>
      <c r="TLA57" s="778"/>
      <c r="TLB57" s="778"/>
      <c r="TLC57" s="778"/>
      <c r="TLD57" s="778"/>
      <c r="TLE57" s="778"/>
      <c r="TLF57" s="778"/>
      <c r="TLG57" s="778"/>
      <c r="TLH57" s="778"/>
      <c r="TLI57" s="778"/>
      <c r="TLJ57" s="778"/>
      <c r="TLK57" s="778"/>
      <c r="TLL57" s="778"/>
      <c r="TLM57" s="778"/>
      <c r="TLN57" s="778"/>
      <c r="TLO57" s="778"/>
      <c r="TLP57" s="778"/>
      <c r="TLQ57" s="778"/>
      <c r="TLR57" s="778"/>
      <c r="TLS57" s="778"/>
      <c r="TLT57" s="778"/>
      <c r="TLU57" s="778"/>
      <c r="TLV57" s="778"/>
      <c r="TLW57" s="778"/>
      <c r="TLX57" s="778"/>
      <c r="TLY57" s="778"/>
      <c r="TLZ57" s="778"/>
      <c r="TMA57" s="778"/>
      <c r="TMB57" s="778"/>
      <c r="TMC57" s="778"/>
      <c r="TMD57" s="778"/>
      <c r="TME57" s="778"/>
      <c r="TMF57" s="778"/>
      <c r="TMG57" s="778"/>
      <c r="TMH57" s="778"/>
      <c r="TMI57" s="778"/>
      <c r="TMJ57" s="778"/>
      <c r="TMK57" s="778"/>
      <c r="TML57" s="778"/>
      <c r="TMM57" s="778"/>
      <c r="TMN57" s="778"/>
      <c r="TMO57" s="778"/>
      <c r="TMP57" s="778"/>
      <c r="TMQ57" s="778"/>
      <c r="TMR57" s="778"/>
      <c r="TMS57" s="778"/>
      <c r="TMT57" s="778"/>
      <c r="TMU57" s="778"/>
      <c r="TMV57" s="778"/>
      <c r="TMW57" s="778"/>
      <c r="TMX57" s="778"/>
      <c r="TMY57" s="778"/>
      <c r="TMZ57" s="778"/>
      <c r="TNA57" s="778"/>
      <c r="TNB57" s="778"/>
      <c r="TNC57" s="778"/>
      <c r="TND57" s="778"/>
      <c r="TNE57" s="778"/>
      <c r="TNF57" s="778"/>
      <c r="TNG57" s="778"/>
      <c r="TNH57" s="778"/>
      <c r="TNI57" s="778"/>
      <c r="TNJ57" s="778"/>
      <c r="TNK57" s="778"/>
      <c r="TNL57" s="778"/>
      <c r="TNM57" s="778"/>
      <c r="TNN57" s="778"/>
      <c r="TNO57" s="778"/>
      <c r="TNP57" s="778"/>
      <c r="TNQ57" s="778"/>
      <c r="TNR57" s="778"/>
      <c r="TNS57" s="778"/>
      <c r="TNT57" s="778"/>
      <c r="TNU57" s="778"/>
      <c r="TNV57" s="778"/>
      <c r="TNW57" s="778"/>
      <c r="TNX57" s="778"/>
      <c r="TNY57" s="778"/>
      <c r="TNZ57" s="778"/>
      <c r="TOA57" s="778"/>
      <c r="TOB57" s="778"/>
      <c r="TOC57" s="778"/>
      <c r="TOD57" s="778"/>
      <c r="TOE57" s="778"/>
      <c r="TOF57" s="778"/>
      <c r="TOG57" s="778"/>
      <c r="TOH57" s="778"/>
      <c r="TOI57" s="778"/>
      <c r="TOJ57" s="778"/>
      <c r="TOK57" s="778"/>
      <c r="TOL57" s="778"/>
      <c r="TOM57" s="778"/>
      <c r="TON57" s="778"/>
      <c r="TOO57" s="778"/>
      <c r="TOP57" s="778"/>
      <c r="TOQ57" s="778"/>
      <c r="TOR57" s="778"/>
      <c r="TOS57" s="778"/>
      <c r="TOT57" s="778"/>
      <c r="TOU57" s="778"/>
      <c r="TOV57" s="778"/>
      <c r="TOW57" s="778"/>
      <c r="TOX57" s="778"/>
      <c r="TOY57" s="778"/>
      <c r="TOZ57" s="778"/>
      <c r="TPA57" s="778"/>
      <c r="TPB57" s="778"/>
      <c r="TPC57" s="778"/>
      <c r="TPD57" s="778"/>
      <c r="TPE57" s="778"/>
      <c r="TPF57" s="778"/>
      <c r="TPG57" s="778"/>
      <c r="TPH57" s="778"/>
      <c r="TPI57" s="778"/>
      <c r="TPJ57" s="778"/>
      <c r="TPK57" s="778"/>
      <c r="TPL57" s="778"/>
      <c r="TPM57" s="778"/>
      <c r="TPN57" s="778"/>
      <c r="TPO57" s="778"/>
      <c r="TPP57" s="778"/>
      <c r="TPQ57" s="778"/>
      <c r="TPR57" s="778"/>
      <c r="TPS57" s="778"/>
      <c r="TPT57" s="778"/>
      <c r="TPU57" s="778"/>
      <c r="TPV57" s="778"/>
      <c r="TPW57" s="778"/>
      <c r="TPX57" s="778"/>
      <c r="TPY57" s="778"/>
      <c r="TPZ57" s="778"/>
      <c r="TQA57" s="778"/>
      <c r="TQB57" s="778"/>
      <c r="TQC57" s="778"/>
      <c r="TQD57" s="778"/>
      <c r="TQE57" s="778"/>
      <c r="TQF57" s="778"/>
      <c r="TQG57" s="778"/>
      <c r="TQH57" s="778"/>
      <c r="TQI57" s="778"/>
      <c r="TQJ57" s="778"/>
      <c r="TQK57" s="778"/>
      <c r="TQL57" s="778"/>
      <c r="TQM57" s="778"/>
      <c r="TQN57" s="778"/>
      <c r="TQO57" s="778"/>
      <c r="TQP57" s="778"/>
      <c r="TQQ57" s="778"/>
      <c r="TQR57" s="778"/>
      <c r="TQS57" s="778"/>
      <c r="TQT57" s="778"/>
      <c r="TQU57" s="778"/>
      <c r="TQV57" s="778"/>
      <c r="TQW57" s="778"/>
      <c r="TQX57" s="778"/>
      <c r="TQY57" s="778"/>
      <c r="TQZ57" s="778"/>
      <c r="TRA57" s="778"/>
      <c r="TRB57" s="778"/>
      <c r="TRC57" s="778"/>
      <c r="TRD57" s="778"/>
      <c r="TRE57" s="778"/>
      <c r="TRF57" s="778"/>
      <c r="TRG57" s="778"/>
      <c r="TRH57" s="778"/>
      <c r="TRI57" s="778"/>
      <c r="TRJ57" s="778"/>
      <c r="TRK57" s="778"/>
      <c r="TRL57" s="778"/>
      <c r="TRM57" s="778"/>
      <c r="TRN57" s="778"/>
      <c r="TRO57" s="778"/>
      <c r="TRP57" s="778"/>
      <c r="TRQ57" s="778"/>
      <c r="TRR57" s="778"/>
      <c r="TRS57" s="778"/>
      <c r="TRT57" s="778"/>
      <c r="TRU57" s="778"/>
      <c r="TRV57" s="778"/>
      <c r="TRW57" s="778"/>
      <c r="TRX57" s="778"/>
      <c r="TRY57" s="778"/>
      <c r="TRZ57" s="778"/>
      <c r="TSA57" s="778"/>
      <c r="TSB57" s="778"/>
      <c r="TSC57" s="778"/>
      <c r="TSD57" s="778"/>
      <c r="TSE57" s="778"/>
      <c r="TSF57" s="778"/>
      <c r="TSG57" s="778"/>
      <c r="TSH57" s="778"/>
      <c r="TSI57" s="778"/>
      <c r="TSJ57" s="778"/>
      <c r="TSK57" s="778"/>
      <c r="TSL57" s="778"/>
      <c r="TSM57" s="778"/>
      <c r="TSN57" s="778"/>
      <c r="TSO57" s="778"/>
      <c r="TSP57" s="778"/>
      <c r="TSQ57" s="778"/>
      <c r="TSR57" s="778"/>
      <c r="TSS57" s="778"/>
      <c r="TST57" s="778"/>
      <c r="TSU57" s="778"/>
      <c r="TSV57" s="778"/>
      <c r="TSW57" s="778"/>
      <c r="TSX57" s="778"/>
      <c r="TSY57" s="778"/>
      <c r="TSZ57" s="778"/>
      <c r="TTA57" s="778"/>
      <c r="TTB57" s="778"/>
      <c r="TTC57" s="778"/>
      <c r="TTD57" s="778"/>
      <c r="TTE57" s="778"/>
      <c r="TTF57" s="778"/>
      <c r="TTG57" s="778"/>
      <c r="TTH57" s="778"/>
      <c r="TTI57" s="778"/>
      <c r="TTJ57" s="778"/>
      <c r="TTK57" s="778"/>
      <c r="TTL57" s="778"/>
      <c r="TTM57" s="778"/>
      <c r="TTN57" s="778"/>
      <c r="TTO57" s="778"/>
      <c r="TTP57" s="778"/>
      <c r="TTQ57" s="778"/>
      <c r="TTR57" s="778"/>
      <c r="TTS57" s="778"/>
      <c r="TTT57" s="778"/>
      <c r="TTU57" s="778"/>
      <c r="TTV57" s="778"/>
      <c r="TTW57" s="778"/>
      <c r="TTX57" s="778"/>
      <c r="TTY57" s="778"/>
      <c r="TTZ57" s="778"/>
      <c r="TUA57" s="778"/>
      <c r="TUB57" s="778"/>
      <c r="TUC57" s="778"/>
      <c r="TUD57" s="778"/>
      <c r="TUE57" s="778"/>
      <c r="TUF57" s="778"/>
      <c r="TUG57" s="778"/>
      <c r="TUH57" s="778"/>
      <c r="TUI57" s="778"/>
      <c r="TUJ57" s="778"/>
      <c r="TUK57" s="778"/>
      <c r="TUL57" s="778"/>
      <c r="TUM57" s="778"/>
      <c r="TUN57" s="778"/>
      <c r="TUO57" s="778"/>
      <c r="TUP57" s="778"/>
      <c r="TUQ57" s="778"/>
      <c r="TUR57" s="778"/>
      <c r="TUS57" s="778"/>
      <c r="TUT57" s="778"/>
      <c r="TUU57" s="778"/>
      <c r="TUV57" s="778"/>
      <c r="TUW57" s="778"/>
      <c r="TUX57" s="778"/>
      <c r="TUY57" s="778"/>
      <c r="TUZ57" s="778"/>
      <c r="TVA57" s="778"/>
      <c r="TVB57" s="778"/>
      <c r="TVC57" s="778"/>
      <c r="TVD57" s="778"/>
      <c r="TVE57" s="778"/>
      <c r="TVF57" s="778"/>
      <c r="TVG57" s="778"/>
      <c r="TVH57" s="778"/>
      <c r="TVI57" s="778"/>
      <c r="TVJ57" s="778"/>
      <c r="TVK57" s="778"/>
      <c r="TVL57" s="778"/>
      <c r="TVM57" s="778"/>
      <c r="TVN57" s="778"/>
      <c r="TVO57" s="778"/>
      <c r="TVP57" s="778"/>
      <c r="TVQ57" s="778"/>
      <c r="TVR57" s="778"/>
      <c r="TVS57" s="778"/>
      <c r="TVT57" s="778"/>
      <c r="TVU57" s="778"/>
      <c r="TVV57" s="778"/>
      <c r="TVW57" s="778"/>
      <c r="TVX57" s="778"/>
      <c r="TVY57" s="778"/>
      <c r="TVZ57" s="778"/>
      <c r="TWA57" s="778"/>
      <c r="TWB57" s="778"/>
      <c r="TWC57" s="778"/>
      <c r="TWD57" s="778"/>
      <c r="TWE57" s="778"/>
      <c r="TWF57" s="778"/>
      <c r="TWG57" s="778"/>
      <c r="TWH57" s="778"/>
      <c r="TWI57" s="778"/>
      <c r="TWJ57" s="778"/>
      <c r="TWK57" s="778"/>
      <c r="TWL57" s="778"/>
      <c r="TWM57" s="778"/>
      <c r="TWN57" s="778"/>
      <c r="TWO57" s="778"/>
      <c r="TWP57" s="778"/>
      <c r="TWQ57" s="778"/>
      <c r="TWR57" s="778"/>
      <c r="TWS57" s="778"/>
      <c r="TWT57" s="778"/>
      <c r="TWU57" s="778"/>
      <c r="TWV57" s="778"/>
      <c r="TWW57" s="778"/>
      <c r="TWX57" s="778"/>
      <c r="TWY57" s="778"/>
      <c r="TWZ57" s="778"/>
      <c r="TXA57" s="778"/>
      <c r="TXB57" s="778"/>
      <c r="TXC57" s="778"/>
      <c r="TXD57" s="778"/>
      <c r="TXE57" s="778"/>
      <c r="TXF57" s="778"/>
      <c r="TXG57" s="778"/>
      <c r="TXH57" s="778"/>
      <c r="TXI57" s="778"/>
      <c r="TXJ57" s="778"/>
      <c r="TXK57" s="778"/>
      <c r="TXL57" s="778"/>
      <c r="TXM57" s="778"/>
      <c r="TXN57" s="778"/>
      <c r="TXO57" s="778"/>
      <c r="TXP57" s="778"/>
      <c r="TXQ57" s="778"/>
      <c r="TXR57" s="778"/>
      <c r="TXS57" s="778"/>
      <c r="TXT57" s="778"/>
      <c r="TXU57" s="778"/>
      <c r="TXV57" s="778"/>
      <c r="TXW57" s="778"/>
      <c r="TXX57" s="778"/>
      <c r="TXY57" s="778"/>
      <c r="TXZ57" s="778"/>
      <c r="TYA57" s="778"/>
      <c r="TYB57" s="778"/>
      <c r="TYC57" s="778"/>
      <c r="TYD57" s="778"/>
      <c r="TYE57" s="778"/>
      <c r="TYF57" s="778"/>
      <c r="TYG57" s="778"/>
      <c r="TYH57" s="778"/>
      <c r="TYI57" s="778"/>
      <c r="TYJ57" s="778"/>
      <c r="TYK57" s="778"/>
      <c r="TYL57" s="778"/>
      <c r="TYM57" s="778"/>
      <c r="TYN57" s="778"/>
      <c r="TYO57" s="778"/>
      <c r="TYP57" s="778"/>
      <c r="TYQ57" s="778"/>
      <c r="TYR57" s="778"/>
      <c r="TYS57" s="778"/>
      <c r="TYT57" s="778"/>
      <c r="TYU57" s="778"/>
      <c r="TYV57" s="778"/>
      <c r="TYW57" s="778"/>
      <c r="TYX57" s="778"/>
      <c r="TYY57" s="778"/>
      <c r="TYZ57" s="778"/>
      <c r="TZA57" s="778"/>
      <c r="TZB57" s="778"/>
      <c r="TZC57" s="778"/>
      <c r="TZD57" s="778"/>
      <c r="TZE57" s="778"/>
      <c r="TZF57" s="778"/>
      <c r="TZG57" s="778"/>
      <c r="TZH57" s="778"/>
      <c r="TZI57" s="778"/>
      <c r="TZJ57" s="778"/>
      <c r="TZK57" s="778"/>
      <c r="TZL57" s="778"/>
      <c r="TZM57" s="778"/>
      <c r="TZN57" s="778"/>
      <c r="TZO57" s="778"/>
      <c r="TZP57" s="778"/>
      <c r="TZQ57" s="778"/>
      <c r="TZR57" s="778"/>
      <c r="TZS57" s="778"/>
      <c r="TZT57" s="778"/>
      <c r="TZU57" s="778"/>
      <c r="TZV57" s="778"/>
      <c r="TZW57" s="778"/>
      <c r="TZX57" s="778"/>
      <c r="TZY57" s="778"/>
      <c r="TZZ57" s="778"/>
      <c r="UAA57" s="778"/>
      <c r="UAB57" s="778"/>
      <c r="UAC57" s="778"/>
      <c r="UAD57" s="778"/>
      <c r="UAE57" s="778"/>
      <c r="UAF57" s="778"/>
      <c r="UAG57" s="778"/>
      <c r="UAH57" s="778"/>
      <c r="UAI57" s="778"/>
      <c r="UAJ57" s="778"/>
      <c r="UAK57" s="778"/>
      <c r="UAL57" s="778"/>
      <c r="UAM57" s="778"/>
      <c r="UAN57" s="778"/>
      <c r="UAO57" s="778"/>
      <c r="UAP57" s="778"/>
      <c r="UAQ57" s="778"/>
      <c r="UAR57" s="778"/>
      <c r="UAS57" s="778"/>
      <c r="UAT57" s="778"/>
      <c r="UAU57" s="778"/>
      <c r="UAV57" s="778"/>
      <c r="UAW57" s="778"/>
      <c r="UAX57" s="778"/>
      <c r="UAY57" s="778"/>
      <c r="UAZ57" s="778"/>
      <c r="UBA57" s="778"/>
      <c r="UBB57" s="778"/>
      <c r="UBC57" s="778"/>
      <c r="UBD57" s="778"/>
      <c r="UBE57" s="778"/>
      <c r="UBF57" s="778"/>
      <c r="UBG57" s="778"/>
      <c r="UBH57" s="778"/>
      <c r="UBI57" s="778"/>
      <c r="UBJ57" s="778"/>
      <c r="UBK57" s="778"/>
      <c r="UBL57" s="778"/>
      <c r="UBM57" s="778"/>
      <c r="UBN57" s="778"/>
      <c r="UBO57" s="778"/>
      <c r="UBP57" s="778"/>
      <c r="UBQ57" s="778"/>
      <c r="UBR57" s="778"/>
      <c r="UBS57" s="778"/>
      <c r="UBT57" s="778"/>
      <c r="UBU57" s="778"/>
      <c r="UBV57" s="778"/>
      <c r="UBW57" s="778"/>
      <c r="UBX57" s="778"/>
      <c r="UBY57" s="778"/>
      <c r="UBZ57" s="778"/>
      <c r="UCA57" s="778"/>
      <c r="UCB57" s="778"/>
      <c r="UCC57" s="778"/>
      <c r="UCD57" s="778"/>
      <c r="UCE57" s="778"/>
      <c r="UCF57" s="778"/>
      <c r="UCG57" s="778"/>
      <c r="UCH57" s="778"/>
      <c r="UCI57" s="778"/>
      <c r="UCJ57" s="778"/>
      <c r="UCK57" s="778"/>
      <c r="UCL57" s="778"/>
      <c r="UCM57" s="778"/>
      <c r="UCN57" s="778"/>
      <c r="UCO57" s="778"/>
      <c r="UCP57" s="778"/>
      <c r="UCQ57" s="778"/>
      <c r="UCR57" s="778"/>
      <c r="UCS57" s="778"/>
      <c r="UCT57" s="778"/>
      <c r="UCU57" s="778"/>
      <c r="UCV57" s="778"/>
      <c r="UCW57" s="778"/>
      <c r="UCX57" s="778"/>
      <c r="UCY57" s="778"/>
      <c r="UCZ57" s="778"/>
      <c r="UDA57" s="778"/>
      <c r="UDB57" s="778"/>
      <c r="UDC57" s="778"/>
      <c r="UDD57" s="778"/>
      <c r="UDE57" s="778"/>
      <c r="UDF57" s="778"/>
      <c r="UDG57" s="778"/>
      <c r="UDH57" s="778"/>
      <c r="UDI57" s="778"/>
      <c r="UDJ57" s="778"/>
      <c r="UDK57" s="778"/>
      <c r="UDL57" s="778"/>
      <c r="UDM57" s="778"/>
      <c r="UDN57" s="778"/>
      <c r="UDO57" s="778"/>
      <c r="UDP57" s="778"/>
      <c r="UDQ57" s="778"/>
      <c r="UDR57" s="778"/>
      <c r="UDS57" s="778"/>
      <c r="UDT57" s="778"/>
      <c r="UDU57" s="778"/>
      <c r="UDV57" s="778"/>
      <c r="UDW57" s="778"/>
      <c r="UDX57" s="778"/>
      <c r="UDY57" s="778"/>
      <c r="UDZ57" s="778"/>
      <c r="UEA57" s="778"/>
      <c r="UEB57" s="778"/>
      <c r="UEC57" s="778"/>
      <c r="UED57" s="778"/>
      <c r="UEE57" s="778"/>
      <c r="UEF57" s="778"/>
      <c r="UEG57" s="778"/>
      <c r="UEH57" s="778"/>
      <c r="UEI57" s="778"/>
      <c r="UEJ57" s="778"/>
      <c r="UEK57" s="778"/>
      <c r="UEL57" s="778"/>
      <c r="UEM57" s="778"/>
      <c r="UEN57" s="778"/>
      <c r="UEO57" s="778"/>
      <c r="UEP57" s="778"/>
      <c r="UEQ57" s="778"/>
      <c r="UER57" s="778"/>
      <c r="UES57" s="778"/>
      <c r="UET57" s="778"/>
      <c r="UEU57" s="778"/>
      <c r="UEV57" s="778"/>
      <c r="UEW57" s="778"/>
      <c r="UEX57" s="778"/>
      <c r="UEY57" s="778"/>
      <c r="UEZ57" s="778"/>
      <c r="UFA57" s="778"/>
      <c r="UFB57" s="778"/>
      <c r="UFC57" s="778"/>
      <c r="UFD57" s="778"/>
      <c r="UFE57" s="778"/>
      <c r="UFF57" s="778"/>
      <c r="UFG57" s="778"/>
      <c r="UFH57" s="778"/>
      <c r="UFI57" s="778"/>
      <c r="UFJ57" s="778"/>
      <c r="UFK57" s="778"/>
      <c r="UFL57" s="778"/>
      <c r="UFM57" s="778"/>
      <c r="UFN57" s="778"/>
      <c r="UFO57" s="778"/>
      <c r="UFP57" s="778"/>
      <c r="UFQ57" s="778"/>
      <c r="UFR57" s="778"/>
      <c r="UFS57" s="778"/>
      <c r="UFT57" s="778"/>
      <c r="UFU57" s="778"/>
      <c r="UFV57" s="778"/>
      <c r="UFW57" s="778"/>
      <c r="UFX57" s="778"/>
      <c r="UFY57" s="778"/>
      <c r="UFZ57" s="778"/>
      <c r="UGA57" s="778"/>
      <c r="UGB57" s="778"/>
      <c r="UGC57" s="778"/>
      <c r="UGD57" s="778"/>
      <c r="UGE57" s="778"/>
      <c r="UGF57" s="778"/>
      <c r="UGG57" s="778"/>
      <c r="UGH57" s="778"/>
      <c r="UGI57" s="778"/>
      <c r="UGJ57" s="778"/>
      <c r="UGK57" s="778"/>
      <c r="UGL57" s="778"/>
      <c r="UGM57" s="778"/>
      <c r="UGN57" s="778"/>
      <c r="UGO57" s="778"/>
      <c r="UGP57" s="778"/>
      <c r="UGQ57" s="778"/>
      <c r="UGR57" s="778"/>
      <c r="UGS57" s="778"/>
      <c r="UGT57" s="778"/>
      <c r="UGU57" s="778"/>
      <c r="UGV57" s="778"/>
      <c r="UGW57" s="778"/>
      <c r="UGX57" s="778"/>
      <c r="UGY57" s="778"/>
      <c r="UGZ57" s="778"/>
      <c r="UHA57" s="778"/>
      <c r="UHB57" s="778"/>
      <c r="UHC57" s="778"/>
      <c r="UHD57" s="778"/>
      <c r="UHE57" s="778"/>
      <c r="UHF57" s="778"/>
      <c r="UHG57" s="778"/>
      <c r="UHH57" s="778"/>
      <c r="UHI57" s="778"/>
      <c r="UHJ57" s="778"/>
      <c r="UHK57" s="778"/>
      <c r="UHL57" s="778"/>
      <c r="UHM57" s="778"/>
      <c r="UHN57" s="778"/>
      <c r="UHO57" s="778"/>
      <c r="UHP57" s="778"/>
      <c r="UHQ57" s="778"/>
      <c r="UHR57" s="778"/>
      <c r="UHS57" s="778"/>
      <c r="UHT57" s="778"/>
      <c r="UHU57" s="778"/>
      <c r="UHV57" s="778"/>
      <c r="UHW57" s="778"/>
      <c r="UHX57" s="778"/>
      <c r="UHY57" s="778"/>
      <c r="UHZ57" s="778"/>
      <c r="UIA57" s="778"/>
      <c r="UIB57" s="778"/>
      <c r="UIC57" s="778"/>
      <c r="UID57" s="778"/>
      <c r="UIE57" s="778"/>
      <c r="UIF57" s="778"/>
      <c r="UIG57" s="778"/>
      <c r="UIH57" s="778"/>
      <c r="UII57" s="778"/>
      <c r="UIJ57" s="778"/>
      <c r="UIK57" s="778"/>
      <c r="UIL57" s="778"/>
      <c r="UIM57" s="778"/>
      <c r="UIN57" s="778"/>
      <c r="UIO57" s="778"/>
      <c r="UIP57" s="778"/>
      <c r="UIQ57" s="778"/>
      <c r="UIR57" s="778"/>
      <c r="UIS57" s="778"/>
      <c r="UIT57" s="778"/>
      <c r="UIU57" s="778"/>
      <c r="UIV57" s="778"/>
      <c r="UIW57" s="778"/>
      <c r="UIX57" s="778"/>
      <c r="UIY57" s="778"/>
      <c r="UIZ57" s="778"/>
      <c r="UJA57" s="778"/>
      <c r="UJB57" s="778"/>
      <c r="UJC57" s="778"/>
      <c r="UJD57" s="778"/>
      <c r="UJE57" s="778"/>
      <c r="UJF57" s="778"/>
      <c r="UJG57" s="778"/>
      <c r="UJH57" s="778"/>
      <c r="UJI57" s="778"/>
      <c r="UJJ57" s="778"/>
      <c r="UJK57" s="778"/>
      <c r="UJL57" s="778"/>
      <c r="UJM57" s="778"/>
      <c r="UJN57" s="778"/>
      <c r="UJO57" s="778"/>
      <c r="UJP57" s="778"/>
      <c r="UJQ57" s="778"/>
      <c r="UJR57" s="778"/>
      <c r="UJS57" s="778"/>
      <c r="UJT57" s="778"/>
      <c r="UJU57" s="778"/>
      <c r="UJV57" s="778"/>
      <c r="UJW57" s="778"/>
      <c r="UJX57" s="778"/>
      <c r="UJY57" s="778"/>
      <c r="UJZ57" s="778"/>
      <c r="UKA57" s="778"/>
      <c r="UKB57" s="778"/>
      <c r="UKC57" s="778"/>
      <c r="UKD57" s="778"/>
      <c r="UKE57" s="778"/>
      <c r="UKF57" s="778"/>
      <c r="UKG57" s="778"/>
      <c r="UKH57" s="778"/>
      <c r="UKI57" s="778"/>
      <c r="UKJ57" s="778"/>
      <c r="UKK57" s="778"/>
      <c r="UKL57" s="778"/>
      <c r="UKM57" s="778"/>
      <c r="UKN57" s="778"/>
      <c r="UKO57" s="778"/>
      <c r="UKP57" s="778"/>
      <c r="UKQ57" s="778"/>
      <c r="UKR57" s="778"/>
      <c r="UKS57" s="778"/>
      <c r="UKT57" s="778"/>
      <c r="UKU57" s="778"/>
      <c r="UKV57" s="778"/>
      <c r="UKW57" s="778"/>
      <c r="UKX57" s="778"/>
      <c r="UKY57" s="778"/>
      <c r="UKZ57" s="778"/>
      <c r="ULA57" s="778"/>
      <c r="ULB57" s="778"/>
      <c r="ULC57" s="778"/>
      <c r="ULD57" s="778"/>
      <c r="ULE57" s="778"/>
      <c r="ULF57" s="778"/>
      <c r="ULG57" s="778"/>
      <c r="ULH57" s="778"/>
      <c r="ULI57" s="778"/>
      <c r="ULJ57" s="778"/>
      <c r="ULK57" s="778"/>
      <c r="ULL57" s="778"/>
      <c r="ULM57" s="778"/>
      <c r="ULN57" s="778"/>
      <c r="ULO57" s="778"/>
      <c r="ULP57" s="778"/>
      <c r="ULQ57" s="778"/>
      <c r="ULR57" s="778"/>
      <c r="ULS57" s="778"/>
      <c r="ULT57" s="778"/>
      <c r="ULU57" s="778"/>
      <c r="ULV57" s="778"/>
      <c r="ULW57" s="778"/>
      <c r="ULX57" s="778"/>
      <c r="ULY57" s="778"/>
      <c r="ULZ57" s="778"/>
      <c r="UMA57" s="778"/>
      <c r="UMB57" s="778"/>
      <c r="UMC57" s="778"/>
      <c r="UMD57" s="778"/>
      <c r="UME57" s="778"/>
      <c r="UMF57" s="778"/>
      <c r="UMG57" s="778"/>
      <c r="UMH57" s="778"/>
      <c r="UMI57" s="778"/>
      <c r="UMJ57" s="778"/>
      <c r="UMK57" s="778"/>
      <c r="UML57" s="778"/>
      <c r="UMM57" s="778"/>
      <c r="UMN57" s="778"/>
      <c r="UMO57" s="778"/>
      <c r="UMP57" s="778"/>
      <c r="UMQ57" s="778"/>
      <c r="UMR57" s="778"/>
      <c r="UMS57" s="778"/>
      <c r="UMT57" s="778"/>
      <c r="UMU57" s="778"/>
      <c r="UMV57" s="778"/>
      <c r="UMW57" s="778"/>
      <c r="UMX57" s="778"/>
      <c r="UMY57" s="778"/>
      <c r="UMZ57" s="778"/>
      <c r="UNA57" s="778"/>
      <c r="UNB57" s="778"/>
      <c r="UNC57" s="778"/>
      <c r="UND57" s="778"/>
      <c r="UNE57" s="778"/>
      <c r="UNF57" s="778"/>
      <c r="UNG57" s="778"/>
      <c r="UNH57" s="778"/>
      <c r="UNI57" s="778"/>
      <c r="UNJ57" s="778"/>
      <c r="UNK57" s="778"/>
      <c r="UNL57" s="778"/>
      <c r="UNM57" s="778"/>
      <c r="UNN57" s="778"/>
      <c r="UNO57" s="778"/>
      <c r="UNP57" s="778"/>
      <c r="UNQ57" s="778"/>
      <c r="UNR57" s="778"/>
      <c r="UNS57" s="778"/>
      <c r="UNT57" s="778"/>
      <c r="UNU57" s="778"/>
      <c r="UNV57" s="778"/>
      <c r="UNW57" s="778"/>
      <c r="UNX57" s="778"/>
      <c r="UNY57" s="778"/>
      <c r="UNZ57" s="778"/>
      <c r="UOA57" s="778"/>
      <c r="UOB57" s="778"/>
      <c r="UOC57" s="778"/>
      <c r="UOD57" s="778"/>
      <c r="UOE57" s="778"/>
      <c r="UOF57" s="778"/>
      <c r="UOG57" s="778"/>
      <c r="UOH57" s="778"/>
      <c r="UOI57" s="778"/>
      <c r="UOJ57" s="778"/>
      <c r="UOK57" s="778"/>
      <c r="UOL57" s="778"/>
      <c r="UOM57" s="778"/>
      <c r="UON57" s="778"/>
      <c r="UOO57" s="778"/>
      <c r="UOP57" s="778"/>
      <c r="UOQ57" s="778"/>
      <c r="UOR57" s="778"/>
      <c r="UOS57" s="778"/>
      <c r="UOT57" s="778"/>
      <c r="UOU57" s="778"/>
      <c r="UOV57" s="778"/>
      <c r="UOW57" s="778"/>
      <c r="UOX57" s="778"/>
      <c r="UOY57" s="778"/>
      <c r="UOZ57" s="778"/>
      <c r="UPA57" s="778"/>
      <c r="UPB57" s="778"/>
      <c r="UPC57" s="778"/>
      <c r="UPD57" s="778"/>
      <c r="UPE57" s="778"/>
      <c r="UPF57" s="778"/>
      <c r="UPG57" s="778"/>
      <c r="UPH57" s="778"/>
      <c r="UPI57" s="778"/>
      <c r="UPJ57" s="778"/>
      <c r="UPK57" s="778"/>
      <c r="UPL57" s="778"/>
      <c r="UPM57" s="778"/>
      <c r="UPN57" s="778"/>
      <c r="UPO57" s="778"/>
      <c r="UPP57" s="778"/>
      <c r="UPQ57" s="778"/>
      <c r="UPR57" s="778"/>
      <c r="UPS57" s="778"/>
      <c r="UPT57" s="778"/>
      <c r="UPU57" s="778"/>
      <c r="UPV57" s="778"/>
      <c r="UPW57" s="778"/>
      <c r="UPX57" s="778"/>
      <c r="UPY57" s="778"/>
      <c r="UPZ57" s="778"/>
      <c r="UQA57" s="778"/>
      <c r="UQB57" s="778"/>
      <c r="UQC57" s="778"/>
      <c r="UQD57" s="778"/>
      <c r="UQE57" s="778"/>
      <c r="UQF57" s="778"/>
      <c r="UQG57" s="778"/>
      <c r="UQH57" s="778"/>
      <c r="UQI57" s="778"/>
      <c r="UQJ57" s="778"/>
      <c r="UQK57" s="778"/>
      <c r="UQL57" s="778"/>
      <c r="UQM57" s="778"/>
      <c r="UQN57" s="778"/>
      <c r="UQO57" s="778"/>
      <c r="UQP57" s="778"/>
      <c r="UQQ57" s="778"/>
      <c r="UQR57" s="778"/>
      <c r="UQS57" s="778"/>
      <c r="UQT57" s="778"/>
      <c r="UQU57" s="778"/>
      <c r="UQV57" s="778"/>
      <c r="UQW57" s="778"/>
      <c r="UQX57" s="778"/>
      <c r="UQY57" s="778"/>
      <c r="UQZ57" s="778"/>
      <c r="URA57" s="778"/>
      <c r="URB57" s="778"/>
      <c r="URC57" s="778"/>
      <c r="URD57" s="778"/>
      <c r="URE57" s="778"/>
      <c r="URF57" s="778"/>
      <c r="URG57" s="778"/>
      <c r="URH57" s="778"/>
      <c r="URI57" s="778"/>
      <c r="URJ57" s="778"/>
      <c r="URK57" s="778"/>
      <c r="URL57" s="778"/>
      <c r="URM57" s="778"/>
      <c r="URN57" s="778"/>
      <c r="URO57" s="778"/>
      <c r="URP57" s="778"/>
      <c r="URQ57" s="778"/>
      <c r="URR57" s="778"/>
      <c r="URS57" s="778"/>
      <c r="URT57" s="778"/>
      <c r="URU57" s="778"/>
      <c r="URV57" s="778"/>
      <c r="URW57" s="778"/>
      <c r="URX57" s="778"/>
      <c r="URY57" s="778"/>
      <c r="URZ57" s="778"/>
      <c r="USA57" s="778"/>
      <c r="USB57" s="778"/>
      <c r="USC57" s="778"/>
      <c r="USD57" s="778"/>
      <c r="USE57" s="778"/>
      <c r="USF57" s="778"/>
      <c r="USG57" s="778"/>
      <c r="USH57" s="778"/>
      <c r="USI57" s="778"/>
      <c r="USJ57" s="778"/>
      <c r="USK57" s="778"/>
      <c r="USL57" s="778"/>
      <c r="USM57" s="778"/>
      <c r="USN57" s="778"/>
      <c r="USO57" s="778"/>
      <c r="USP57" s="778"/>
      <c r="USQ57" s="778"/>
      <c r="USR57" s="778"/>
      <c r="USS57" s="778"/>
      <c r="UST57" s="778"/>
      <c r="USU57" s="778"/>
      <c r="USV57" s="778"/>
      <c r="USW57" s="778"/>
      <c r="USX57" s="778"/>
      <c r="USY57" s="778"/>
      <c r="USZ57" s="778"/>
      <c r="UTA57" s="778"/>
      <c r="UTB57" s="778"/>
      <c r="UTC57" s="778"/>
      <c r="UTD57" s="778"/>
      <c r="UTE57" s="778"/>
      <c r="UTF57" s="778"/>
      <c r="UTG57" s="778"/>
      <c r="UTH57" s="778"/>
      <c r="UTI57" s="778"/>
      <c r="UTJ57" s="778"/>
      <c r="UTK57" s="778"/>
      <c r="UTL57" s="778"/>
      <c r="UTM57" s="778"/>
      <c r="UTN57" s="778"/>
      <c r="UTO57" s="778"/>
      <c r="UTP57" s="778"/>
      <c r="UTQ57" s="778"/>
      <c r="UTR57" s="778"/>
      <c r="UTS57" s="778"/>
      <c r="UTT57" s="778"/>
      <c r="UTU57" s="778"/>
      <c r="UTV57" s="778"/>
      <c r="UTW57" s="778"/>
      <c r="UTX57" s="778"/>
      <c r="UTY57" s="778"/>
      <c r="UTZ57" s="778"/>
      <c r="UUA57" s="778"/>
      <c r="UUB57" s="778"/>
      <c r="UUC57" s="778"/>
      <c r="UUD57" s="778"/>
      <c r="UUE57" s="778"/>
      <c r="UUF57" s="778"/>
      <c r="UUG57" s="778"/>
      <c r="UUH57" s="778"/>
      <c r="UUI57" s="778"/>
      <c r="UUJ57" s="778"/>
      <c r="UUK57" s="778"/>
      <c r="UUL57" s="778"/>
      <c r="UUM57" s="778"/>
      <c r="UUN57" s="778"/>
      <c r="UUO57" s="778"/>
      <c r="UUP57" s="778"/>
      <c r="UUQ57" s="778"/>
      <c r="UUR57" s="778"/>
      <c r="UUS57" s="778"/>
      <c r="UUT57" s="778"/>
      <c r="UUU57" s="778"/>
      <c r="UUV57" s="778"/>
      <c r="UUW57" s="778"/>
      <c r="UUX57" s="778"/>
      <c r="UUY57" s="778"/>
      <c r="UUZ57" s="778"/>
      <c r="UVA57" s="778"/>
      <c r="UVB57" s="778"/>
      <c r="UVC57" s="778"/>
      <c r="UVD57" s="778"/>
      <c r="UVE57" s="778"/>
      <c r="UVF57" s="778"/>
      <c r="UVG57" s="778"/>
      <c r="UVH57" s="778"/>
      <c r="UVI57" s="778"/>
      <c r="UVJ57" s="778"/>
      <c r="UVK57" s="778"/>
      <c r="UVL57" s="778"/>
      <c r="UVM57" s="778"/>
      <c r="UVN57" s="778"/>
      <c r="UVO57" s="778"/>
      <c r="UVP57" s="778"/>
      <c r="UVQ57" s="778"/>
      <c r="UVR57" s="778"/>
      <c r="UVS57" s="778"/>
      <c r="UVT57" s="778"/>
      <c r="UVU57" s="778"/>
      <c r="UVV57" s="778"/>
      <c r="UVW57" s="778"/>
      <c r="UVX57" s="778"/>
      <c r="UVY57" s="778"/>
      <c r="UVZ57" s="778"/>
      <c r="UWA57" s="778"/>
      <c r="UWB57" s="778"/>
      <c r="UWC57" s="778"/>
      <c r="UWD57" s="778"/>
      <c r="UWE57" s="778"/>
      <c r="UWF57" s="778"/>
      <c r="UWG57" s="778"/>
      <c r="UWH57" s="778"/>
      <c r="UWI57" s="778"/>
      <c r="UWJ57" s="778"/>
      <c r="UWK57" s="778"/>
      <c r="UWL57" s="778"/>
      <c r="UWM57" s="778"/>
      <c r="UWN57" s="778"/>
      <c r="UWO57" s="778"/>
      <c r="UWP57" s="778"/>
      <c r="UWQ57" s="778"/>
      <c r="UWR57" s="778"/>
      <c r="UWS57" s="778"/>
      <c r="UWT57" s="778"/>
      <c r="UWU57" s="778"/>
      <c r="UWV57" s="778"/>
      <c r="UWW57" s="778"/>
      <c r="UWX57" s="778"/>
      <c r="UWY57" s="778"/>
      <c r="UWZ57" s="778"/>
      <c r="UXA57" s="778"/>
      <c r="UXB57" s="778"/>
      <c r="UXC57" s="778"/>
      <c r="UXD57" s="778"/>
      <c r="UXE57" s="778"/>
      <c r="UXF57" s="778"/>
      <c r="UXG57" s="778"/>
      <c r="UXH57" s="778"/>
      <c r="UXI57" s="778"/>
      <c r="UXJ57" s="778"/>
      <c r="UXK57" s="778"/>
      <c r="UXL57" s="778"/>
      <c r="UXM57" s="778"/>
      <c r="UXN57" s="778"/>
      <c r="UXO57" s="778"/>
      <c r="UXP57" s="778"/>
      <c r="UXQ57" s="778"/>
      <c r="UXR57" s="778"/>
      <c r="UXS57" s="778"/>
      <c r="UXT57" s="778"/>
      <c r="UXU57" s="778"/>
      <c r="UXV57" s="778"/>
      <c r="UXW57" s="778"/>
      <c r="UXX57" s="778"/>
      <c r="UXY57" s="778"/>
      <c r="UXZ57" s="778"/>
      <c r="UYA57" s="778"/>
      <c r="UYB57" s="778"/>
      <c r="UYC57" s="778"/>
      <c r="UYD57" s="778"/>
      <c r="UYE57" s="778"/>
      <c r="UYF57" s="778"/>
      <c r="UYG57" s="778"/>
      <c r="UYH57" s="778"/>
      <c r="UYI57" s="778"/>
      <c r="UYJ57" s="778"/>
      <c r="UYK57" s="778"/>
      <c r="UYL57" s="778"/>
      <c r="UYM57" s="778"/>
      <c r="UYN57" s="778"/>
      <c r="UYO57" s="778"/>
      <c r="UYP57" s="778"/>
      <c r="UYQ57" s="778"/>
      <c r="UYR57" s="778"/>
      <c r="UYS57" s="778"/>
      <c r="UYT57" s="778"/>
      <c r="UYU57" s="778"/>
      <c r="UYV57" s="778"/>
      <c r="UYW57" s="778"/>
      <c r="UYX57" s="778"/>
      <c r="UYY57" s="778"/>
      <c r="UYZ57" s="778"/>
      <c r="UZA57" s="778"/>
      <c r="UZB57" s="778"/>
      <c r="UZC57" s="778"/>
      <c r="UZD57" s="778"/>
      <c r="UZE57" s="778"/>
      <c r="UZF57" s="778"/>
      <c r="UZG57" s="778"/>
      <c r="UZH57" s="778"/>
      <c r="UZI57" s="778"/>
      <c r="UZJ57" s="778"/>
      <c r="UZK57" s="778"/>
      <c r="UZL57" s="778"/>
      <c r="UZM57" s="778"/>
      <c r="UZN57" s="778"/>
      <c r="UZO57" s="778"/>
      <c r="UZP57" s="778"/>
      <c r="UZQ57" s="778"/>
      <c r="UZR57" s="778"/>
      <c r="UZS57" s="778"/>
      <c r="UZT57" s="778"/>
      <c r="UZU57" s="778"/>
      <c r="UZV57" s="778"/>
      <c r="UZW57" s="778"/>
      <c r="UZX57" s="778"/>
      <c r="UZY57" s="778"/>
      <c r="UZZ57" s="778"/>
      <c r="VAA57" s="778"/>
      <c r="VAB57" s="778"/>
      <c r="VAC57" s="778"/>
      <c r="VAD57" s="778"/>
      <c r="VAE57" s="778"/>
      <c r="VAF57" s="778"/>
      <c r="VAG57" s="778"/>
      <c r="VAH57" s="778"/>
      <c r="VAI57" s="778"/>
      <c r="VAJ57" s="778"/>
      <c r="VAK57" s="778"/>
      <c r="VAL57" s="778"/>
      <c r="VAM57" s="778"/>
      <c r="VAN57" s="778"/>
      <c r="VAO57" s="778"/>
      <c r="VAP57" s="778"/>
      <c r="VAQ57" s="778"/>
      <c r="VAR57" s="778"/>
      <c r="VAS57" s="778"/>
      <c r="VAT57" s="778"/>
      <c r="VAU57" s="778"/>
      <c r="VAV57" s="778"/>
      <c r="VAW57" s="778"/>
      <c r="VAX57" s="778"/>
      <c r="VAY57" s="778"/>
      <c r="VAZ57" s="778"/>
      <c r="VBA57" s="778"/>
      <c r="VBB57" s="778"/>
      <c r="VBC57" s="778"/>
      <c r="VBD57" s="778"/>
      <c r="VBE57" s="778"/>
      <c r="VBF57" s="778"/>
      <c r="VBG57" s="778"/>
      <c r="VBH57" s="778"/>
      <c r="VBI57" s="778"/>
      <c r="VBJ57" s="778"/>
      <c r="VBK57" s="778"/>
      <c r="VBL57" s="778"/>
      <c r="VBM57" s="778"/>
      <c r="VBN57" s="778"/>
      <c r="VBO57" s="778"/>
      <c r="VBP57" s="778"/>
      <c r="VBQ57" s="778"/>
      <c r="VBR57" s="778"/>
      <c r="VBS57" s="778"/>
      <c r="VBT57" s="778"/>
      <c r="VBU57" s="778"/>
      <c r="VBV57" s="778"/>
      <c r="VBW57" s="778"/>
      <c r="VBX57" s="778"/>
      <c r="VBY57" s="778"/>
      <c r="VBZ57" s="778"/>
      <c r="VCA57" s="778"/>
      <c r="VCB57" s="778"/>
      <c r="VCC57" s="778"/>
      <c r="VCD57" s="778"/>
      <c r="VCE57" s="778"/>
      <c r="VCF57" s="778"/>
      <c r="VCG57" s="778"/>
      <c r="VCH57" s="778"/>
      <c r="VCI57" s="778"/>
      <c r="VCJ57" s="778"/>
      <c r="VCK57" s="778"/>
      <c r="VCL57" s="778"/>
      <c r="VCM57" s="778"/>
      <c r="VCN57" s="778"/>
      <c r="VCO57" s="778"/>
      <c r="VCP57" s="778"/>
      <c r="VCQ57" s="778"/>
      <c r="VCR57" s="778"/>
      <c r="VCS57" s="778"/>
      <c r="VCT57" s="778"/>
      <c r="VCU57" s="778"/>
      <c r="VCV57" s="778"/>
      <c r="VCW57" s="778"/>
      <c r="VCX57" s="778"/>
      <c r="VCY57" s="778"/>
      <c r="VCZ57" s="778"/>
      <c r="VDA57" s="778"/>
      <c r="VDB57" s="778"/>
      <c r="VDC57" s="778"/>
      <c r="VDD57" s="778"/>
      <c r="VDE57" s="778"/>
      <c r="VDF57" s="778"/>
      <c r="VDG57" s="778"/>
      <c r="VDH57" s="778"/>
      <c r="VDI57" s="778"/>
      <c r="VDJ57" s="778"/>
      <c r="VDK57" s="778"/>
      <c r="VDL57" s="778"/>
      <c r="VDM57" s="778"/>
      <c r="VDN57" s="778"/>
      <c r="VDO57" s="778"/>
      <c r="VDP57" s="778"/>
      <c r="VDQ57" s="778"/>
      <c r="VDR57" s="778"/>
      <c r="VDS57" s="778"/>
      <c r="VDT57" s="778"/>
      <c r="VDU57" s="778"/>
      <c r="VDV57" s="778"/>
      <c r="VDW57" s="778"/>
      <c r="VDX57" s="778"/>
      <c r="VDY57" s="778"/>
      <c r="VDZ57" s="778"/>
      <c r="VEA57" s="778"/>
      <c r="VEB57" s="778"/>
      <c r="VEC57" s="778"/>
      <c r="VED57" s="778"/>
      <c r="VEE57" s="778"/>
      <c r="VEF57" s="778"/>
      <c r="VEG57" s="778"/>
      <c r="VEH57" s="778"/>
      <c r="VEI57" s="778"/>
      <c r="VEJ57" s="778"/>
      <c r="VEK57" s="778"/>
      <c r="VEL57" s="778"/>
      <c r="VEM57" s="778"/>
      <c r="VEN57" s="778"/>
      <c r="VEO57" s="778"/>
      <c r="VEP57" s="778"/>
      <c r="VEQ57" s="778"/>
      <c r="VER57" s="778"/>
      <c r="VES57" s="778"/>
      <c r="VET57" s="778"/>
      <c r="VEU57" s="778"/>
      <c r="VEV57" s="778"/>
      <c r="VEW57" s="778"/>
      <c r="VEX57" s="778"/>
      <c r="VEY57" s="778"/>
      <c r="VEZ57" s="778"/>
      <c r="VFA57" s="778"/>
      <c r="VFB57" s="778"/>
      <c r="VFC57" s="778"/>
      <c r="VFD57" s="778"/>
      <c r="VFE57" s="778"/>
      <c r="VFF57" s="778"/>
      <c r="VFG57" s="778"/>
      <c r="VFH57" s="778"/>
      <c r="VFI57" s="778"/>
      <c r="VFJ57" s="778"/>
      <c r="VFK57" s="778"/>
      <c r="VFL57" s="778"/>
      <c r="VFM57" s="778"/>
      <c r="VFN57" s="778"/>
      <c r="VFO57" s="778"/>
      <c r="VFP57" s="778"/>
      <c r="VFQ57" s="778"/>
      <c r="VFR57" s="778"/>
      <c r="VFS57" s="778"/>
      <c r="VFT57" s="778"/>
      <c r="VFU57" s="778"/>
      <c r="VFV57" s="778"/>
      <c r="VFW57" s="778"/>
      <c r="VFX57" s="778"/>
      <c r="VFY57" s="778"/>
      <c r="VFZ57" s="778"/>
      <c r="VGA57" s="778"/>
      <c r="VGB57" s="778"/>
      <c r="VGC57" s="778"/>
      <c r="VGD57" s="778"/>
      <c r="VGE57" s="778"/>
      <c r="VGF57" s="778"/>
      <c r="VGG57" s="778"/>
      <c r="VGH57" s="778"/>
      <c r="VGI57" s="778"/>
      <c r="VGJ57" s="778"/>
      <c r="VGK57" s="778"/>
      <c r="VGL57" s="778"/>
      <c r="VGM57" s="778"/>
      <c r="VGN57" s="778"/>
      <c r="VGO57" s="778"/>
      <c r="VGP57" s="778"/>
      <c r="VGQ57" s="778"/>
      <c r="VGR57" s="778"/>
      <c r="VGS57" s="778"/>
      <c r="VGT57" s="778"/>
      <c r="VGU57" s="778"/>
      <c r="VGV57" s="778"/>
      <c r="VGW57" s="778"/>
      <c r="VGX57" s="778"/>
      <c r="VGY57" s="778"/>
      <c r="VGZ57" s="778"/>
      <c r="VHA57" s="778"/>
      <c r="VHB57" s="778"/>
      <c r="VHC57" s="778"/>
      <c r="VHD57" s="778"/>
      <c r="VHE57" s="778"/>
      <c r="VHF57" s="778"/>
      <c r="VHG57" s="778"/>
      <c r="VHH57" s="778"/>
      <c r="VHI57" s="778"/>
      <c r="VHJ57" s="778"/>
      <c r="VHK57" s="778"/>
      <c r="VHL57" s="778"/>
      <c r="VHM57" s="778"/>
      <c r="VHN57" s="778"/>
      <c r="VHO57" s="778"/>
      <c r="VHP57" s="778"/>
      <c r="VHQ57" s="778"/>
      <c r="VHR57" s="778"/>
      <c r="VHS57" s="778"/>
      <c r="VHT57" s="778"/>
      <c r="VHU57" s="778"/>
      <c r="VHV57" s="778"/>
      <c r="VHW57" s="778"/>
      <c r="VHX57" s="778"/>
      <c r="VHY57" s="778"/>
      <c r="VHZ57" s="778"/>
      <c r="VIA57" s="778"/>
      <c r="VIB57" s="778"/>
      <c r="VIC57" s="778"/>
      <c r="VID57" s="778"/>
      <c r="VIE57" s="778"/>
      <c r="VIF57" s="778"/>
      <c r="VIG57" s="778"/>
      <c r="VIH57" s="778"/>
      <c r="VII57" s="778"/>
      <c r="VIJ57" s="778"/>
      <c r="VIK57" s="778"/>
      <c r="VIL57" s="778"/>
      <c r="VIM57" s="778"/>
      <c r="VIN57" s="778"/>
      <c r="VIO57" s="778"/>
      <c r="VIP57" s="778"/>
      <c r="VIQ57" s="778"/>
      <c r="VIR57" s="778"/>
      <c r="VIS57" s="778"/>
      <c r="VIT57" s="778"/>
      <c r="VIU57" s="778"/>
      <c r="VIV57" s="778"/>
      <c r="VIW57" s="778"/>
      <c r="VIX57" s="778"/>
      <c r="VIY57" s="778"/>
      <c r="VIZ57" s="778"/>
      <c r="VJA57" s="778"/>
      <c r="VJB57" s="778"/>
      <c r="VJC57" s="778"/>
      <c r="VJD57" s="778"/>
      <c r="VJE57" s="778"/>
      <c r="VJF57" s="778"/>
      <c r="VJG57" s="778"/>
      <c r="VJH57" s="778"/>
      <c r="VJI57" s="778"/>
      <c r="VJJ57" s="778"/>
      <c r="VJK57" s="778"/>
      <c r="VJL57" s="778"/>
      <c r="VJM57" s="778"/>
      <c r="VJN57" s="778"/>
      <c r="VJO57" s="778"/>
      <c r="VJP57" s="778"/>
      <c r="VJQ57" s="778"/>
      <c r="VJR57" s="778"/>
      <c r="VJS57" s="778"/>
      <c r="VJT57" s="778"/>
      <c r="VJU57" s="778"/>
      <c r="VJV57" s="778"/>
      <c r="VJW57" s="778"/>
      <c r="VJX57" s="778"/>
      <c r="VJY57" s="778"/>
      <c r="VJZ57" s="778"/>
      <c r="VKA57" s="778"/>
      <c r="VKB57" s="778"/>
      <c r="VKC57" s="778"/>
      <c r="VKD57" s="778"/>
      <c r="VKE57" s="778"/>
      <c r="VKF57" s="778"/>
      <c r="VKG57" s="778"/>
      <c r="VKH57" s="778"/>
      <c r="VKI57" s="778"/>
      <c r="VKJ57" s="778"/>
      <c r="VKK57" s="778"/>
      <c r="VKL57" s="778"/>
      <c r="VKM57" s="778"/>
      <c r="VKN57" s="778"/>
      <c r="VKO57" s="778"/>
      <c r="VKP57" s="778"/>
      <c r="VKQ57" s="778"/>
      <c r="VKR57" s="778"/>
      <c r="VKS57" s="778"/>
      <c r="VKT57" s="778"/>
      <c r="VKU57" s="778"/>
      <c r="VKV57" s="778"/>
      <c r="VKW57" s="778"/>
      <c r="VKX57" s="778"/>
      <c r="VKY57" s="778"/>
      <c r="VKZ57" s="778"/>
      <c r="VLA57" s="778"/>
      <c r="VLB57" s="778"/>
      <c r="VLC57" s="778"/>
      <c r="VLD57" s="778"/>
      <c r="VLE57" s="778"/>
      <c r="VLF57" s="778"/>
      <c r="VLG57" s="778"/>
      <c r="VLH57" s="778"/>
      <c r="VLI57" s="778"/>
      <c r="VLJ57" s="778"/>
      <c r="VLK57" s="778"/>
      <c r="VLL57" s="778"/>
      <c r="VLM57" s="778"/>
      <c r="VLN57" s="778"/>
      <c r="VLO57" s="778"/>
      <c r="VLP57" s="778"/>
      <c r="VLQ57" s="778"/>
      <c r="VLR57" s="778"/>
      <c r="VLS57" s="778"/>
      <c r="VLT57" s="778"/>
      <c r="VLU57" s="778"/>
      <c r="VLV57" s="778"/>
      <c r="VLW57" s="778"/>
      <c r="VLX57" s="778"/>
      <c r="VLY57" s="778"/>
      <c r="VLZ57" s="778"/>
      <c r="VMA57" s="778"/>
      <c r="VMB57" s="778"/>
      <c r="VMC57" s="778"/>
      <c r="VMD57" s="778"/>
      <c r="VME57" s="778"/>
      <c r="VMF57" s="778"/>
      <c r="VMG57" s="778"/>
      <c r="VMH57" s="778"/>
      <c r="VMI57" s="778"/>
      <c r="VMJ57" s="778"/>
      <c r="VMK57" s="778"/>
      <c r="VML57" s="778"/>
      <c r="VMM57" s="778"/>
      <c r="VMN57" s="778"/>
      <c r="VMO57" s="778"/>
      <c r="VMP57" s="778"/>
      <c r="VMQ57" s="778"/>
      <c r="VMR57" s="778"/>
      <c r="VMS57" s="778"/>
      <c r="VMT57" s="778"/>
      <c r="VMU57" s="778"/>
      <c r="VMV57" s="778"/>
      <c r="VMW57" s="778"/>
      <c r="VMX57" s="778"/>
      <c r="VMY57" s="778"/>
      <c r="VMZ57" s="778"/>
      <c r="VNA57" s="778"/>
      <c r="VNB57" s="778"/>
      <c r="VNC57" s="778"/>
      <c r="VND57" s="778"/>
      <c r="VNE57" s="778"/>
      <c r="VNF57" s="778"/>
      <c r="VNG57" s="778"/>
      <c r="VNH57" s="778"/>
      <c r="VNI57" s="778"/>
      <c r="VNJ57" s="778"/>
      <c r="VNK57" s="778"/>
      <c r="VNL57" s="778"/>
      <c r="VNM57" s="778"/>
      <c r="VNN57" s="778"/>
      <c r="VNO57" s="778"/>
      <c r="VNP57" s="778"/>
      <c r="VNQ57" s="778"/>
      <c r="VNR57" s="778"/>
      <c r="VNS57" s="778"/>
      <c r="VNT57" s="778"/>
      <c r="VNU57" s="778"/>
      <c r="VNV57" s="778"/>
      <c r="VNW57" s="778"/>
      <c r="VNX57" s="778"/>
      <c r="VNY57" s="778"/>
      <c r="VNZ57" s="778"/>
      <c r="VOA57" s="778"/>
      <c r="VOB57" s="778"/>
      <c r="VOC57" s="778"/>
      <c r="VOD57" s="778"/>
      <c r="VOE57" s="778"/>
      <c r="VOF57" s="778"/>
      <c r="VOG57" s="778"/>
      <c r="VOH57" s="778"/>
      <c r="VOI57" s="778"/>
      <c r="VOJ57" s="778"/>
      <c r="VOK57" s="778"/>
      <c r="VOL57" s="778"/>
      <c r="VOM57" s="778"/>
      <c r="VON57" s="778"/>
      <c r="VOO57" s="778"/>
      <c r="VOP57" s="778"/>
      <c r="VOQ57" s="778"/>
      <c r="VOR57" s="778"/>
      <c r="VOS57" s="778"/>
      <c r="VOT57" s="778"/>
      <c r="VOU57" s="778"/>
      <c r="VOV57" s="778"/>
      <c r="VOW57" s="778"/>
      <c r="VOX57" s="778"/>
      <c r="VOY57" s="778"/>
      <c r="VOZ57" s="778"/>
      <c r="VPA57" s="778"/>
      <c r="VPB57" s="778"/>
      <c r="VPC57" s="778"/>
      <c r="VPD57" s="778"/>
      <c r="VPE57" s="778"/>
      <c r="VPF57" s="778"/>
      <c r="VPG57" s="778"/>
      <c r="VPH57" s="778"/>
      <c r="VPI57" s="778"/>
      <c r="VPJ57" s="778"/>
      <c r="VPK57" s="778"/>
      <c r="VPL57" s="778"/>
      <c r="VPM57" s="778"/>
      <c r="VPN57" s="778"/>
      <c r="VPO57" s="778"/>
      <c r="VPP57" s="778"/>
      <c r="VPQ57" s="778"/>
      <c r="VPR57" s="778"/>
      <c r="VPS57" s="778"/>
      <c r="VPT57" s="778"/>
      <c r="VPU57" s="778"/>
      <c r="VPV57" s="778"/>
      <c r="VPW57" s="778"/>
      <c r="VPX57" s="778"/>
      <c r="VPY57" s="778"/>
      <c r="VPZ57" s="778"/>
      <c r="VQA57" s="778"/>
      <c r="VQB57" s="778"/>
      <c r="VQC57" s="778"/>
      <c r="VQD57" s="778"/>
      <c r="VQE57" s="778"/>
      <c r="VQF57" s="778"/>
      <c r="VQG57" s="778"/>
      <c r="VQH57" s="778"/>
      <c r="VQI57" s="778"/>
      <c r="VQJ57" s="778"/>
      <c r="VQK57" s="778"/>
      <c r="VQL57" s="778"/>
      <c r="VQM57" s="778"/>
      <c r="VQN57" s="778"/>
      <c r="VQO57" s="778"/>
      <c r="VQP57" s="778"/>
      <c r="VQQ57" s="778"/>
      <c r="VQR57" s="778"/>
      <c r="VQS57" s="778"/>
      <c r="VQT57" s="778"/>
      <c r="VQU57" s="778"/>
      <c r="VQV57" s="778"/>
      <c r="VQW57" s="778"/>
      <c r="VQX57" s="778"/>
      <c r="VQY57" s="778"/>
      <c r="VQZ57" s="778"/>
      <c r="VRA57" s="778"/>
      <c r="VRB57" s="778"/>
      <c r="VRC57" s="778"/>
      <c r="VRD57" s="778"/>
      <c r="VRE57" s="778"/>
      <c r="VRF57" s="778"/>
      <c r="VRG57" s="778"/>
      <c r="VRH57" s="778"/>
      <c r="VRI57" s="778"/>
      <c r="VRJ57" s="778"/>
      <c r="VRK57" s="778"/>
      <c r="VRL57" s="778"/>
      <c r="VRM57" s="778"/>
      <c r="VRN57" s="778"/>
      <c r="VRO57" s="778"/>
      <c r="VRP57" s="778"/>
      <c r="VRQ57" s="778"/>
      <c r="VRR57" s="778"/>
      <c r="VRS57" s="778"/>
      <c r="VRT57" s="778"/>
      <c r="VRU57" s="778"/>
      <c r="VRV57" s="778"/>
      <c r="VRW57" s="778"/>
      <c r="VRX57" s="778"/>
      <c r="VRY57" s="778"/>
      <c r="VRZ57" s="778"/>
      <c r="VSA57" s="778"/>
      <c r="VSB57" s="778"/>
      <c r="VSC57" s="778"/>
      <c r="VSD57" s="778"/>
      <c r="VSE57" s="778"/>
      <c r="VSF57" s="778"/>
      <c r="VSG57" s="778"/>
      <c r="VSH57" s="778"/>
      <c r="VSI57" s="778"/>
      <c r="VSJ57" s="778"/>
      <c r="VSK57" s="778"/>
      <c r="VSL57" s="778"/>
      <c r="VSM57" s="778"/>
      <c r="VSN57" s="778"/>
      <c r="VSO57" s="778"/>
      <c r="VSP57" s="778"/>
      <c r="VSQ57" s="778"/>
      <c r="VSR57" s="778"/>
      <c r="VSS57" s="778"/>
      <c r="VST57" s="778"/>
      <c r="VSU57" s="778"/>
      <c r="VSV57" s="778"/>
      <c r="VSW57" s="778"/>
      <c r="VSX57" s="778"/>
      <c r="VSY57" s="778"/>
      <c r="VSZ57" s="778"/>
      <c r="VTA57" s="778"/>
      <c r="VTB57" s="778"/>
      <c r="VTC57" s="778"/>
      <c r="VTD57" s="778"/>
      <c r="VTE57" s="778"/>
      <c r="VTF57" s="778"/>
      <c r="VTG57" s="778"/>
      <c r="VTH57" s="778"/>
      <c r="VTI57" s="778"/>
      <c r="VTJ57" s="778"/>
      <c r="VTK57" s="778"/>
      <c r="VTL57" s="778"/>
      <c r="VTM57" s="778"/>
      <c r="VTN57" s="778"/>
      <c r="VTO57" s="778"/>
      <c r="VTP57" s="778"/>
      <c r="VTQ57" s="778"/>
      <c r="VTR57" s="778"/>
      <c r="VTS57" s="778"/>
      <c r="VTT57" s="778"/>
      <c r="VTU57" s="778"/>
      <c r="VTV57" s="778"/>
      <c r="VTW57" s="778"/>
      <c r="VTX57" s="778"/>
      <c r="VTY57" s="778"/>
      <c r="VTZ57" s="778"/>
      <c r="VUA57" s="778"/>
      <c r="VUB57" s="778"/>
      <c r="VUC57" s="778"/>
      <c r="VUD57" s="778"/>
      <c r="VUE57" s="778"/>
      <c r="VUF57" s="778"/>
      <c r="VUG57" s="778"/>
      <c r="VUH57" s="778"/>
      <c r="VUI57" s="778"/>
      <c r="VUJ57" s="778"/>
      <c r="VUK57" s="778"/>
      <c r="VUL57" s="778"/>
      <c r="VUM57" s="778"/>
      <c r="VUN57" s="778"/>
      <c r="VUO57" s="778"/>
      <c r="VUP57" s="778"/>
      <c r="VUQ57" s="778"/>
      <c r="VUR57" s="778"/>
      <c r="VUS57" s="778"/>
      <c r="VUT57" s="778"/>
      <c r="VUU57" s="778"/>
      <c r="VUV57" s="778"/>
      <c r="VUW57" s="778"/>
      <c r="VUX57" s="778"/>
      <c r="VUY57" s="778"/>
      <c r="VUZ57" s="778"/>
      <c r="VVA57" s="778"/>
      <c r="VVB57" s="778"/>
      <c r="VVC57" s="778"/>
      <c r="VVD57" s="778"/>
      <c r="VVE57" s="778"/>
      <c r="VVF57" s="778"/>
      <c r="VVG57" s="778"/>
      <c r="VVH57" s="778"/>
      <c r="VVI57" s="778"/>
      <c r="VVJ57" s="778"/>
      <c r="VVK57" s="778"/>
      <c r="VVL57" s="778"/>
      <c r="VVM57" s="778"/>
      <c r="VVN57" s="778"/>
      <c r="VVO57" s="778"/>
      <c r="VVP57" s="778"/>
      <c r="VVQ57" s="778"/>
      <c r="VVR57" s="778"/>
      <c r="VVS57" s="778"/>
      <c r="VVT57" s="778"/>
      <c r="VVU57" s="778"/>
      <c r="VVV57" s="778"/>
      <c r="VVW57" s="778"/>
      <c r="VVX57" s="778"/>
      <c r="VVY57" s="778"/>
      <c r="VVZ57" s="778"/>
      <c r="VWA57" s="778"/>
      <c r="VWB57" s="778"/>
      <c r="VWC57" s="778"/>
      <c r="VWD57" s="778"/>
      <c r="VWE57" s="778"/>
      <c r="VWF57" s="778"/>
      <c r="VWG57" s="778"/>
      <c r="VWH57" s="778"/>
      <c r="VWI57" s="778"/>
      <c r="VWJ57" s="778"/>
      <c r="VWK57" s="778"/>
      <c r="VWL57" s="778"/>
      <c r="VWM57" s="778"/>
      <c r="VWN57" s="778"/>
      <c r="VWO57" s="778"/>
      <c r="VWP57" s="778"/>
      <c r="VWQ57" s="778"/>
      <c r="VWR57" s="778"/>
      <c r="VWS57" s="778"/>
      <c r="VWT57" s="778"/>
      <c r="VWU57" s="778"/>
      <c r="VWV57" s="778"/>
      <c r="VWW57" s="778"/>
      <c r="VWX57" s="778"/>
      <c r="VWY57" s="778"/>
      <c r="VWZ57" s="778"/>
      <c r="VXA57" s="778"/>
      <c r="VXB57" s="778"/>
      <c r="VXC57" s="778"/>
      <c r="VXD57" s="778"/>
      <c r="VXE57" s="778"/>
      <c r="VXF57" s="778"/>
      <c r="VXG57" s="778"/>
      <c r="VXH57" s="778"/>
      <c r="VXI57" s="778"/>
      <c r="VXJ57" s="778"/>
      <c r="VXK57" s="778"/>
      <c r="VXL57" s="778"/>
      <c r="VXM57" s="778"/>
      <c r="VXN57" s="778"/>
      <c r="VXO57" s="778"/>
      <c r="VXP57" s="778"/>
      <c r="VXQ57" s="778"/>
      <c r="VXR57" s="778"/>
      <c r="VXS57" s="778"/>
      <c r="VXT57" s="778"/>
      <c r="VXU57" s="778"/>
      <c r="VXV57" s="778"/>
      <c r="VXW57" s="778"/>
      <c r="VXX57" s="778"/>
      <c r="VXY57" s="778"/>
      <c r="VXZ57" s="778"/>
      <c r="VYA57" s="778"/>
      <c r="VYB57" s="778"/>
      <c r="VYC57" s="778"/>
      <c r="VYD57" s="778"/>
      <c r="VYE57" s="778"/>
      <c r="VYF57" s="778"/>
      <c r="VYG57" s="778"/>
      <c r="VYH57" s="778"/>
      <c r="VYI57" s="778"/>
      <c r="VYJ57" s="778"/>
      <c r="VYK57" s="778"/>
      <c r="VYL57" s="778"/>
      <c r="VYM57" s="778"/>
      <c r="VYN57" s="778"/>
      <c r="VYO57" s="778"/>
      <c r="VYP57" s="778"/>
      <c r="VYQ57" s="778"/>
      <c r="VYR57" s="778"/>
      <c r="VYS57" s="778"/>
      <c r="VYT57" s="778"/>
      <c r="VYU57" s="778"/>
      <c r="VYV57" s="778"/>
      <c r="VYW57" s="778"/>
      <c r="VYX57" s="778"/>
      <c r="VYY57" s="778"/>
      <c r="VYZ57" s="778"/>
      <c r="VZA57" s="778"/>
      <c r="VZB57" s="778"/>
      <c r="VZC57" s="778"/>
      <c r="VZD57" s="778"/>
      <c r="VZE57" s="778"/>
      <c r="VZF57" s="778"/>
      <c r="VZG57" s="778"/>
      <c r="VZH57" s="778"/>
      <c r="VZI57" s="778"/>
      <c r="VZJ57" s="778"/>
      <c r="VZK57" s="778"/>
      <c r="VZL57" s="778"/>
      <c r="VZM57" s="778"/>
      <c r="VZN57" s="778"/>
      <c r="VZO57" s="778"/>
      <c r="VZP57" s="778"/>
      <c r="VZQ57" s="778"/>
      <c r="VZR57" s="778"/>
      <c r="VZS57" s="778"/>
      <c r="VZT57" s="778"/>
      <c r="VZU57" s="778"/>
      <c r="VZV57" s="778"/>
      <c r="VZW57" s="778"/>
      <c r="VZX57" s="778"/>
      <c r="VZY57" s="778"/>
      <c r="VZZ57" s="778"/>
      <c r="WAA57" s="778"/>
      <c r="WAB57" s="778"/>
      <c r="WAC57" s="778"/>
      <c r="WAD57" s="778"/>
      <c r="WAE57" s="778"/>
      <c r="WAF57" s="778"/>
      <c r="WAG57" s="778"/>
      <c r="WAH57" s="778"/>
      <c r="WAI57" s="778"/>
      <c r="WAJ57" s="778"/>
      <c r="WAK57" s="778"/>
      <c r="WAL57" s="778"/>
      <c r="WAM57" s="778"/>
      <c r="WAN57" s="778"/>
      <c r="WAO57" s="778"/>
      <c r="WAP57" s="778"/>
      <c r="WAQ57" s="778"/>
      <c r="WAR57" s="778"/>
      <c r="WAS57" s="778"/>
      <c r="WAT57" s="778"/>
      <c r="WAU57" s="778"/>
      <c r="WAV57" s="778"/>
      <c r="WAW57" s="778"/>
      <c r="WAX57" s="778"/>
      <c r="WAY57" s="778"/>
      <c r="WAZ57" s="778"/>
      <c r="WBA57" s="778"/>
      <c r="WBB57" s="778"/>
      <c r="WBC57" s="778"/>
      <c r="WBD57" s="778"/>
      <c r="WBE57" s="778"/>
      <c r="WBF57" s="778"/>
      <c r="WBG57" s="778"/>
      <c r="WBH57" s="778"/>
      <c r="WBI57" s="778"/>
      <c r="WBJ57" s="778"/>
      <c r="WBK57" s="778"/>
      <c r="WBL57" s="778"/>
      <c r="WBM57" s="778"/>
      <c r="WBN57" s="778"/>
      <c r="WBO57" s="778"/>
      <c r="WBP57" s="778"/>
      <c r="WBQ57" s="778"/>
      <c r="WBR57" s="778"/>
      <c r="WBS57" s="778"/>
      <c r="WBT57" s="778"/>
      <c r="WBU57" s="778"/>
      <c r="WBV57" s="778"/>
      <c r="WBW57" s="778"/>
      <c r="WBX57" s="778"/>
      <c r="WBY57" s="778"/>
      <c r="WBZ57" s="778"/>
      <c r="WCA57" s="778"/>
      <c r="WCB57" s="778"/>
      <c r="WCC57" s="778"/>
      <c r="WCD57" s="778"/>
      <c r="WCE57" s="778"/>
      <c r="WCF57" s="778"/>
      <c r="WCG57" s="778"/>
      <c r="WCH57" s="778"/>
      <c r="WCI57" s="778"/>
      <c r="WCJ57" s="778"/>
      <c r="WCK57" s="778"/>
      <c r="WCL57" s="778"/>
      <c r="WCM57" s="778"/>
      <c r="WCN57" s="778"/>
      <c r="WCO57" s="778"/>
      <c r="WCP57" s="778"/>
      <c r="WCQ57" s="778"/>
      <c r="WCR57" s="778"/>
      <c r="WCS57" s="778"/>
      <c r="WCT57" s="778"/>
      <c r="WCU57" s="778"/>
      <c r="WCV57" s="778"/>
      <c r="WCW57" s="778"/>
      <c r="WCX57" s="778"/>
      <c r="WCY57" s="778"/>
      <c r="WCZ57" s="778"/>
      <c r="WDA57" s="778"/>
      <c r="WDB57" s="778"/>
      <c r="WDC57" s="778"/>
      <c r="WDD57" s="778"/>
      <c r="WDE57" s="778"/>
      <c r="WDF57" s="778"/>
      <c r="WDG57" s="778"/>
      <c r="WDH57" s="778"/>
      <c r="WDI57" s="778"/>
      <c r="WDJ57" s="778"/>
      <c r="WDK57" s="778"/>
      <c r="WDL57" s="778"/>
      <c r="WDM57" s="778"/>
      <c r="WDN57" s="778"/>
      <c r="WDO57" s="778"/>
      <c r="WDP57" s="778"/>
      <c r="WDQ57" s="778"/>
      <c r="WDR57" s="778"/>
      <c r="WDS57" s="778"/>
      <c r="WDT57" s="778"/>
      <c r="WDU57" s="778"/>
      <c r="WDV57" s="778"/>
      <c r="WDW57" s="778"/>
      <c r="WDX57" s="778"/>
      <c r="WDY57" s="778"/>
      <c r="WDZ57" s="778"/>
      <c r="WEA57" s="778"/>
      <c r="WEB57" s="778"/>
      <c r="WEC57" s="778"/>
      <c r="WED57" s="778"/>
      <c r="WEE57" s="778"/>
      <c r="WEF57" s="778"/>
      <c r="WEG57" s="778"/>
      <c r="WEH57" s="778"/>
      <c r="WEI57" s="778"/>
      <c r="WEJ57" s="778"/>
      <c r="WEK57" s="778"/>
      <c r="WEL57" s="778"/>
      <c r="WEM57" s="778"/>
      <c r="WEN57" s="778"/>
      <c r="WEO57" s="778"/>
      <c r="WEP57" s="778"/>
      <c r="WEQ57" s="778"/>
      <c r="WER57" s="778"/>
      <c r="WES57" s="778"/>
      <c r="WET57" s="778"/>
      <c r="WEU57" s="778"/>
      <c r="WEV57" s="778"/>
      <c r="WEW57" s="778"/>
      <c r="WEX57" s="778"/>
      <c r="WEY57" s="778"/>
      <c r="WEZ57" s="778"/>
      <c r="WFA57" s="778"/>
      <c r="WFB57" s="778"/>
      <c r="WFC57" s="778"/>
      <c r="WFD57" s="778"/>
      <c r="WFE57" s="778"/>
      <c r="WFF57" s="778"/>
      <c r="WFG57" s="778"/>
      <c r="WFH57" s="778"/>
      <c r="WFI57" s="778"/>
      <c r="WFJ57" s="778"/>
      <c r="WFK57" s="778"/>
      <c r="WFL57" s="778"/>
      <c r="WFM57" s="778"/>
      <c r="WFN57" s="778"/>
      <c r="WFO57" s="778"/>
      <c r="WFP57" s="778"/>
      <c r="WFQ57" s="778"/>
      <c r="WFR57" s="778"/>
      <c r="WFS57" s="778"/>
      <c r="WFT57" s="778"/>
      <c r="WFU57" s="778"/>
      <c r="WFV57" s="778"/>
      <c r="WFW57" s="778"/>
      <c r="WFX57" s="778"/>
      <c r="WFY57" s="778"/>
      <c r="WFZ57" s="778"/>
      <c r="WGA57" s="778"/>
      <c r="WGB57" s="778"/>
      <c r="WGC57" s="778"/>
      <c r="WGD57" s="778"/>
      <c r="WGE57" s="778"/>
      <c r="WGF57" s="778"/>
      <c r="WGG57" s="778"/>
      <c r="WGH57" s="778"/>
      <c r="WGI57" s="778"/>
      <c r="WGJ57" s="778"/>
      <c r="WGK57" s="778"/>
      <c r="WGL57" s="778"/>
      <c r="WGM57" s="778"/>
      <c r="WGN57" s="778"/>
      <c r="WGO57" s="778"/>
      <c r="WGP57" s="778"/>
      <c r="WGQ57" s="778"/>
      <c r="WGR57" s="778"/>
      <c r="WGS57" s="778"/>
      <c r="WGT57" s="778"/>
      <c r="WGU57" s="778"/>
      <c r="WGV57" s="778"/>
      <c r="WGW57" s="778"/>
      <c r="WGX57" s="778"/>
      <c r="WGY57" s="778"/>
      <c r="WGZ57" s="778"/>
      <c r="WHA57" s="778"/>
      <c r="WHB57" s="778"/>
      <c r="WHC57" s="778"/>
      <c r="WHD57" s="778"/>
      <c r="WHE57" s="778"/>
      <c r="WHF57" s="778"/>
      <c r="WHG57" s="778"/>
      <c r="WHH57" s="778"/>
      <c r="WHI57" s="778"/>
      <c r="WHJ57" s="778"/>
      <c r="WHK57" s="778"/>
      <c r="WHL57" s="778"/>
      <c r="WHM57" s="778"/>
      <c r="WHN57" s="778"/>
      <c r="WHO57" s="778"/>
      <c r="WHP57" s="778"/>
      <c r="WHQ57" s="778"/>
      <c r="WHR57" s="778"/>
      <c r="WHS57" s="778"/>
      <c r="WHT57" s="778"/>
      <c r="WHU57" s="778"/>
      <c r="WHV57" s="778"/>
      <c r="WHW57" s="778"/>
      <c r="WHX57" s="778"/>
      <c r="WHY57" s="778"/>
      <c r="WHZ57" s="778"/>
      <c r="WIA57" s="778"/>
      <c r="WIB57" s="778"/>
      <c r="WIC57" s="778"/>
      <c r="WID57" s="778"/>
      <c r="WIE57" s="778"/>
      <c r="WIF57" s="778"/>
      <c r="WIG57" s="778"/>
      <c r="WIH57" s="778"/>
      <c r="WII57" s="778"/>
      <c r="WIJ57" s="778"/>
      <c r="WIK57" s="778"/>
      <c r="WIL57" s="778"/>
      <c r="WIM57" s="778"/>
      <c r="WIN57" s="778"/>
      <c r="WIO57" s="778"/>
      <c r="WIP57" s="778"/>
      <c r="WIQ57" s="778"/>
      <c r="WIR57" s="778"/>
      <c r="WIS57" s="778"/>
      <c r="WIT57" s="778"/>
      <c r="WIU57" s="778"/>
      <c r="WIV57" s="778"/>
      <c r="WIW57" s="778"/>
      <c r="WIX57" s="778"/>
      <c r="WIY57" s="778"/>
      <c r="WIZ57" s="778"/>
      <c r="WJA57" s="778"/>
      <c r="WJB57" s="778"/>
      <c r="WJC57" s="778"/>
      <c r="WJD57" s="778"/>
      <c r="WJE57" s="778"/>
      <c r="WJF57" s="778"/>
      <c r="WJG57" s="778"/>
      <c r="WJH57" s="778"/>
      <c r="WJI57" s="778"/>
      <c r="WJJ57" s="778"/>
      <c r="WJK57" s="778"/>
      <c r="WJL57" s="778"/>
      <c r="WJM57" s="778"/>
      <c r="WJN57" s="778"/>
      <c r="WJO57" s="778"/>
      <c r="WJP57" s="778"/>
      <c r="WJQ57" s="778"/>
      <c r="WJR57" s="778"/>
      <c r="WJS57" s="778"/>
      <c r="WJT57" s="778"/>
      <c r="WJU57" s="778"/>
      <c r="WJV57" s="778"/>
      <c r="WJW57" s="778"/>
      <c r="WJX57" s="778"/>
      <c r="WJY57" s="778"/>
      <c r="WJZ57" s="778"/>
      <c r="WKA57" s="778"/>
      <c r="WKB57" s="778"/>
      <c r="WKC57" s="778"/>
      <c r="WKD57" s="778"/>
      <c r="WKE57" s="778"/>
      <c r="WKF57" s="778"/>
      <c r="WKG57" s="778"/>
      <c r="WKH57" s="778"/>
      <c r="WKI57" s="778"/>
      <c r="WKJ57" s="778"/>
      <c r="WKK57" s="778"/>
      <c r="WKL57" s="778"/>
      <c r="WKM57" s="778"/>
      <c r="WKN57" s="778"/>
      <c r="WKO57" s="778"/>
      <c r="WKP57" s="778"/>
      <c r="WKQ57" s="778"/>
      <c r="WKR57" s="778"/>
      <c r="WKS57" s="778"/>
      <c r="WKT57" s="778"/>
      <c r="WKU57" s="778"/>
      <c r="WKV57" s="778"/>
      <c r="WKW57" s="778"/>
      <c r="WKX57" s="778"/>
      <c r="WKY57" s="778"/>
      <c r="WKZ57" s="778"/>
      <c r="WLA57" s="778"/>
      <c r="WLB57" s="778"/>
      <c r="WLC57" s="778"/>
      <c r="WLD57" s="778"/>
      <c r="WLE57" s="778"/>
      <c r="WLF57" s="778"/>
      <c r="WLG57" s="778"/>
      <c r="WLH57" s="778"/>
      <c r="WLI57" s="778"/>
      <c r="WLJ57" s="778"/>
      <c r="WLK57" s="778"/>
      <c r="WLL57" s="778"/>
      <c r="WLM57" s="778"/>
      <c r="WLN57" s="778"/>
      <c r="WLO57" s="778"/>
      <c r="WLP57" s="778"/>
      <c r="WLQ57" s="778"/>
      <c r="WLR57" s="778"/>
      <c r="WLS57" s="778"/>
      <c r="WLT57" s="778"/>
      <c r="WLU57" s="778"/>
      <c r="WLV57" s="778"/>
      <c r="WLW57" s="778"/>
      <c r="WLX57" s="778"/>
      <c r="WLY57" s="778"/>
      <c r="WLZ57" s="778"/>
      <c r="WMA57" s="778"/>
      <c r="WMB57" s="778"/>
      <c r="WMC57" s="778"/>
      <c r="WMD57" s="778"/>
      <c r="WME57" s="778"/>
      <c r="WMF57" s="778"/>
      <c r="WMG57" s="778"/>
      <c r="WMH57" s="778"/>
      <c r="WMI57" s="778"/>
      <c r="WMJ57" s="778"/>
      <c r="WMK57" s="778"/>
      <c r="WML57" s="778"/>
      <c r="WMM57" s="778"/>
      <c r="WMN57" s="778"/>
      <c r="WMO57" s="778"/>
      <c r="WMP57" s="778"/>
      <c r="WMQ57" s="778"/>
      <c r="WMR57" s="778"/>
      <c r="WMS57" s="778"/>
      <c r="WMT57" s="778"/>
      <c r="WMU57" s="778"/>
      <c r="WMV57" s="778"/>
      <c r="WMW57" s="778"/>
      <c r="WMX57" s="778"/>
      <c r="WMY57" s="778"/>
      <c r="WMZ57" s="778"/>
      <c r="WNA57" s="778"/>
      <c r="WNB57" s="778"/>
      <c r="WNC57" s="778"/>
      <c r="WND57" s="778"/>
      <c r="WNE57" s="778"/>
      <c r="WNF57" s="778"/>
      <c r="WNG57" s="778"/>
      <c r="WNH57" s="778"/>
      <c r="WNI57" s="778"/>
      <c r="WNJ57" s="778"/>
      <c r="WNK57" s="778"/>
      <c r="WNL57" s="778"/>
      <c r="WNM57" s="778"/>
      <c r="WNN57" s="778"/>
      <c r="WNO57" s="778"/>
      <c r="WNP57" s="778"/>
      <c r="WNQ57" s="778"/>
      <c r="WNR57" s="778"/>
      <c r="WNS57" s="778"/>
      <c r="WNT57" s="778"/>
      <c r="WNU57" s="778"/>
      <c r="WNV57" s="778"/>
      <c r="WNW57" s="778"/>
      <c r="WNX57" s="778"/>
      <c r="WNY57" s="778"/>
      <c r="WNZ57" s="778"/>
      <c r="WOA57" s="778"/>
      <c r="WOB57" s="778"/>
      <c r="WOC57" s="778"/>
      <c r="WOD57" s="778"/>
      <c r="WOE57" s="778"/>
      <c r="WOF57" s="778"/>
      <c r="WOG57" s="778"/>
      <c r="WOH57" s="778"/>
      <c r="WOI57" s="778"/>
      <c r="WOJ57" s="778"/>
      <c r="WOK57" s="778"/>
      <c r="WOL57" s="778"/>
      <c r="WOM57" s="778"/>
      <c r="WON57" s="778"/>
      <c r="WOO57" s="778"/>
      <c r="WOP57" s="778"/>
      <c r="WOQ57" s="778"/>
      <c r="WOR57" s="778"/>
      <c r="WOS57" s="778"/>
      <c r="WOT57" s="778"/>
      <c r="WOU57" s="778"/>
      <c r="WOV57" s="778"/>
      <c r="WOW57" s="778"/>
      <c r="WOX57" s="778"/>
      <c r="WOY57" s="778"/>
      <c r="WOZ57" s="778"/>
      <c r="WPA57" s="778"/>
      <c r="WPB57" s="778"/>
      <c r="WPC57" s="778"/>
      <c r="WPD57" s="778"/>
      <c r="WPE57" s="778"/>
      <c r="WPF57" s="778"/>
      <c r="WPG57" s="778"/>
      <c r="WPH57" s="778"/>
      <c r="WPI57" s="778"/>
      <c r="WPJ57" s="778"/>
      <c r="WPK57" s="778"/>
      <c r="WPL57" s="778"/>
      <c r="WPM57" s="778"/>
      <c r="WPN57" s="778"/>
      <c r="WPO57" s="778"/>
      <c r="WPP57" s="778"/>
      <c r="WPQ57" s="778"/>
      <c r="WPR57" s="778"/>
      <c r="WPS57" s="778"/>
      <c r="WPT57" s="778"/>
      <c r="WPU57" s="778"/>
      <c r="WPV57" s="778"/>
      <c r="WPW57" s="778"/>
      <c r="WPX57" s="778"/>
      <c r="WPY57" s="778"/>
      <c r="WPZ57" s="778"/>
      <c r="WQA57" s="778"/>
      <c r="WQB57" s="778"/>
      <c r="WQC57" s="778"/>
      <c r="WQD57" s="778"/>
      <c r="WQE57" s="778"/>
      <c r="WQF57" s="778"/>
      <c r="WQG57" s="778"/>
      <c r="WQH57" s="778"/>
      <c r="WQI57" s="778"/>
      <c r="WQJ57" s="778"/>
      <c r="WQK57" s="778"/>
      <c r="WQL57" s="778"/>
      <c r="WQM57" s="778"/>
      <c r="WQN57" s="778"/>
      <c r="WQO57" s="778"/>
      <c r="WQP57" s="778"/>
      <c r="WQQ57" s="778"/>
      <c r="WQR57" s="778"/>
      <c r="WQS57" s="778"/>
      <c r="WQT57" s="778"/>
      <c r="WQU57" s="778"/>
      <c r="WQV57" s="778"/>
      <c r="WQW57" s="778"/>
      <c r="WQX57" s="778"/>
      <c r="WQY57" s="778"/>
      <c r="WQZ57" s="778"/>
      <c r="WRA57" s="778"/>
      <c r="WRB57" s="778"/>
      <c r="WRC57" s="778"/>
      <c r="WRD57" s="778"/>
      <c r="WRE57" s="778"/>
      <c r="WRF57" s="778"/>
      <c r="WRG57" s="778"/>
      <c r="WRH57" s="778"/>
      <c r="WRI57" s="778"/>
      <c r="WRJ57" s="778"/>
      <c r="WRK57" s="778"/>
      <c r="WRL57" s="778"/>
      <c r="WRM57" s="778"/>
      <c r="WRN57" s="778"/>
      <c r="WRO57" s="778"/>
      <c r="WRP57" s="778"/>
      <c r="WRQ57" s="778"/>
      <c r="WRR57" s="778"/>
      <c r="WRS57" s="778"/>
      <c r="WRT57" s="778"/>
      <c r="WRU57" s="778"/>
      <c r="WRV57" s="778"/>
      <c r="WRW57" s="778"/>
      <c r="WRX57" s="778"/>
      <c r="WRY57" s="778"/>
      <c r="WRZ57" s="778"/>
      <c r="WSA57" s="778"/>
      <c r="WSB57" s="778"/>
      <c r="WSC57" s="778"/>
      <c r="WSD57" s="778"/>
      <c r="WSE57" s="778"/>
      <c r="WSF57" s="778"/>
      <c r="WSG57" s="778"/>
      <c r="WSH57" s="778"/>
      <c r="WSI57" s="778"/>
      <c r="WSJ57" s="778"/>
      <c r="WSK57" s="778"/>
      <c r="WSL57" s="778"/>
      <c r="WSM57" s="778"/>
      <c r="WSN57" s="778"/>
      <c r="WSO57" s="778"/>
      <c r="WSP57" s="778"/>
      <c r="WSQ57" s="778"/>
      <c r="WSR57" s="778"/>
      <c r="WSS57" s="778"/>
      <c r="WST57" s="778"/>
      <c r="WSU57" s="778"/>
      <c r="WSV57" s="778"/>
      <c r="WSW57" s="778"/>
      <c r="WSX57" s="778"/>
      <c r="WSY57" s="778"/>
      <c r="WSZ57" s="778"/>
      <c r="WTA57" s="778"/>
      <c r="WTB57" s="778"/>
      <c r="WTC57" s="778"/>
      <c r="WTD57" s="778"/>
      <c r="WTE57" s="778"/>
      <c r="WTF57" s="778"/>
      <c r="WTG57" s="778"/>
      <c r="WTH57" s="778"/>
      <c r="WTI57" s="778"/>
      <c r="WTJ57" s="778"/>
      <c r="WTK57" s="778"/>
      <c r="WTL57" s="778"/>
      <c r="WTM57" s="778"/>
      <c r="WTN57" s="778"/>
      <c r="WTO57" s="778"/>
      <c r="WTP57" s="778"/>
      <c r="WTQ57" s="778"/>
      <c r="WTR57" s="778"/>
      <c r="WTS57" s="778"/>
      <c r="WTT57" s="778"/>
      <c r="WTU57" s="778"/>
      <c r="WTV57" s="778"/>
      <c r="WTW57" s="778"/>
      <c r="WTX57" s="778"/>
      <c r="WTY57" s="778"/>
      <c r="WTZ57" s="778"/>
      <c r="WUA57" s="778"/>
      <c r="WUB57" s="778"/>
      <c r="WUC57" s="778"/>
      <c r="WUD57" s="778"/>
      <c r="WUE57" s="778"/>
      <c r="WUF57" s="778"/>
      <c r="WUG57" s="778"/>
      <c r="WUH57" s="778"/>
      <c r="WUI57" s="778"/>
      <c r="WUJ57" s="778"/>
      <c r="WUK57" s="778"/>
      <c r="WUL57" s="778"/>
      <c r="WUM57" s="778"/>
      <c r="WUN57" s="778"/>
      <c r="WUO57" s="778"/>
      <c r="WUP57" s="778"/>
      <c r="WUQ57" s="778"/>
      <c r="WUR57" s="778"/>
      <c r="WUS57" s="778"/>
      <c r="WUT57" s="778"/>
      <c r="WUU57" s="778"/>
      <c r="WUV57" s="778"/>
      <c r="WUW57" s="778"/>
      <c r="WUX57" s="778"/>
      <c r="WUY57" s="778"/>
      <c r="WUZ57" s="778"/>
      <c r="WVA57" s="778"/>
      <c r="WVB57" s="778"/>
      <c r="WVC57" s="778"/>
      <c r="WVD57" s="778"/>
      <c r="WVE57" s="778"/>
      <c r="WVF57" s="778"/>
      <c r="WVG57" s="778"/>
      <c r="WVH57" s="778"/>
      <c r="WVI57" s="778"/>
      <c r="WVJ57" s="778"/>
      <c r="WVK57" s="778"/>
      <c r="WVL57" s="778"/>
      <c r="WVM57" s="778"/>
      <c r="WVN57" s="778"/>
      <c r="WVO57" s="778"/>
      <c r="WVP57" s="778"/>
      <c r="WVQ57" s="778"/>
      <c r="WVR57" s="778"/>
      <c r="WVS57" s="778"/>
      <c r="WVT57" s="778"/>
      <c r="WVU57" s="778"/>
      <c r="WVV57" s="778"/>
      <c r="WVW57" s="778"/>
      <c r="WVX57" s="778"/>
      <c r="WVY57" s="778"/>
      <c r="WVZ57" s="778"/>
      <c r="WWA57" s="778"/>
      <c r="WWB57" s="778"/>
      <c r="WWC57" s="778"/>
      <c r="WWD57" s="778"/>
      <c r="WWE57" s="778"/>
      <c r="WWF57" s="778"/>
      <c r="WWG57" s="778"/>
      <c r="WWH57" s="778"/>
      <c r="WWI57" s="778"/>
      <c r="WWJ57" s="778"/>
      <c r="WWK57" s="778"/>
      <c r="WWL57" s="778"/>
      <c r="WWM57" s="778"/>
      <c r="WWN57" s="778"/>
      <c r="WWO57" s="778"/>
      <c r="WWP57" s="778"/>
      <c r="WWQ57" s="778"/>
      <c r="WWR57" s="778"/>
      <c r="WWS57" s="778"/>
      <c r="WWT57" s="778"/>
      <c r="WWU57" s="778"/>
      <c r="WWV57" s="778"/>
      <c r="WWW57" s="778"/>
      <c r="WWX57" s="778"/>
      <c r="WWY57" s="778"/>
      <c r="WWZ57" s="778"/>
      <c r="WXA57" s="778"/>
      <c r="WXB57" s="778"/>
      <c r="WXC57" s="778"/>
      <c r="WXD57" s="778"/>
      <c r="WXE57" s="778"/>
      <c r="WXF57" s="778"/>
      <c r="WXG57" s="778"/>
      <c r="WXH57" s="778"/>
      <c r="WXI57" s="778"/>
      <c r="WXJ57" s="778"/>
      <c r="WXK57" s="778"/>
      <c r="WXL57" s="778"/>
      <c r="WXM57" s="778"/>
      <c r="WXN57" s="778"/>
      <c r="WXO57" s="778"/>
      <c r="WXP57" s="778"/>
      <c r="WXQ57" s="778"/>
      <c r="WXR57" s="778"/>
      <c r="WXS57" s="778"/>
      <c r="WXT57" s="778"/>
      <c r="WXU57" s="778"/>
      <c r="WXV57" s="778"/>
      <c r="WXW57" s="778"/>
      <c r="WXX57" s="778"/>
      <c r="WXY57" s="778"/>
      <c r="WXZ57" s="778"/>
      <c r="WYA57" s="778"/>
      <c r="WYB57" s="778"/>
      <c r="WYC57" s="778"/>
      <c r="WYD57" s="778"/>
      <c r="WYE57" s="778"/>
      <c r="WYF57" s="778"/>
      <c r="WYG57" s="778"/>
      <c r="WYH57" s="778"/>
      <c r="WYI57" s="778"/>
      <c r="WYJ57" s="778"/>
      <c r="WYK57" s="778"/>
      <c r="WYL57" s="778"/>
      <c r="WYM57" s="778"/>
      <c r="WYN57" s="778"/>
      <c r="WYO57" s="778"/>
      <c r="WYP57" s="778"/>
      <c r="WYQ57" s="778"/>
      <c r="WYR57" s="778"/>
      <c r="WYS57" s="778"/>
      <c r="WYT57" s="778"/>
      <c r="WYU57" s="778"/>
      <c r="WYV57" s="778"/>
      <c r="WYW57" s="778"/>
      <c r="WYX57" s="778"/>
      <c r="WYY57" s="778"/>
      <c r="WYZ57" s="778"/>
      <c r="WZA57" s="778"/>
      <c r="WZB57" s="778"/>
      <c r="WZC57" s="778"/>
      <c r="WZD57" s="778"/>
      <c r="WZE57" s="778"/>
      <c r="WZF57" s="778"/>
      <c r="WZG57" s="778"/>
      <c r="WZH57" s="778"/>
      <c r="WZI57" s="778"/>
      <c r="WZJ57" s="778"/>
      <c r="WZK57" s="778"/>
      <c r="WZL57" s="778"/>
      <c r="WZM57" s="778"/>
      <c r="WZN57" s="778"/>
      <c r="WZO57" s="778"/>
      <c r="WZP57" s="778"/>
      <c r="WZQ57" s="778"/>
      <c r="WZR57" s="778"/>
      <c r="WZS57" s="778"/>
      <c r="WZT57" s="778"/>
      <c r="WZU57" s="778"/>
      <c r="WZV57" s="778"/>
      <c r="WZW57" s="778"/>
      <c r="WZX57" s="778"/>
      <c r="WZY57" s="778"/>
      <c r="WZZ57" s="778"/>
      <c r="XAA57" s="778"/>
      <c r="XAB57" s="778"/>
      <c r="XAC57" s="778"/>
      <c r="XAD57" s="778"/>
      <c r="XAE57" s="778"/>
      <c r="XAF57" s="778"/>
      <c r="XAG57" s="778"/>
      <c r="XAH57" s="778"/>
      <c r="XAI57" s="778"/>
      <c r="XAJ57" s="778"/>
      <c r="XAK57" s="778"/>
      <c r="XAL57" s="778"/>
      <c r="XAM57" s="778"/>
      <c r="XAN57" s="778"/>
      <c r="XAO57" s="778"/>
      <c r="XAP57" s="778"/>
      <c r="XAQ57" s="778"/>
      <c r="XAR57" s="778"/>
      <c r="XAS57" s="778"/>
      <c r="XAT57" s="778"/>
      <c r="XAU57" s="778"/>
      <c r="XAV57" s="778"/>
      <c r="XAW57" s="778"/>
      <c r="XAX57" s="778"/>
      <c r="XAY57" s="778"/>
      <c r="XAZ57" s="778"/>
      <c r="XBA57" s="778"/>
      <c r="XBB57" s="778"/>
      <c r="XBC57" s="778"/>
      <c r="XBD57" s="778"/>
      <c r="XBE57" s="778"/>
      <c r="XBF57" s="778"/>
      <c r="XBG57" s="778"/>
      <c r="XBH57" s="778"/>
      <c r="XBI57" s="778"/>
      <c r="XBJ57" s="778"/>
      <c r="XBK57" s="778"/>
      <c r="XBL57" s="778"/>
      <c r="XBM57" s="778"/>
      <c r="XBN57" s="778"/>
      <c r="XBO57" s="778"/>
      <c r="XBP57" s="778"/>
      <c r="XBQ57" s="778"/>
      <c r="XBR57" s="778"/>
      <c r="XBS57" s="778"/>
      <c r="XBT57" s="778"/>
      <c r="XBU57" s="778"/>
      <c r="XBV57" s="778"/>
      <c r="XBW57" s="778"/>
      <c r="XBX57" s="778"/>
      <c r="XBY57" s="778"/>
      <c r="XBZ57" s="778"/>
      <c r="XCA57" s="778"/>
      <c r="XCB57" s="778"/>
      <c r="XCC57" s="778"/>
      <c r="XCD57" s="778"/>
      <c r="XCE57" s="778"/>
      <c r="XCF57" s="778"/>
      <c r="XCG57" s="778"/>
      <c r="XCH57" s="778"/>
      <c r="XCI57" s="778"/>
      <c r="XCJ57" s="778"/>
      <c r="XCK57" s="778"/>
      <c r="XCL57" s="778"/>
      <c r="XCM57" s="778"/>
      <c r="XCN57" s="778"/>
      <c r="XCO57" s="778"/>
      <c r="XCP57" s="778"/>
      <c r="XCQ57" s="778"/>
      <c r="XCR57" s="778"/>
      <c r="XCS57" s="778"/>
      <c r="XCT57" s="778"/>
      <c r="XCU57" s="778"/>
      <c r="XCV57" s="778"/>
      <c r="XCW57" s="778"/>
      <c r="XCX57" s="778"/>
      <c r="XCY57" s="778"/>
      <c r="XCZ57" s="778"/>
      <c r="XDA57" s="778"/>
      <c r="XDB57" s="778"/>
      <c r="XDC57" s="778"/>
      <c r="XDD57" s="778"/>
      <c r="XDE57" s="778"/>
      <c r="XDF57" s="778"/>
      <c r="XDG57" s="778"/>
      <c r="XDH57" s="778"/>
      <c r="XDI57" s="778"/>
      <c r="XDJ57" s="778"/>
      <c r="XDK57" s="778"/>
      <c r="XDL57" s="778"/>
      <c r="XDM57" s="778"/>
      <c r="XDN57" s="778"/>
      <c r="XDO57" s="778"/>
      <c r="XDP57" s="778"/>
      <c r="XDQ57" s="778"/>
      <c r="XDR57" s="778"/>
      <c r="XDS57" s="778"/>
      <c r="XDT57" s="778"/>
      <c r="XDU57" s="778"/>
      <c r="XDV57" s="778"/>
      <c r="XDW57" s="778"/>
      <c r="XDX57" s="778"/>
      <c r="XDY57" s="778"/>
      <c r="XDZ57" s="778"/>
      <c r="XEA57" s="778"/>
      <c r="XEB57" s="778"/>
      <c r="XEC57" s="778"/>
      <c r="XED57" s="778"/>
      <c r="XEE57" s="778"/>
      <c r="XEF57" s="778"/>
      <c r="XEG57" s="778"/>
      <c r="XEH57" s="778"/>
      <c r="XEI57" s="778"/>
      <c r="XEJ57" s="778"/>
      <c r="XEK57" s="778"/>
      <c r="XEL57" s="778"/>
      <c r="XEM57" s="778"/>
      <c r="XEN57" s="778"/>
      <c r="XEO57" s="778"/>
      <c r="XEP57" s="778"/>
      <c r="XEQ57" s="778"/>
      <c r="XER57" s="778"/>
      <c r="XES57" s="778"/>
      <c r="XET57" s="778"/>
      <c r="XEU57" s="778"/>
      <c r="XEV57" s="778"/>
      <c r="XEW57" s="778"/>
      <c r="XEX57" s="778"/>
      <c r="XEY57" s="778"/>
      <c r="XEZ57" s="778"/>
      <c r="XFA57" s="778"/>
      <c r="XFB57" s="778"/>
      <c r="XFC57" s="778"/>
    </row>
    <row r="58" spans="1:16383" ht="20.100000000000001" customHeight="1">
      <c r="C58" s="464" t="s">
        <v>811</v>
      </c>
      <c r="D58" s="1087"/>
      <c r="E58" s="1088"/>
      <c r="F58" s="1088"/>
      <c r="G58" s="1088"/>
      <c r="H58" s="1089"/>
      <c r="I58" s="1010" t="s">
        <v>754</v>
      </c>
      <c r="J58" s="1011"/>
      <c r="K58" s="992"/>
      <c r="L58" s="993"/>
      <c r="M58" s="993"/>
      <c r="N58" s="993"/>
      <c r="O58" s="993"/>
      <c r="P58" s="993"/>
      <c r="Q58" s="993"/>
      <c r="R58" s="994"/>
    </row>
    <row r="59" spans="1:16383" ht="20.100000000000001" customHeight="1">
      <c r="C59" s="343" t="s">
        <v>756</v>
      </c>
      <c r="D59" s="1015"/>
      <c r="E59" s="1016"/>
      <c r="F59" s="1016"/>
      <c r="G59" s="1016"/>
      <c r="H59" s="1017"/>
      <c r="I59" s="1093" t="s">
        <v>812</v>
      </c>
      <c r="J59" s="1094"/>
      <c r="K59" s="830"/>
      <c r="L59" s="944"/>
      <c r="M59" s="944"/>
      <c r="N59" s="944"/>
      <c r="O59" s="944"/>
      <c r="P59" s="944"/>
      <c r="Q59" s="944"/>
      <c r="R59" s="831"/>
    </row>
    <row r="60" spans="1:16383" ht="20.100000000000001" customHeight="1">
      <c r="C60" s="868" t="s">
        <v>15</v>
      </c>
      <c r="D60" s="916"/>
      <c r="E60" s="916"/>
      <c r="F60" s="916"/>
      <c r="G60" s="870"/>
      <c r="H60" s="465"/>
      <c r="I60" s="845" t="s">
        <v>827</v>
      </c>
      <c r="J60" s="846"/>
      <c r="K60" s="1090"/>
      <c r="L60" s="1091"/>
      <c r="M60" s="1091"/>
      <c r="N60" s="1091"/>
      <c r="O60" s="1091"/>
      <c r="P60" s="1091"/>
      <c r="Q60" s="1091"/>
      <c r="R60" s="1092"/>
      <c r="S60" s="191"/>
    </row>
    <row r="61" spans="1:16383" ht="4.5" customHeight="1"/>
    <row r="62" spans="1:16383" s="434" customFormat="1" ht="20.100000000000001" customHeight="1">
      <c r="C62" s="955" t="s">
        <v>861</v>
      </c>
      <c r="D62" s="955"/>
      <c r="E62" s="955"/>
      <c r="F62" s="955"/>
      <c r="G62" s="955"/>
      <c r="H62" s="955"/>
      <c r="I62" s="955"/>
      <c r="J62" s="955"/>
      <c r="K62" s="955"/>
      <c r="L62" s="955"/>
      <c r="M62" s="955"/>
      <c r="N62" s="955"/>
      <c r="O62" s="955"/>
      <c r="P62" s="955"/>
      <c r="Q62" s="955"/>
      <c r="R62" s="955"/>
    </row>
    <row r="63" spans="1:16383" ht="20.100000000000001" customHeight="1">
      <c r="C63" s="868" t="s">
        <v>2361</v>
      </c>
      <c r="D63" s="916"/>
      <c r="E63" s="916"/>
      <c r="F63" s="870"/>
      <c r="G63" s="408"/>
      <c r="H63" s="431"/>
      <c r="I63" s="359"/>
      <c r="J63" s="410"/>
      <c r="K63" s="410"/>
      <c r="L63" s="410"/>
      <c r="M63" s="410"/>
      <c r="N63" s="410"/>
      <c r="O63" s="410"/>
      <c r="P63" s="410"/>
      <c r="Q63" s="410"/>
      <c r="R63" s="360"/>
    </row>
    <row r="64" spans="1:16383" ht="20.100000000000001" customHeight="1">
      <c r="C64" s="868" t="s">
        <v>804</v>
      </c>
      <c r="D64" s="916"/>
      <c r="E64" s="916"/>
      <c r="F64" s="916"/>
      <c r="G64" s="870"/>
      <c r="H64" s="997"/>
      <c r="I64" s="998"/>
      <c r="J64" s="998"/>
      <c r="K64" s="999"/>
      <c r="L64" s="995" t="s">
        <v>743</v>
      </c>
      <c r="M64" s="996"/>
      <c r="N64" s="1000"/>
      <c r="O64" s="1001"/>
      <c r="P64" s="1001"/>
      <c r="Q64" s="1001"/>
      <c r="R64" s="1002"/>
    </row>
    <row r="65" spans="3:19" ht="3.75" customHeight="1">
      <c r="C65" s="424"/>
      <c r="D65" s="424"/>
      <c r="E65" s="424"/>
      <c r="F65" s="424"/>
      <c r="G65" s="424"/>
      <c r="H65" s="594"/>
      <c r="I65" s="594"/>
      <c r="J65" s="594"/>
      <c r="K65" s="594"/>
      <c r="L65" s="426"/>
      <c r="M65" s="426"/>
      <c r="N65" s="426"/>
      <c r="O65" s="426"/>
      <c r="P65" s="426"/>
      <c r="Q65" s="426"/>
      <c r="R65" s="426"/>
    </row>
    <row r="66" spans="3:19" ht="20.100000000000001" customHeight="1">
      <c r="C66" s="862" t="s">
        <v>16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4"/>
    </row>
    <row r="67" spans="3:19" ht="20.100000000000001" customHeight="1">
      <c r="C67" s="404" t="s">
        <v>17</v>
      </c>
      <c r="D67" s="954"/>
      <c r="E67" s="954"/>
      <c r="F67" s="954"/>
      <c r="G67" s="954"/>
      <c r="H67" s="954"/>
      <c r="I67" s="954"/>
      <c r="J67" s="954"/>
      <c r="K67" s="954"/>
      <c r="L67" s="409" t="s">
        <v>18</v>
      </c>
      <c r="M67" s="1084"/>
      <c r="N67" s="1085"/>
      <c r="O67" s="1086"/>
      <c r="P67" s="403" t="s">
        <v>19</v>
      </c>
      <c r="Q67" s="1084"/>
      <c r="R67" s="1086"/>
    </row>
    <row r="68" spans="3:19" ht="20.100000000000001" customHeight="1">
      <c r="C68" s="346" t="s">
        <v>20</v>
      </c>
      <c r="D68" s="954"/>
      <c r="E68" s="954"/>
      <c r="F68" s="954"/>
      <c r="G68" s="954"/>
      <c r="H68" s="954"/>
      <c r="I68" s="954"/>
      <c r="J68" s="954"/>
      <c r="K68" s="954"/>
      <c r="L68" s="347" t="s">
        <v>21</v>
      </c>
      <c r="M68" s="1084"/>
      <c r="N68" s="1085"/>
      <c r="O68" s="1086"/>
      <c r="P68" s="714"/>
      <c r="Q68" s="715"/>
      <c r="R68" s="716"/>
    </row>
    <row r="69" spans="3:19" ht="20.100000000000001" customHeight="1">
      <c r="C69" s="346" t="s">
        <v>22</v>
      </c>
      <c r="D69" s="954"/>
      <c r="E69" s="954"/>
      <c r="F69" s="954"/>
      <c r="G69" s="954"/>
      <c r="H69" s="954"/>
      <c r="I69" s="954"/>
      <c r="J69" s="954"/>
      <c r="K69" s="954"/>
      <c r="L69" s="347" t="s">
        <v>23</v>
      </c>
      <c r="M69" s="1084"/>
      <c r="N69" s="1085"/>
      <c r="O69" s="1086"/>
      <c r="P69" s="714"/>
      <c r="Q69" s="715"/>
      <c r="R69" s="716"/>
    </row>
    <row r="70" spans="3:19" ht="5.25" customHeight="1">
      <c r="C70" s="428"/>
      <c r="D70" s="551"/>
      <c r="E70" s="551"/>
      <c r="F70" s="551"/>
      <c r="G70" s="551"/>
      <c r="H70" s="551"/>
      <c r="I70" s="551"/>
      <c r="J70" s="551"/>
      <c r="K70" s="551"/>
      <c r="L70" s="429"/>
      <c r="M70" s="424"/>
      <c r="N70" s="560"/>
      <c r="O70" s="560"/>
      <c r="P70" s="428"/>
      <c r="Q70" s="428"/>
      <c r="R70" s="428"/>
    </row>
    <row r="71" spans="3:19" ht="27" customHeight="1">
      <c r="C71" s="845" t="s">
        <v>24</v>
      </c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846"/>
      <c r="P71" s="832"/>
      <c r="Q71" s="956"/>
      <c r="R71" s="957"/>
    </row>
    <row r="72" spans="3:19" ht="5.25" customHeight="1">
      <c r="C72" s="1"/>
      <c r="D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</row>
    <row r="73" spans="3:19" s="434" customFormat="1" ht="17.25" customHeight="1">
      <c r="C73" s="1033" t="s">
        <v>862</v>
      </c>
      <c r="D73" s="1034"/>
      <c r="E73" s="1034"/>
      <c r="F73" s="1034"/>
      <c r="G73" s="1034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5"/>
    </row>
    <row r="74" spans="3:19" ht="20.100000000000001" customHeight="1">
      <c r="C74" s="865" t="s">
        <v>758</v>
      </c>
      <c r="D74" s="866"/>
      <c r="E74" s="866"/>
      <c r="F74" s="866"/>
      <c r="G74" s="1018" t="s">
        <v>759</v>
      </c>
      <c r="H74" s="1019"/>
      <c r="I74" s="990"/>
      <c r="J74" s="382" t="s">
        <v>760</v>
      </c>
      <c r="K74" s="966"/>
      <c r="L74" s="967"/>
      <c r="M74" s="812" t="s">
        <v>803</v>
      </c>
      <c r="N74" s="813"/>
      <c r="O74" s="814"/>
      <c r="P74" s="976" t="str">
        <f>IFERROR(CONCATENATE(LEFT('CONVERSOR UTM'!AD4,6),":",LEFT('CONVERSOR UTM'!AE4,7)),"")</f>
        <v/>
      </c>
      <c r="Q74" s="977"/>
      <c r="R74" s="978"/>
    </row>
    <row r="75" spans="3:19" ht="20.100000000000001" customHeight="1">
      <c r="C75" s="988"/>
      <c r="D75" s="989"/>
      <c r="E75" s="989"/>
      <c r="F75" s="989"/>
      <c r="G75" s="1020"/>
      <c r="H75" s="1021"/>
      <c r="I75" s="991"/>
      <c r="J75" s="402" t="s">
        <v>761</v>
      </c>
      <c r="K75" s="966"/>
      <c r="L75" s="967"/>
      <c r="M75" s="815"/>
      <c r="N75" s="816"/>
      <c r="O75" s="817"/>
      <c r="P75" s="979"/>
      <c r="Q75" s="980"/>
      <c r="R75" s="981"/>
    </row>
    <row r="76" spans="3:19" ht="20.100000000000001" customHeight="1">
      <c r="C76" s="971" t="s">
        <v>25</v>
      </c>
      <c r="D76" s="972"/>
      <c r="E76" s="972"/>
      <c r="F76" s="972"/>
      <c r="G76" s="973"/>
      <c r="H76" s="974"/>
      <c r="I76" s="975"/>
      <c r="J76" s="348"/>
      <c r="K76" s="348"/>
      <c r="L76" s="349"/>
      <c r="M76" s="349"/>
      <c r="N76" s="350"/>
      <c r="O76" s="350"/>
      <c r="P76" s="350"/>
      <c r="Q76" s="350"/>
      <c r="R76" s="351"/>
    </row>
    <row r="77" spans="3:19" ht="44.25" customHeight="1">
      <c r="C77" s="985" t="s">
        <v>797</v>
      </c>
      <c r="D77" s="986"/>
      <c r="E77" s="986"/>
      <c r="F77" s="986"/>
      <c r="G77" s="986"/>
      <c r="H77" s="986"/>
      <c r="I77" s="986"/>
      <c r="J77" s="986"/>
      <c r="K77" s="986"/>
      <c r="L77" s="986"/>
      <c r="M77" s="986"/>
      <c r="N77" s="986"/>
      <c r="O77" s="986"/>
      <c r="P77" s="986"/>
      <c r="Q77" s="986"/>
      <c r="R77" s="987"/>
      <c r="S77" s="116"/>
    </row>
    <row r="78" spans="3:19" ht="20.100000000000001" customHeight="1">
      <c r="C78" s="941" t="s">
        <v>26</v>
      </c>
      <c r="D78" s="942"/>
      <c r="E78" s="942"/>
      <c r="F78" s="942"/>
      <c r="G78" s="942"/>
      <c r="H78" s="942"/>
      <c r="I78" s="942"/>
      <c r="J78" s="942"/>
      <c r="K78" s="942"/>
      <c r="L78" s="942"/>
      <c r="M78" s="942"/>
      <c r="N78" s="942"/>
      <c r="O78" s="942"/>
      <c r="P78" s="942"/>
      <c r="Q78" s="942"/>
      <c r="R78" s="943"/>
    </row>
    <row r="79" spans="3:19" ht="20.100000000000001" customHeight="1">
      <c r="C79" s="938" t="s">
        <v>27</v>
      </c>
      <c r="D79" s="939"/>
      <c r="E79" s="940"/>
      <c r="F79" s="968"/>
      <c r="G79" s="969"/>
      <c r="H79" s="969"/>
      <c r="I79" s="969"/>
      <c r="J79" s="970"/>
      <c r="K79" s="1079" t="s">
        <v>28</v>
      </c>
      <c r="L79" s="1080"/>
      <c r="M79" s="960"/>
      <c r="N79" s="962"/>
      <c r="O79" s="415" t="s">
        <v>19</v>
      </c>
      <c r="P79" s="717"/>
      <c r="Q79" s="422"/>
      <c r="R79" s="423"/>
    </row>
    <row r="80" spans="3:19" ht="20.100000000000001" customHeight="1">
      <c r="C80" s="938" t="s">
        <v>29</v>
      </c>
      <c r="D80" s="939"/>
      <c r="E80" s="940"/>
      <c r="F80" s="968"/>
      <c r="G80" s="969"/>
      <c r="H80" s="969"/>
      <c r="I80" s="969"/>
      <c r="J80" s="970"/>
      <c r="K80" s="1079" t="s">
        <v>30</v>
      </c>
      <c r="L80" s="1080"/>
      <c r="M80" s="968"/>
      <c r="N80" s="969"/>
      <c r="O80" s="969"/>
      <c r="P80" s="970"/>
      <c r="Q80" s="405"/>
      <c r="R80" s="406"/>
    </row>
    <row r="81" spans="3:24" ht="20.100000000000001" customHeight="1">
      <c r="C81" s="938" t="s">
        <v>31</v>
      </c>
      <c r="D81" s="939"/>
      <c r="E81" s="940"/>
      <c r="F81" s="968"/>
      <c r="G81" s="969"/>
      <c r="H81" s="969"/>
      <c r="I81" s="969"/>
      <c r="J81" s="970"/>
      <c r="K81" s="1079" t="s">
        <v>32</v>
      </c>
      <c r="L81" s="1080"/>
      <c r="M81" s="968"/>
      <c r="N81" s="969"/>
      <c r="O81" s="969"/>
      <c r="P81" s="970"/>
      <c r="Q81" s="405"/>
      <c r="R81" s="406"/>
      <c r="X81" s="2"/>
    </row>
    <row r="82" spans="3:24" ht="20.100000000000001" customHeight="1">
      <c r="C82" s="1036" t="s">
        <v>33</v>
      </c>
      <c r="D82" s="1037"/>
      <c r="E82" s="1037"/>
      <c r="F82" s="960"/>
      <c r="G82" s="961"/>
      <c r="H82" s="961"/>
      <c r="I82" s="961"/>
      <c r="J82" s="962"/>
      <c r="K82" s="393"/>
      <c r="L82" s="393"/>
      <c r="M82" s="393"/>
      <c r="N82" s="393"/>
      <c r="O82" s="405"/>
      <c r="P82" s="405"/>
      <c r="Q82" s="405"/>
      <c r="R82" s="406"/>
    </row>
    <row r="83" spans="3:24" ht="20.100000000000001" customHeight="1">
      <c r="C83" s="941" t="s">
        <v>719</v>
      </c>
      <c r="D83" s="942"/>
      <c r="E83" s="942"/>
      <c r="F83" s="942"/>
      <c r="G83" s="942"/>
      <c r="H83" s="942"/>
      <c r="I83" s="942"/>
      <c r="J83" s="942"/>
      <c r="K83" s="942"/>
      <c r="L83" s="942"/>
      <c r="M83" s="942"/>
      <c r="N83" s="942"/>
      <c r="O83" s="942"/>
      <c r="P83" s="942"/>
      <c r="Q83" s="942"/>
      <c r="R83" s="943"/>
    </row>
    <row r="84" spans="3:24" ht="20.100000000000001" customHeight="1">
      <c r="C84" s="868" t="s">
        <v>757</v>
      </c>
      <c r="D84" s="916"/>
      <c r="E84" s="916"/>
      <c r="F84" s="870"/>
      <c r="G84" s="948"/>
      <c r="H84" s="949"/>
      <c r="I84" s="949"/>
      <c r="J84" s="949"/>
      <c r="K84" s="949"/>
      <c r="L84" s="949"/>
      <c r="M84" s="949"/>
      <c r="N84" s="949"/>
      <c r="O84" s="949"/>
      <c r="P84" s="949"/>
      <c r="Q84" s="949"/>
      <c r="R84" s="950"/>
    </row>
    <row r="85" spans="3:24" ht="20.100000000000001" customHeight="1">
      <c r="C85" s="569" t="s">
        <v>31</v>
      </c>
      <c r="D85" s="958"/>
      <c r="E85" s="958"/>
      <c r="F85" s="958"/>
      <c r="G85" s="959"/>
      <c r="H85" s="959"/>
      <c r="I85" s="959"/>
      <c r="J85" s="959"/>
      <c r="K85" s="959"/>
      <c r="L85" s="815" t="s">
        <v>34</v>
      </c>
      <c r="M85" s="817"/>
      <c r="N85" s="951"/>
      <c r="O85" s="951"/>
      <c r="P85" s="951"/>
      <c r="Q85" s="951"/>
      <c r="R85" s="952"/>
    </row>
    <row r="86" spans="3:24" ht="25.5" customHeight="1">
      <c r="C86" s="835" t="s">
        <v>2365</v>
      </c>
      <c r="D86" s="835"/>
      <c r="E86" s="835"/>
      <c r="F86" s="466"/>
      <c r="G86" s="836" t="str">
        <f>IF(F86="Sim","O pedido de vistoria e ligação será disparado automaticamente após conclusão das etapas do orçamento de conexão para unidade consumidora 1.",
IF(F86="Não","Você deve solicitar seu pedido de vistoria e ligação em até 120 dias após a conclusão das etapas do orçamento de conexão. ",""))</f>
        <v/>
      </c>
      <c r="H86" s="836"/>
      <c r="I86" s="836"/>
      <c r="J86" s="836"/>
      <c r="K86" s="836"/>
      <c r="L86" s="836"/>
      <c r="M86" s="836"/>
      <c r="N86" s="836"/>
      <c r="O86" s="836"/>
      <c r="P86" s="836"/>
      <c r="Q86" s="836"/>
      <c r="R86" s="837"/>
    </row>
    <row r="87" spans="3:24" ht="33.75" customHeight="1">
      <c r="C87" s="839" t="s">
        <v>824</v>
      </c>
      <c r="D87" s="840"/>
      <c r="E87" s="840"/>
      <c r="F87" s="840"/>
      <c r="G87" s="840"/>
      <c r="H87" s="840"/>
      <c r="I87" s="840"/>
      <c r="J87" s="840"/>
      <c r="K87" s="840"/>
      <c r="L87" s="840"/>
      <c r="M87" s="840"/>
      <c r="N87" s="840"/>
      <c r="O87" s="840"/>
      <c r="P87" s="841"/>
      <c r="Q87" s="466"/>
      <c r="R87" s="469"/>
      <c r="T87" s="141"/>
      <c r="U87" s="142"/>
      <c r="V87" s="170"/>
    </row>
    <row r="88" spans="3:24" ht="27.75" customHeight="1">
      <c r="C88" s="839" t="s">
        <v>874</v>
      </c>
      <c r="D88" s="840"/>
      <c r="E88" s="840"/>
      <c r="F88" s="840"/>
      <c r="G88" s="840"/>
      <c r="H88" s="840"/>
      <c r="I88" s="840"/>
      <c r="J88" s="840"/>
      <c r="K88" s="840"/>
      <c r="L88" s="840"/>
      <c r="M88" s="840"/>
      <c r="N88" s="840"/>
      <c r="O88" s="840"/>
      <c r="P88" s="840"/>
      <c r="Q88" s="490"/>
      <c r="R88" s="492"/>
      <c r="T88" s="141"/>
      <c r="U88" s="142"/>
      <c r="V88" s="170"/>
    </row>
    <row r="89" spans="3:24" ht="33" customHeight="1">
      <c r="C89" s="1081" t="s">
        <v>823</v>
      </c>
      <c r="D89" s="1082"/>
      <c r="E89" s="1082"/>
      <c r="F89" s="1082"/>
      <c r="G89" s="1082"/>
      <c r="H89" s="1082"/>
      <c r="I89" s="1082"/>
      <c r="J89" s="1082"/>
      <c r="K89" s="1082"/>
      <c r="L89" s="1082"/>
      <c r="M89" s="1082"/>
      <c r="N89" s="1082"/>
      <c r="O89" s="1082"/>
      <c r="P89" s="1082"/>
      <c r="Q89" s="1082"/>
      <c r="R89" s="1083"/>
      <c r="T89" s="141"/>
      <c r="U89" s="142"/>
      <c r="V89" s="170"/>
    </row>
    <row r="90" spans="3:24" ht="27.75" customHeight="1">
      <c r="C90" s="1030" t="s">
        <v>839</v>
      </c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2"/>
      <c r="T90" s="141"/>
      <c r="U90" s="142"/>
      <c r="V90" s="170"/>
    </row>
    <row r="91" spans="3:24" ht="35.25" customHeight="1">
      <c r="C91" s="1027" t="s">
        <v>799</v>
      </c>
      <c r="D91" s="1028"/>
      <c r="E91" s="1028"/>
      <c r="F91" s="1028"/>
      <c r="G91" s="1028"/>
      <c r="H91" s="1028"/>
      <c r="I91" s="1028"/>
      <c r="J91" s="1028"/>
      <c r="K91" s="1028"/>
      <c r="L91" s="1028"/>
      <c r="M91" s="1028"/>
      <c r="N91" s="1028"/>
      <c r="O91" s="1028"/>
      <c r="P91" s="1028"/>
      <c r="Q91" s="1028"/>
      <c r="R91" s="1029"/>
      <c r="T91" s="141"/>
      <c r="U91" s="142"/>
      <c r="V91" s="170"/>
    </row>
    <row r="92" spans="3:24" ht="3.75" customHeight="1">
      <c r="C92" s="475"/>
      <c r="D92" s="401"/>
      <c r="E92" s="401"/>
      <c r="F92" s="401"/>
      <c r="G92" s="401"/>
      <c r="H92" s="401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T92" s="141"/>
      <c r="U92" s="142"/>
      <c r="V92" s="170"/>
    </row>
    <row r="93" spans="3:24" s="434" customFormat="1" ht="20.100000000000001" customHeight="1">
      <c r="C93" s="1024" t="s">
        <v>718</v>
      </c>
      <c r="D93" s="1025"/>
      <c r="E93" s="1025"/>
      <c r="F93" s="1025"/>
      <c r="G93" s="1025"/>
      <c r="H93" s="1025"/>
      <c r="I93" s="1025"/>
      <c r="J93" s="1025"/>
      <c r="K93" s="1025"/>
      <c r="L93" s="1025"/>
      <c r="M93" s="1025"/>
      <c r="N93" s="1025"/>
      <c r="O93" s="1025"/>
      <c r="P93" s="1025"/>
      <c r="Q93" s="1025"/>
      <c r="R93" s="1026"/>
      <c r="T93" s="433"/>
      <c r="U93" s="437"/>
      <c r="V93" s="438"/>
    </row>
    <row r="94" spans="3:24" ht="20.100000000000001" customHeight="1">
      <c r="C94" s="675"/>
      <c r="D94" s="607"/>
      <c r="E94" s="608"/>
      <c r="F94" s="607"/>
      <c r="G94" s="607"/>
      <c r="H94" s="607"/>
      <c r="I94" s="607"/>
      <c r="J94" s="607"/>
      <c r="K94" s="607"/>
      <c r="L94" s="607"/>
      <c r="M94" s="607"/>
      <c r="N94" s="607"/>
      <c r="O94" s="607"/>
      <c r="P94" s="607"/>
      <c r="Q94" s="607"/>
      <c r="R94" s="676"/>
      <c r="T94" s="141"/>
      <c r="U94" s="142"/>
      <c r="V94" s="170"/>
    </row>
    <row r="95" spans="3:24" ht="20.100000000000001" customHeight="1">
      <c r="C95" s="677"/>
      <c r="D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678"/>
      <c r="T95" s="141"/>
      <c r="U95" s="142"/>
      <c r="V95" s="170"/>
    </row>
    <row r="96" spans="3:24" ht="20.100000000000001" customHeight="1">
      <c r="C96" s="677"/>
      <c r="D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678"/>
      <c r="T96" s="141"/>
      <c r="U96" s="142"/>
      <c r="V96" s="170"/>
    </row>
    <row r="97" spans="3:22" ht="37.5" customHeight="1">
      <c r="C97" s="677"/>
      <c r="D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678"/>
      <c r="T97" s="141"/>
      <c r="U97" s="142"/>
      <c r="V97" s="170"/>
    </row>
    <row r="98" spans="3:22" ht="20.100000000000001" customHeight="1">
      <c r="C98" s="677"/>
      <c r="D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678"/>
      <c r="T98" s="141"/>
      <c r="U98" s="142"/>
      <c r="V98" s="170"/>
    </row>
    <row r="99" spans="3:22" ht="20.100000000000001" customHeight="1">
      <c r="C99" s="677"/>
      <c r="D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678"/>
      <c r="T99" s="141"/>
      <c r="U99" s="142"/>
      <c r="V99" s="170"/>
    </row>
    <row r="100" spans="3:22" ht="20.100000000000001" customHeight="1">
      <c r="C100" s="677"/>
      <c r="D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678"/>
      <c r="T100" s="141"/>
      <c r="U100" s="142"/>
      <c r="V100" s="170"/>
    </row>
    <row r="101" spans="3:22" ht="20.100000000000001" customHeight="1">
      <c r="C101" s="677"/>
      <c r="D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678"/>
      <c r="T101" s="143"/>
      <c r="U101" s="142"/>
      <c r="V101" s="142"/>
    </row>
    <row r="102" spans="3:22" ht="20.100000000000001" customHeight="1">
      <c r="C102" s="677"/>
      <c r="D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678"/>
      <c r="T102" s="143"/>
      <c r="U102" s="142"/>
      <c r="V102" s="142"/>
    </row>
    <row r="103" spans="3:22" ht="20.100000000000001" customHeight="1">
      <c r="C103" s="677"/>
      <c r="D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678"/>
      <c r="T103" s="143"/>
      <c r="U103" s="142"/>
      <c r="V103" s="142"/>
    </row>
    <row r="104" spans="3:22" ht="21" customHeight="1">
      <c r="C104" s="677"/>
      <c r="D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678"/>
      <c r="T104" s="143"/>
      <c r="U104" s="142"/>
      <c r="V104" s="142"/>
    </row>
    <row r="105" spans="3:22" ht="24" customHeight="1">
      <c r="C105" s="677"/>
      <c r="D105" s="170"/>
      <c r="F105" s="170"/>
      <c r="G105" s="170"/>
      <c r="H105" s="416"/>
      <c r="I105" s="170"/>
      <c r="J105" s="170"/>
      <c r="K105" s="170"/>
      <c r="L105" s="170"/>
      <c r="M105" s="170"/>
      <c r="N105" s="170"/>
      <c r="O105" s="170"/>
      <c r="P105" s="170"/>
      <c r="Q105" s="170"/>
      <c r="R105" s="678"/>
      <c r="T105" s="143"/>
      <c r="U105" s="142"/>
      <c r="V105" s="142"/>
    </row>
    <row r="106" spans="3:22" ht="27" customHeight="1">
      <c r="C106" s="677"/>
      <c r="D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678"/>
      <c r="T106" s="143"/>
      <c r="U106" s="142"/>
      <c r="V106" s="142"/>
    </row>
    <row r="107" spans="3:22" ht="27" customHeight="1">
      <c r="C107" s="677"/>
      <c r="D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678"/>
      <c r="T107" s="143"/>
      <c r="U107" s="142"/>
      <c r="V107" s="142"/>
    </row>
    <row r="108" spans="3:22" ht="27" customHeight="1">
      <c r="C108" s="679"/>
      <c r="D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678"/>
      <c r="T108" s="143"/>
      <c r="U108" s="142"/>
      <c r="V108" s="142"/>
    </row>
    <row r="109" spans="3:22">
      <c r="C109" s="571"/>
      <c r="R109" s="572"/>
    </row>
    <row r="110" spans="3:22">
      <c r="C110" s="571"/>
      <c r="R110" s="572"/>
    </row>
    <row r="111" spans="3:22">
      <c r="C111" s="571"/>
      <c r="R111" s="572"/>
    </row>
    <row r="112" spans="3:22">
      <c r="C112" s="571"/>
      <c r="R112" s="572"/>
    </row>
    <row r="113" spans="3:22">
      <c r="C113" s="571"/>
      <c r="R113" s="572"/>
    </row>
    <row r="114" spans="3:22">
      <c r="C114" s="571"/>
      <c r="R114" s="572"/>
    </row>
    <row r="115" spans="3:22">
      <c r="C115" s="571"/>
      <c r="D115" s="170"/>
      <c r="G115" s="170"/>
      <c r="H115" s="170"/>
      <c r="J115" s="170"/>
      <c r="K115" s="170"/>
      <c r="R115" s="572"/>
    </row>
    <row r="116" spans="3:22">
      <c r="C116" s="571"/>
      <c r="E116" s="171"/>
      <c r="G116" s="170"/>
      <c r="H116" s="170"/>
      <c r="J116" s="170"/>
      <c r="K116" s="170"/>
      <c r="R116" s="572"/>
    </row>
    <row r="117" spans="3:22">
      <c r="C117" s="571"/>
      <c r="F117" s="170"/>
      <c r="R117" s="572"/>
    </row>
    <row r="118" spans="3:22" ht="27" customHeight="1">
      <c r="C118" s="677"/>
      <c r="D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678"/>
      <c r="T118" s="143"/>
      <c r="U118" s="142"/>
      <c r="V118" s="142"/>
    </row>
    <row r="119" spans="3:22" ht="27" customHeight="1">
      <c r="C119" s="677"/>
      <c r="D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678"/>
      <c r="T119" s="143"/>
      <c r="U119" s="142"/>
      <c r="V119" s="142"/>
    </row>
    <row r="120" spans="3:22" ht="27" customHeight="1">
      <c r="C120" s="677"/>
      <c r="D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678"/>
      <c r="T120" s="143"/>
      <c r="U120" s="142"/>
      <c r="V120" s="142"/>
    </row>
    <row r="121" spans="3:22" ht="5.0999999999999996" customHeight="1">
      <c r="C121" s="677"/>
      <c r="D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678"/>
      <c r="T121" s="143"/>
      <c r="U121" s="142"/>
      <c r="V121" s="142"/>
    </row>
    <row r="122" spans="3:22" ht="5.0999999999999996" customHeight="1">
      <c r="C122" s="677"/>
      <c r="D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678"/>
      <c r="T122" s="143"/>
      <c r="U122" s="142"/>
      <c r="V122" s="142"/>
    </row>
    <row r="123" spans="3:22" ht="5.0999999999999996" customHeight="1">
      <c r="C123" s="677"/>
      <c r="D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678"/>
      <c r="T123" s="143"/>
      <c r="U123" s="142"/>
      <c r="V123" s="142"/>
    </row>
    <row r="124" spans="3:22" ht="34.5" customHeight="1">
      <c r="C124" s="677"/>
      <c r="D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678"/>
      <c r="T124" s="143"/>
      <c r="U124" s="142"/>
      <c r="V124" s="142"/>
    </row>
    <row r="125" spans="3:22" ht="27" customHeight="1">
      <c r="C125" s="677"/>
      <c r="F125" s="170"/>
      <c r="G125" s="170"/>
      <c r="H125" s="170"/>
      <c r="J125" s="170"/>
      <c r="K125" s="170"/>
      <c r="L125" s="170"/>
      <c r="M125" s="383"/>
      <c r="N125" s="170"/>
      <c r="O125" s="170"/>
      <c r="P125" s="170"/>
      <c r="Q125" s="170"/>
      <c r="R125" s="678"/>
      <c r="T125" s="170"/>
      <c r="U125" s="170"/>
      <c r="V125" s="170"/>
    </row>
    <row r="126" spans="3:22" ht="27" customHeight="1">
      <c r="C126" s="677"/>
      <c r="D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678"/>
    </row>
    <row r="127" spans="3:22" ht="27" customHeight="1">
      <c r="C127" s="677"/>
      <c r="D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678"/>
    </row>
    <row r="128" spans="3:22" ht="27" customHeight="1">
      <c r="C128" s="677"/>
      <c r="D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678"/>
    </row>
    <row r="129" spans="3:18" ht="27" customHeight="1">
      <c r="C129" s="677"/>
      <c r="D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009"/>
      <c r="Q129" s="1009"/>
      <c r="R129" s="678"/>
    </row>
    <row r="130" spans="3:18" ht="27" customHeight="1">
      <c r="C130" s="677"/>
      <c r="D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400"/>
      <c r="Q130" s="400"/>
      <c r="R130" s="678"/>
    </row>
    <row r="131" spans="3:18" ht="27" customHeight="1">
      <c r="C131" s="677"/>
      <c r="D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678"/>
    </row>
    <row r="132" spans="3:18" ht="27" customHeight="1">
      <c r="C132" s="680"/>
      <c r="D132" s="681"/>
      <c r="E132" s="575"/>
      <c r="F132" s="681"/>
      <c r="G132" s="681"/>
      <c r="H132" s="681"/>
      <c r="I132" s="681"/>
      <c r="J132" s="681"/>
      <c r="K132" s="681"/>
      <c r="L132" s="681"/>
      <c r="M132" s="681"/>
      <c r="N132" s="681"/>
      <c r="O132" s="681"/>
      <c r="P132" s="681"/>
      <c r="Q132" s="681"/>
      <c r="R132" s="682"/>
    </row>
    <row r="133" spans="3:18" ht="20.100000000000001" customHeight="1">
      <c r="C133" s="988" t="s">
        <v>35</v>
      </c>
      <c r="D133" s="989"/>
      <c r="E133" s="989"/>
      <c r="F133" s="989"/>
      <c r="G133" s="989"/>
      <c r="H133" s="989"/>
      <c r="I133" s="989"/>
      <c r="J133" s="989"/>
      <c r="K133" s="989"/>
      <c r="L133" s="989"/>
      <c r="M133" s="989"/>
      <c r="N133" s="1023"/>
      <c r="O133" s="673"/>
      <c r="P133" s="674"/>
      <c r="Q133" s="350"/>
      <c r="R133" s="351"/>
    </row>
    <row r="134" spans="3:18" ht="20.100000000000001" customHeight="1">
      <c r="C134" s="868" t="s">
        <v>711</v>
      </c>
      <c r="D134" s="916"/>
      <c r="E134" s="916"/>
      <c r="F134" s="916"/>
      <c r="G134" s="916"/>
      <c r="H134" s="916"/>
      <c r="I134" s="916"/>
      <c r="J134" s="916"/>
      <c r="K134" s="916"/>
      <c r="L134" s="916"/>
      <c r="M134" s="916"/>
      <c r="N134" s="870"/>
      <c r="O134" s="1006"/>
      <c r="P134" s="1007"/>
      <c r="Q134" s="1008"/>
      <c r="R134" s="352"/>
    </row>
    <row r="135" spans="3:18" ht="20.100000000000001" customHeight="1">
      <c r="C135" s="868" t="s">
        <v>2463</v>
      </c>
      <c r="D135" s="916"/>
      <c r="E135" s="916"/>
      <c r="F135" s="916"/>
      <c r="G135" s="916"/>
      <c r="H135" s="916"/>
      <c r="I135" s="916"/>
      <c r="J135" s="916"/>
      <c r="K135" s="916"/>
      <c r="L135" s="916"/>
      <c r="M135" s="916"/>
      <c r="N135" s="870"/>
      <c r="O135" s="1105" t="s">
        <v>2520</v>
      </c>
      <c r="P135" s="1106"/>
      <c r="Q135" s="1107"/>
      <c r="R135" s="352"/>
    </row>
    <row r="136" spans="3:18" ht="6.95" customHeight="1">
      <c r="C136" s="1"/>
      <c r="D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3:18" ht="350.25" hidden="1" customHeight="1">
      <c r="C137" s="1"/>
      <c r="D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3:18" s="434" customFormat="1" ht="28.5" customHeight="1">
      <c r="C138" s="822" t="s">
        <v>2476</v>
      </c>
      <c r="D138" s="822"/>
      <c r="E138" s="822"/>
      <c r="F138" s="822"/>
      <c r="G138" s="822"/>
      <c r="H138" s="822"/>
      <c r="I138" s="822"/>
      <c r="J138" s="822"/>
      <c r="K138" s="822"/>
      <c r="L138" s="822"/>
      <c r="M138" s="822"/>
      <c r="N138" s="822"/>
      <c r="O138" s="822"/>
      <c r="P138" s="822"/>
      <c r="Q138" s="822"/>
      <c r="R138" s="822"/>
    </row>
    <row r="139" spans="3:18" ht="5.25" customHeight="1">
      <c r="C139" s="233"/>
      <c r="D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</row>
    <row r="140" spans="3:18" s="434" customFormat="1" ht="20.100000000000001" customHeight="1">
      <c r="C140" s="1022" t="s">
        <v>37</v>
      </c>
      <c r="D140" s="1022"/>
      <c r="E140" s="1022"/>
      <c r="F140" s="1022"/>
      <c r="G140" s="1022"/>
      <c r="H140" s="1022"/>
      <c r="I140" s="1022"/>
      <c r="J140" s="1022"/>
      <c r="K140" s="1022"/>
      <c r="L140" s="1022"/>
      <c r="M140" s="1022"/>
      <c r="N140" s="1022"/>
      <c r="O140" s="1022"/>
      <c r="P140" s="1022"/>
      <c r="Q140" s="1022"/>
      <c r="R140" s="1022"/>
    </row>
    <row r="141" spans="3:18" ht="3.75" customHeight="1"/>
    <row r="142" spans="3:18" ht="24.75" hidden="1" customHeight="1">
      <c r="C142" s="1119" t="s">
        <v>2481</v>
      </c>
      <c r="D142" s="1119"/>
      <c r="E142" s="1119"/>
      <c r="F142" s="1119"/>
      <c r="G142" s="1119"/>
      <c r="H142" s="1119"/>
      <c r="I142" s="1119"/>
      <c r="J142" s="1119"/>
      <c r="K142" s="1119"/>
      <c r="L142" s="1119"/>
      <c r="M142" s="1119"/>
      <c r="N142" s="1119"/>
      <c r="O142" s="1119"/>
      <c r="P142" s="1119"/>
      <c r="Q142" s="1119"/>
      <c r="R142" s="1119"/>
    </row>
    <row r="143" spans="3:18" ht="6" hidden="1" customHeight="1"/>
    <row r="144" spans="3:18" hidden="1">
      <c r="C144" s="1114" t="s">
        <v>564</v>
      </c>
      <c r="D144" s="1114"/>
      <c r="E144" s="1114"/>
      <c r="F144" s="742" t="s">
        <v>849</v>
      </c>
      <c r="G144" s="742" t="s">
        <v>2482</v>
      </c>
      <c r="H144" s="1114" t="s">
        <v>2483</v>
      </c>
      <c r="I144" s="1114"/>
      <c r="K144" s="1114" t="s">
        <v>564</v>
      </c>
      <c r="L144" s="1114"/>
      <c r="M144" s="1114"/>
      <c r="N144" s="1115" t="s">
        <v>849</v>
      </c>
      <c r="O144" s="1115"/>
      <c r="P144" s="742" t="s">
        <v>2482</v>
      </c>
      <c r="Q144" s="1114" t="s">
        <v>2483</v>
      </c>
      <c r="R144" s="1114"/>
    </row>
    <row r="145" spans="3:18" hidden="1">
      <c r="C145" s="947" t="s">
        <v>2484</v>
      </c>
      <c r="D145" s="947"/>
      <c r="E145" s="947"/>
      <c r="F145" s="744">
        <v>42</v>
      </c>
      <c r="G145" s="741"/>
      <c r="H145" s="1130">
        <f>'SIMULADOR DE CARGA'!K73</f>
        <v>0</v>
      </c>
      <c r="I145" s="1130"/>
      <c r="K145" s="947" t="s">
        <v>71</v>
      </c>
      <c r="L145" s="947"/>
      <c r="M145" s="1120"/>
      <c r="N145" s="745">
        <v>145</v>
      </c>
      <c r="O145" s="746"/>
      <c r="P145" s="743"/>
      <c r="Q145" s="1130">
        <f>'SIMULADOR DE CARGA'!K109</f>
        <v>0</v>
      </c>
      <c r="R145" s="1130"/>
    </row>
    <row r="146" spans="3:18" hidden="1">
      <c r="C146" s="947" t="s">
        <v>2485</v>
      </c>
      <c r="D146" s="947"/>
      <c r="E146" s="947"/>
      <c r="F146" s="744">
        <v>80</v>
      </c>
      <c r="G146" s="741"/>
      <c r="H146" s="1130">
        <f>'SIMULADOR DE CARGA'!K74</f>
        <v>0</v>
      </c>
      <c r="I146" s="1130"/>
      <c r="K146" s="947" t="s">
        <v>2486</v>
      </c>
      <c r="L146" s="947"/>
      <c r="M146" s="947"/>
      <c r="N146" s="745">
        <v>750</v>
      </c>
      <c r="O146" s="746"/>
      <c r="P146" s="741"/>
      <c r="Q146" s="1130">
        <f>'SIMULADOR DE CARGA'!K110</f>
        <v>0</v>
      </c>
      <c r="R146" s="1130"/>
    </row>
    <row r="147" spans="3:18" hidden="1">
      <c r="C147" s="947" t="s">
        <v>2487</v>
      </c>
      <c r="D147" s="947"/>
      <c r="E147" s="947"/>
      <c r="F147" s="744">
        <v>6000</v>
      </c>
      <c r="G147" s="741"/>
      <c r="H147" s="1130">
        <f>'SIMULADOR DE CARGA'!K75</f>
        <v>0</v>
      </c>
      <c r="I147" s="1130"/>
      <c r="K147" s="947" t="s">
        <v>74</v>
      </c>
      <c r="L147" s="947"/>
      <c r="M147" s="947"/>
      <c r="N147" s="745">
        <v>40</v>
      </c>
      <c r="O147" s="746"/>
      <c r="P147" s="741"/>
      <c r="Q147" s="1130">
        <f>'SIMULADOR DE CARGA'!K111</f>
        <v>0</v>
      </c>
      <c r="R147" s="1130"/>
    </row>
    <row r="148" spans="3:18" hidden="1">
      <c r="C148" s="947" t="s">
        <v>2488</v>
      </c>
      <c r="D148" s="947"/>
      <c r="E148" s="947"/>
      <c r="F148" s="744">
        <v>1800</v>
      </c>
      <c r="G148" s="741"/>
      <c r="H148" s="1130">
        <f>'SIMULADOR DE CARGA'!K76</f>
        <v>0</v>
      </c>
      <c r="I148" s="1130"/>
      <c r="K148" s="947" t="s">
        <v>76</v>
      </c>
      <c r="L148" s="947"/>
      <c r="M148" s="947"/>
      <c r="N148" s="745">
        <v>20</v>
      </c>
      <c r="O148" s="746"/>
      <c r="P148" s="741"/>
      <c r="Q148" s="1130">
        <f>'SIMULADOR DE CARGA'!K112</f>
        <v>0</v>
      </c>
      <c r="R148" s="1130"/>
    </row>
    <row r="149" spans="3:18" hidden="1">
      <c r="C149" s="947" t="s">
        <v>42</v>
      </c>
      <c r="D149" s="947"/>
      <c r="E149" s="947"/>
      <c r="F149" s="744">
        <v>1550</v>
      </c>
      <c r="G149" s="741"/>
      <c r="H149" s="1130">
        <f>'SIMULADOR DE CARGA'!K77</f>
        <v>0</v>
      </c>
      <c r="I149" s="1130"/>
      <c r="K149" s="947" t="s">
        <v>76</v>
      </c>
      <c r="L149" s="947"/>
      <c r="M149" s="947"/>
      <c r="N149" s="745">
        <v>40</v>
      </c>
      <c r="O149" s="746"/>
      <c r="P149" s="741"/>
      <c r="Q149" s="1130">
        <f>'SIMULADOR DE CARGA'!K113</f>
        <v>0</v>
      </c>
      <c r="R149" s="1130"/>
    </row>
    <row r="150" spans="3:18" hidden="1">
      <c r="C150" s="947" t="s">
        <v>2489</v>
      </c>
      <c r="D150" s="947"/>
      <c r="E150" s="947"/>
      <c r="F150" s="744">
        <v>1350</v>
      </c>
      <c r="G150" s="741"/>
      <c r="H150" s="1130">
        <f>'SIMULADOR DE CARGA'!K78</f>
        <v>0</v>
      </c>
      <c r="I150" s="1130"/>
      <c r="K150" s="947" t="s">
        <v>2490</v>
      </c>
      <c r="L150" s="947"/>
      <c r="M150" s="947"/>
      <c r="N150" s="745">
        <v>18</v>
      </c>
      <c r="O150" s="746"/>
      <c r="P150" s="741"/>
      <c r="Q150" s="1130">
        <f>'SIMULADOR DE CARGA'!K114</f>
        <v>0</v>
      </c>
      <c r="R150" s="1130"/>
    </row>
    <row r="151" spans="3:18" hidden="1">
      <c r="C151" s="947" t="s">
        <v>2491</v>
      </c>
      <c r="D151" s="947"/>
      <c r="E151" s="947"/>
      <c r="F151" s="744">
        <v>1450</v>
      </c>
      <c r="G151" s="741"/>
      <c r="H151" s="1130">
        <f>'SIMULADOR DE CARGA'!K79</f>
        <v>0</v>
      </c>
      <c r="I151" s="1130"/>
      <c r="K151" s="947" t="s">
        <v>2490</v>
      </c>
      <c r="L151" s="947"/>
      <c r="M151" s="947"/>
      <c r="N151" s="745">
        <v>10</v>
      </c>
      <c r="O151" s="746"/>
      <c r="P151" s="741"/>
      <c r="Q151" s="1130">
        <f>'SIMULADOR DE CARGA'!K115</f>
        <v>0</v>
      </c>
      <c r="R151" s="1130"/>
    </row>
    <row r="152" spans="3:18" hidden="1">
      <c r="C152" s="947" t="s">
        <v>2492</v>
      </c>
      <c r="D152" s="947"/>
      <c r="E152" s="947"/>
      <c r="F152" s="744">
        <v>2000</v>
      </c>
      <c r="G152" s="741"/>
      <c r="H152" s="1130">
        <f>'SIMULADOR DE CARGA'!K80</f>
        <v>0</v>
      </c>
      <c r="I152" s="1130"/>
      <c r="K152" s="947" t="s">
        <v>75</v>
      </c>
      <c r="L152" s="947"/>
      <c r="M152" s="947"/>
      <c r="N152" s="745">
        <v>300</v>
      </c>
      <c r="O152" s="746"/>
      <c r="P152" s="741"/>
      <c r="Q152" s="1130">
        <f>'SIMULADOR DE CARGA'!K116</f>
        <v>0</v>
      </c>
      <c r="R152" s="1130"/>
    </row>
    <row r="153" spans="3:18" hidden="1">
      <c r="C153" s="947" t="s">
        <v>2493</v>
      </c>
      <c r="D153" s="947"/>
      <c r="E153" s="947"/>
      <c r="F153" s="744">
        <v>2100</v>
      </c>
      <c r="G153" s="741"/>
      <c r="H153" s="1130">
        <f>'SIMULADOR DE CARGA'!K81</f>
        <v>0</v>
      </c>
      <c r="I153" s="1130"/>
      <c r="K153" s="947" t="s">
        <v>2494</v>
      </c>
      <c r="L153" s="947"/>
      <c r="M153" s="947"/>
      <c r="N153" s="745">
        <v>1270</v>
      </c>
      <c r="O153" s="746"/>
      <c r="P153" s="741"/>
      <c r="Q153" s="1130">
        <f>'SIMULADOR DE CARGA'!K117</f>
        <v>0</v>
      </c>
      <c r="R153" s="1130"/>
    </row>
    <row r="154" spans="3:18" hidden="1">
      <c r="C154" s="947" t="s">
        <v>2495</v>
      </c>
      <c r="D154" s="947"/>
      <c r="E154" s="947"/>
      <c r="F154" s="744">
        <v>2800</v>
      </c>
      <c r="G154" s="741"/>
      <c r="H154" s="1130">
        <f>'SIMULADOR DE CARGA'!K82</f>
        <v>0</v>
      </c>
      <c r="I154" s="1130"/>
      <c r="K154" s="947" t="s">
        <v>2496</v>
      </c>
      <c r="L154" s="947"/>
      <c r="M154" s="947"/>
      <c r="N154" s="745">
        <v>1000</v>
      </c>
      <c r="O154" s="746"/>
      <c r="P154" s="741"/>
      <c r="Q154" s="1130">
        <f>'SIMULADOR DE CARGA'!K118</f>
        <v>0</v>
      </c>
      <c r="R154" s="1130"/>
    </row>
    <row r="155" spans="3:18" hidden="1">
      <c r="C155" s="947" t="s">
        <v>2497</v>
      </c>
      <c r="D155" s="947"/>
      <c r="E155" s="947"/>
      <c r="F155" s="744">
        <v>3600</v>
      </c>
      <c r="G155" s="741"/>
      <c r="H155" s="1130">
        <f>'SIMULADOR DE CARGA'!K83</f>
        <v>0</v>
      </c>
      <c r="I155" s="1130"/>
      <c r="K155" s="947" t="s">
        <v>2498</v>
      </c>
      <c r="L155" s="947"/>
      <c r="M155" s="947"/>
      <c r="N155" s="745">
        <v>1200</v>
      </c>
      <c r="O155" s="746"/>
      <c r="P155" s="741"/>
      <c r="Q155" s="1130">
        <f>'SIMULADOR DE CARGA'!K119</f>
        <v>0</v>
      </c>
      <c r="R155" s="1130"/>
    </row>
    <row r="156" spans="3:18" hidden="1">
      <c r="C156" s="947" t="s">
        <v>2499</v>
      </c>
      <c r="D156" s="947"/>
      <c r="E156" s="947"/>
      <c r="F156" s="744">
        <v>1000</v>
      </c>
      <c r="G156" s="741"/>
      <c r="H156" s="1130">
        <f>'SIMULADOR DE CARGA'!K84</f>
        <v>0</v>
      </c>
      <c r="I156" s="1130"/>
      <c r="K156" s="947" t="s">
        <v>77</v>
      </c>
      <c r="L156" s="947"/>
      <c r="M156" s="947"/>
      <c r="N156" s="745">
        <v>1500</v>
      </c>
      <c r="O156" s="746"/>
      <c r="P156" s="741"/>
      <c r="Q156" s="1130">
        <f>'SIMULADOR DE CARGA'!K120</f>
        <v>0</v>
      </c>
      <c r="R156" s="1130"/>
    </row>
    <row r="157" spans="3:18" hidden="1">
      <c r="C157" s="947" t="s">
        <v>2500</v>
      </c>
      <c r="D157" s="947"/>
      <c r="E157" s="947"/>
      <c r="F157" s="744">
        <v>1300</v>
      </c>
      <c r="G157" s="741"/>
      <c r="H157" s="1130">
        <f>'SIMULADOR DE CARGA'!K85</f>
        <v>0</v>
      </c>
      <c r="I157" s="1130"/>
      <c r="K157" s="947" t="s">
        <v>2501</v>
      </c>
      <c r="L157" s="947"/>
      <c r="M157" s="947"/>
      <c r="N157" s="745">
        <v>1500</v>
      </c>
      <c r="O157" s="746"/>
      <c r="P157" s="741"/>
      <c r="Q157" s="1130">
        <f>'SIMULADOR DE CARGA'!K121</f>
        <v>0</v>
      </c>
      <c r="R157" s="1130"/>
    </row>
    <row r="158" spans="3:18" hidden="1">
      <c r="C158" s="947" t="s">
        <v>43</v>
      </c>
      <c r="D158" s="947"/>
      <c r="E158" s="947"/>
      <c r="F158" s="744">
        <v>600</v>
      </c>
      <c r="G158" s="741"/>
      <c r="H158" s="1130">
        <f>'SIMULADOR DE CARGA'!K86</f>
        <v>0</v>
      </c>
      <c r="I158" s="1130"/>
      <c r="K158" s="947" t="s">
        <v>80</v>
      </c>
      <c r="L158" s="947"/>
      <c r="M158" s="947"/>
      <c r="N158" s="745">
        <v>100</v>
      </c>
      <c r="O158" s="746"/>
      <c r="P158" s="741"/>
      <c r="Q158" s="1130">
        <f>'SIMULADOR DE CARGA'!K122</f>
        <v>0</v>
      </c>
      <c r="R158" s="1130"/>
    </row>
    <row r="159" spans="3:18" hidden="1">
      <c r="C159" s="947" t="s">
        <v>48</v>
      </c>
      <c r="D159" s="947"/>
      <c r="E159" s="947"/>
      <c r="F159" s="744">
        <v>100</v>
      </c>
      <c r="G159" s="741"/>
      <c r="H159" s="1130">
        <f>'SIMULADOR DE CARGA'!K87</f>
        <v>0</v>
      </c>
      <c r="I159" s="1130"/>
      <c r="K159" s="947" t="s">
        <v>87</v>
      </c>
      <c r="L159" s="947"/>
      <c r="M159" s="947"/>
      <c r="N159" s="745">
        <v>1100</v>
      </c>
      <c r="O159" s="746"/>
      <c r="P159" s="741"/>
      <c r="Q159" s="1130">
        <f>'SIMULADOR DE CARGA'!K123</f>
        <v>0</v>
      </c>
      <c r="R159" s="1130"/>
    </row>
    <row r="160" spans="3:18" hidden="1">
      <c r="C160" s="947" t="s">
        <v>2502</v>
      </c>
      <c r="D160" s="947"/>
      <c r="E160" s="947"/>
      <c r="F160" s="744">
        <v>210</v>
      </c>
      <c r="G160" s="741"/>
      <c r="H160" s="1130">
        <f>'SIMULADOR DE CARGA'!K88</f>
        <v>0</v>
      </c>
      <c r="I160" s="1130"/>
      <c r="K160" s="947" t="s">
        <v>2503</v>
      </c>
      <c r="L160" s="947"/>
      <c r="M160" s="947"/>
      <c r="N160" s="745">
        <v>25000</v>
      </c>
      <c r="O160" s="746"/>
      <c r="P160" s="741"/>
      <c r="Q160" s="1130">
        <f>'SIMULADOR DE CARGA'!K124</f>
        <v>0</v>
      </c>
      <c r="R160" s="1130"/>
    </row>
    <row r="161" spans="3:18" hidden="1">
      <c r="C161" s="947" t="s">
        <v>50</v>
      </c>
      <c r="D161" s="947"/>
      <c r="E161" s="947"/>
      <c r="F161" s="744">
        <v>1200</v>
      </c>
      <c r="G161" s="741"/>
      <c r="H161" s="1130">
        <f>'SIMULADOR DE CARGA'!K89</f>
        <v>0</v>
      </c>
      <c r="I161" s="1130"/>
      <c r="K161" s="947" t="s">
        <v>92</v>
      </c>
      <c r="L161" s="947"/>
      <c r="M161" s="947"/>
      <c r="N161" s="745">
        <v>15000</v>
      </c>
      <c r="O161" s="746"/>
      <c r="P161" s="741"/>
      <c r="Q161" s="1130">
        <f>'SIMULADOR DE CARGA'!K125</f>
        <v>0</v>
      </c>
      <c r="R161" s="1130"/>
    </row>
    <row r="162" spans="3:18" hidden="1">
      <c r="C162" s="947" t="s">
        <v>2504</v>
      </c>
      <c r="D162" s="947"/>
      <c r="E162" s="947"/>
      <c r="F162" s="744">
        <v>600</v>
      </c>
      <c r="G162" s="741"/>
      <c r="H162" s="1130">
        <f>'SIMULADOR DE CARGA'!K90</f>
        <v>0</v>
      </c>
      <c r="I162" s="1130"/>
      <c r="K162" s="947" t="s">
        <v>93</v>
      </c>
      <c r="L162" s="947"/>
      <c r="M162" s="947"/>
      <c r="N162" s="745">
        <v>5000</v>
      </c>
      <c r="O162" s="746"/>
      <c r="P162" s="741"/>
      <c r="Q162" s="1130">
        <f>'SIMULADOR DE CARGA'!K126</f>
        <v>0</v>
      </c>
      <c r="R162" s="1130"/>
    </row>
    <row r="163" spans="3:18" hidden="1">
      <c r="C163" s="947" t="s">
        <v>2505</v>
      </c>
      <c r="D163" s="947"/>
      <c r="E163" s="947"/>
      <c r="F163" s="744">
        <v>42</v>
      </c>
      <c r="G163" s="741"/>
      <c r="H163" s="1130">
        <f>'SIMULADOR DE CARGA'!K91</f>
        <v>0</v>
      </c>
      <c r="I163" s="1130"/>
      <c r="K163" s="947" t="s">
        <v>2506</v>
      </c>
      <c r="L163" s="947"/>
      <c r="M163" s="947"/>
      <c r="N163" s="745">
        <v>1000</v>
      </c>
      <c r="O163" s="746"/>
      <c r="P163" s="741"/>
      <c r="Q163" s="1130">
        <f>'SIMULADOR DE CARGA'!K127</f>
        <v>0</v>
      </c>
      <c r="R163" s="1130"/>
    </row>
    <row r="164" spans="3:18" hidden="1">
      <c r="C164" s="947" t="s">
        <v>2507</v>
      </c>
      <c r="D164" s="947"/>
      <c r="E164" s="947"/>
      <c r="F164" s="744">
        <v>6600</v>
      </c>
      <c r="G164" s="741"/>
      <c r="H164" s="1130">
        <f>'SIMULADOR DE CARGA'!K92</f>
        <v>0</v>
      </c>
      <c r="I164" s="1130"/>
      <c r="K164" s="947" t="s">
        <v>2508</v>
      </c>
      <c r="L164" s="947"/>
      <c r="M164" s="947"/>
      <c r="N164" s="745">
        <v>3500</v>
      </c>
      <c r="O164" s="746"/>
      <c r="P164" s="741"/>
      <c r="Q164" s="1130">
        <f>'SIMULADOR DE CARGA'!K128</f>
        <v>0</v>
      </c>
      <c r="R164" s="1130"/>
    </row>
    <row r="165" spans="3:18" hidden="1">
      <c r="C165" s="947" t="s">
        <v>2509</v>
      </c>
      <c r="D165" s="947"/>
      <c r="E165" s="947"/>
      <c r="F165" s="744">
        <v>4400</v>
      </c>
      <c r="G165" s="741"/>
      <c r="H165" s="1130">
        <f>'SIMULADOR DE CARGA'!K93</f>
        <v>0</v>
      </c>
      <c r="I165" s="1130"/>
      <c r="K165" s="947" t="s">
        <v>2510</v>
      </c>
      <c r="L165" s="947"/>
      <c r="M165" s="947"/>
      <c r="N165" s="745">
        <v>300</v>
      </c>
      <c r="O165" s="746"/>
      <c r="P165" s="741"/>
      <c r="Q165" s="1130">
        <f>'SIMULADOR DE CARGA'!K129</f>
        <v>0</v>
      </c>
      <c r="R165" s="1130"/>
    </row>
    <row r="166" spans="3:18" hidden="1">
      <c r="C166" s="947" t="s">
        <v>2509</v>
      </c>
      <c r="D166" s="947"/>
      <c r="E166" s="947"/>
      <c r="F166" s="744">
        <v>9800</v>
      </c>
      <c r="G166" s="741"/>
      <c r="H166" s="1130">
        <f>'SIMULADOR DE CARGA'!K94</f>
        <v>0</v>
      </c>
      <c r="I166" s="1130"/>
      <c r="K166" s="947" t="s">
        <v>2511</v>
      </c>
      <c r="L166" s="947"/>
      <c r="M166" s="947"/>
      <c r="N166" s="745">
        <v>300</v>
      </c>
      <c r="O166" s="746"/>
      <c r="P166" s="741"/>
      <c r="Q166" s="1130">
        <f>'SIMULADOR DE CARGA'!K130</f>
        <v>0</v>
      </c>
      <c r="R166" s="1130"/>
    </row>
    <row r="167" spans="3:18" hidden="1">
      <c r="C167" s="947" t="s">
        <v>2512</v>
      </c>
      <c r="D167" s="947"/>
      <c r="E167" s="947"/>
      <c r="F167" s="744">
        <v>190</v>
      </c>
      <c r="G167" s="741"/>
      <c r="H167" s="1130">
        <f>'SIMULADOR DE CARGA'!K95</f>
        <v>0</v>
      </c>
      <c r="I167" s="1130"/>
      <c r="K167" s="947" t="s">
        <v>101</v>
      </c>
      <c r="L167" s="947"/>
      <c r="M167" s="947"/>
      <c r="N167" s="745">
        <v>2500</v>
      </c>
      <c r="O167" s="746"/>
      <c r="P167" s="741"/>
      <c r="Q167" s="1130">
        <f>'SIMULADOR DE CARGA'!K131</f>
        <v>0</v>
      </c>
      <c r="R167" s="1130"/>
    </row>
    <row r="168" spans="3:18" hidden="1">
      <c r="C168" s="947" t="s">
        <v>55</v>
      </c>
      <c r="D168" s="947"/>
      <c r="E168" s="947"/>
      <c r="F168" s="744">
        <v>1000</v>
      </c>
      <c r="G168" s="741"/>
      <c r="H168" s="1130">
        <f>'SIMULADOR DE CARGA'!K96</f>
        <v>0</v>
      </c>
      <c r="I168" s="1130"/>
      <c r="K168" s="947" t="s">
        <v>2513</v>
      </c>
      <c r="L168" s="947"/>
      <c r="M168" s="947"/>
      <c r="N168" s="745">
        <v>300</v>
      </c>
      <c r="O168" s="746"/>
      <c r="P168" s="741"/>
      <c r="Q168" s="1130">
        <f>'SIMULADOR DE CARGA'!K132</f>
        <v>0</v>
      </c>
      <c r="R168" s="1130"/>
    </row>
    <row r="169" spans="3:18" hidden="1">
      <c r="C169" s="947" t="s">
        <v>56</v>
      </c>
      <c r="D169" s="947"/>
      <c r="E169" s="947"/>
      <c r="F169" s="744">
        <v>300</v>
      </c>
      <c r="G169" s="741"/>
      <c r="H169" s="1130">
        <f>'SIMULADOR DE CARGA'!K97</f>
        <v>0</v>
      </c>
      <c r="I169" s="1130"/>
      <c r="K169" s="947" t="s">
        <v>2514</v>
      </c>
      <c r="L169" s="947"/>
      <c r="M169" s="947"/>
      <c r="N169" s="745">
        <v>120</v>
      </c>
      <c r="O169" s="746"/>
      <c r="P169" s="741"/>
      <c r="Q169" s="1130">
        <f>'SIMULADOR DE CARGA'!K133</f>
        <v>0</v>
      </c>
      <c r="R169" s="1130"/>
    </row>
    <row r="170" spans="3:18" hidden="1">
      <c r="C170" s="947" t="s">
        <v>57</v>
      </c>
      <c r="D170" s="947"/>
      <c r="E170" s="947"/>
      <c r="F170" s="744">
        <v>250</v>
      </c>
      <c r="G170" s="741"/>
      <c r="H170" s="1130">
        <f>'SIMULADOR DE CARGA'!K98</f>
        <v>0</v>
      </c>
      <c r="I170" s="1130"/>
      <c r="K170" s="947" t="s">
        <v>106</v>
      </c>
      <c r="L170" s="947"/>
      <c r="M170" s="947"/>
      <c r="N170" s="745">
        <v>15</v>
      </c>
      <c r="O170" s="746"/>
      <c r="P170" s="741"/>
      <c r="Q170" s="1130">
        <f>'SIMULADOR DE CARGA'!K134</f>
        <v>0</v>
      </c>
      <c r="R170" s="1130"/>
    </row>
    <row r="171" spans="3:18" hidden="1">
      <c r="C171" s="947" t="s">
        <v>58</v>
      </c>
      <c r="D171" s="947"/>
      <c r="E171" s="947"/>
      <c r="F171" s="744">
        <v>150</v>
      </c>
      <c r="G171" s="741"/>
      <c r="H171" s="1130">
        <f>'SIMULADOR DE CARGA'!K99</f>
        <v>0</v>
      </c>
      <c r="I171" s="1130"/>
      <c r="K171" s="1116"/>
      <c r="L171" s="1116"/>
      <c r="M171" s="1116"/>
      <c r="N171" s="1116"/>
      <c r="O171" s="1116"/>
      <c r="P171" s="434"/>
      <c r="Q171" s="1116"/>
      <c r="R171" s="1116"/>
    </row>
    <row r="172" spans="3:18" hidden="1">
      <c r="C172" s="947" t="s">
        <v>2515</v>
      </c>
      <c r="D172" s="947"/>
      <c r="E172" s="947"/>
      <c r="F172" s="744">
        <v>1000</v>
      </c>
      <c r="G172" s="741"/>
      <c r="H172" s="1130">
        <f>'SIMULADOR DE CARGA'!K100</f>
        <v>0</v>
      </c>
      <c r="I172" s="1130"/>
      <c r="K172" s="1116"/>
      <c r="L172" s="1116"/>
      <c r="M172" s="1116"/>
      <c r="N172" s="1116"/>
      <c r="O172" s="1116"/>
      <c r="P172" s="434"/>
      <c r="Q172" s="1116"/>
      <c r="R172" s="1116"/>
    </row>
    <row r="173" spans="3:18" hidden="1">
      <c r="C173" s="947" t="s">
        <v>62</v>
      </c>
      <c r="D173" s="947"/>
      <c r="E173" s="947"/>
      <c r="F173" s="744">
        <v>1500</v>
      </c>
      <c r="G173" s="741"/>
      <c r="H173" s="1130">
        <f>'SIMULADOR DE CARGA'!K101</f>
        <v>0</v>
      </c>
      <c r="I173" s="1130"/>
      <c r="K173" s="1116"/>
      <c r="L173" s="1116"/>
      <c r="M173" s="1116"/>
      <c r="N173" s="1116"/>
      <c r="O173" s="1116"/>
      <c r="P173" s="434"/>
      <c r="Q173" s="1116"/>
      <c r="R173" s="1116"/>
    </row>
    <row r="174" spans="3:18" hidden="1">
      <c r="C174" s="947" t="s">
        <v>64</v>
      </c>
      <c r="D174" s="947"/>
      <c r="E174" s="947"/>
      <c r="F174" s="744">
        <v>3000</v>
      </c>
      <c r="G174" s="741"/>
      <c r="H174" s="1130">
        <f>'SIMULADOR DE CARGA'!K102</f>
        <v>0</v>
      </c>
      <c r="I174" s="1130"/>
      <c r="K174" s="1116"/>
      <c r="L174" s="1116"/>
      <c r="M174" s="1116"/>
      <c r="N174" s="1116"/>
      <c r="O174" s="1116"/>
      <c r="P174" s="434"/>
      <c r="Q174" s="1116"/>
      <c r="R174" s="1116"/>
    </row>
    <row r="175" spans="3:18" hidden="1">
      <c r="C175" s="947" t="s">
        <v>65</v>
      </c>
      <c r="D175" s="947"/>
      <c r="E175" s="947"/>
      <c r="F175" s="744">
        <v>700</v>
      </c>
      <c r="G175" s="741"/>
      <c r="H175" s="1130">
        <f>'SIMULADOR DE CARGA'!K103</f>
        <v>0</v>
      </c>
      <c r="I175" s="1130"/>
      <c r="K175" s="1116"/>
      <c r="L175" s="1116"/>
      <c r="M175" s="1116"/>
      <c r="N175" s="1116"/>
      <c r="O175" s="1116"/>
      <c r="P175" s="434"/>
      <c r="Q175" s="1116"/>
      <c r="R175" s="1116"/>
    </row>
    <row r="176" spans="3:18" hidden="1">
      <c r="C176" s="947" t="s">
        <v>66</v>
      </c>
      <c r="D176" s="947"/>
      <c r="E176" s="947"/>
      <c r="F176" s="744">
        <v>4500</v>
      </c>
      <c r="G176" s="741"/>
      <c r="H176" s="1130">
        <f>'SIMULADOR DE CARGA'!K104</f>
        <v>0</v>
      </c>
      <c r="I176" s="1130"/>
      <c r="K176" s="1116"/>
      <c r="L176" s="1116"/>
      <c r="M176" s="1116"/>
      <c r="N176" s="1116"/>
      <c r="O176" s="1116"/>
      <c r="P176" s="434"/>
      <c r="Q176" s="1116"/>
      <c r="R176" s="1116"/>
    </row>
    <row r="177" spans="3:18" hidden="1">
      <c r="C177" s="947" t="s">
        <v>69</v>
      </c>
      <c r="D177" s="947"/>
      <c r="E177" s="947"/>
      <c r="F177" s="744">
        <v>500</v>
      </c>
      <c r="G177" s="741"/>
      <c r="H177" s="1130">
        <f>'SIMULADOR DE CARGA'!K105</f>
        <v>0</v>
      </c>
      <c r="I177" s="1130"/>
      <c r="K177" s="1116"/>
      <c r="L177" s="1116"/>
      <c r="M177" s="1116"/>
      <c r="N177" s="1116"/>
      <c r="O177" s="1116"/>
      <c r="P177" s="434"/>
      <c r="Q177" s="1116"/>
      <c r="R177" s="1116"/>
    </row>
    <row r="178" spans="3:18" hidden="1">
      <c r="C178" s="947" t="s">
        <v>68</v>
      </c>
      <c r="D178" s="947"/>
      <c r="E178" s="947"/>
      <c r="F178" s="744">
        <v>373</v>
      </c>
      <c r="G178" s="741"/>
      <c r="H178" s="1130">
        <f>'SIMULADOR DE CARGA'!K106</f>
        <v>0</v>
      </c>
      <c r="I178" s="1130"/>
      <c r="K178" s="1116"/>
      <c r="L178" s="1116"/>
      <c r="M178" s="1116"/>
      <c r="N178" s="1116"/>
      <c r="O178" s="1116"/>
      <c r="P178" s="434"/>
      <c r="Q178" s="1116"/>
      <c r="R178" s="1116"/>
    </row>
    <row r="179" spans="3:18" hidden="1">
      <c r="C179" s="947" t="s">
        <v>67</v>
      </c>
      <c r="D179" s="947"/>
      <c r="E179" s="947"/>
      <c r="F179" s="744">
        <v>300</v>
      </c>
      <c r="G179" s="741"/>
      <c r="H179" s="1130">
        <f>'SIMULADOR DE CARGA'!K107</f>
        <v>0</v>
      </c>
      <c r="I179" s="1130"/>
      <c r="K179" s="1116"/>
      <c r="L179" s="1116"/>
      <c r="M179" s="1116"/>
      <c r="N179" s="1116"/>
      <c r="O179" s="1116"/>
      <c r="P179" s="434"/>
      <c r="Q179" s="1116"/>
      <c r="R179" s="1116"/>
    </row>
    <row r="180" spans="3:18" hidden="1">
      <c r="C180" s="947" t="s">
        <v>70</v>
      </c>
      <c r="D180" s="947"/>
      <c r="E180" s="947"/>
      <c r="F180" s="744">
        <v>300</v>
      </c>
      <c r="G180" s="741"/>
      <c r="H180" s="1130">
        <f>'SIMULADOR DE CARGA'!K108</f>
        <v>0</v>
      </c>
      <c r="I180" s="1130"/>
      <c r="K180" s="1116"/>
      <c r="L180" s="1116"/>
      <c r="M180" s="1116"/>
      <c r="N180" s="1116"/>
      <c r="O180" s="1116"/>
      <c r="P180" s="434"/>
      <c r="Q180" s="1116"/>
      <c r="R180" s="1116"/>
    </row>
    <row r="182" spans="3:18" ht="27" hidden="1" customHeight="1">
      <c r="C182" s="947" t="s">
        <v>2516</v>
      </c>
      <c r="D182" s="947"/>
      <c r="E182" s="947"/>
      <c r="F182" s="947"/>
      <c r="G182" s="947"/>
      <c r="H182" s="947"/>
      <c r="I182" s="947"/>
      <c r="J182" s="947"/>
      <c r="K182" s="947"/>
      <c r="L182" s="947"/>
      <c r="M182" s="947"/>
      <c r="N182" s="947"/>
      <c r="O182" s="947"/>
      <c r="P182" s="947"/>
      <c r="Q182" s="1133"/>
      <c r="R182" s="1133"/>
    </row>
    <row r="196" spans="3:18" ht="8.25" customHeight="1"/>
    <row r="197" spans="3:18" ht="24.75" customHeight="1">
      <c r="C197" s="777" t="s">
        <v>2438</v>
      </c>
      <c r="D197" s="777"/>
      <c r="E197" s="777"/>
      <c r="F197" s="777"/>
      <c r="G197" s="777"/>
      <c r="H197" s="777"/>
      <c r="I197" s="777"/>
      <c r="J197" s="777"/>
      <c r="K197" s="777"/>
      <c r="L197" s="777"/>
      <c r="M197" s="777"/>
      <c r="N197" s="777"/>
      <c r="O197" s="777"/>
      <c r="P197" s="777"/>
      <c r="Q197" s="777"/>
      <c r="R197" s="777"/>
    </row>
    <row r="198" spans="3:18" s="59" customFormat="1" ht="50.1" customHeight="1">
      <c r="C198" s="363" t="s">
        <v>38</v>
      </c>
      <c r="D198" s="384">
        <v>1500</v>
      </c>
      <c r="E198" s="4"/>
      <c r="F198" s="379" t="s">
        <v>39</v>
      </c>
      <c r="G198" s="384">
        <v>2500</v>
      </c>
      <c r="H198" s="379" t="s">
        <v>40</v>
      </c>
      <c r="I198" s="384">
        <v>4000</v>
      </c>
      <c r="J198" s="379" t="s">
        <v>41</v>
      </c>
      <c r="K198" s="384">
        <v>6000</v>
      </c>
      <c r="L198" s="379" t="s">
        <v>42</v>
      </c>
      <c r="M198" s="384">
        <v>1000</v>
      </c>
      <c r="N198" s="379" t="s">
        <v>43</v>
      </c>
      <c r="O198" s="384">
        <v>600</v>
      </c>
      <c r="P198" s="379" t="s">
        <v>44</v>
      </c>
      <c r="Q198" s="384">
        <v>1000</v>
      </c>
      <c r="R198" s="364"/>
    </row>
    <row r="199" spans="3:18" ht="15" customHeight="1">
      <c r="C199" s="277"/>
      <c r="D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278"/>
    </row>
    <row r="200" spans="3:18" ht="15" customHeight="1">
      <c r="C200" s="277"/>
      <c r="D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278"/>
    </row>
    <row r="201" spans="3:18" ht="15" customHeight="1">
      <c r="C201" s="277"/>
      <c r="D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Q201" s="357"/>
      <c r="R201" s="278"/>
    </row>
    <row r="202" spans="3:18" ht="15" customHeight="1">
      <c r="C202" s="277"/>
      <c r="D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278"/>
    </row>
    <row r="203" spans="3:18" ht="15" customHeight="1">
      <c r="C203" s="277"/>
      <c r="D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278"/>
    </row>
    <row r="204" spans="3:18" ht="15" customHeight="1">
      <c r="C204" s="279" t="s">
        <v>45</v>
      </c>
      <c r="D204" s="177"/>
      <c r="F204" s="378" t="s">
        <v>45</v>
      </c>
      <c r="G204" s="242"/>
      <c r="H204" s="378" t="s">
        <v>45</v>
      </c>
      <c r="I204" s="242"/>
      <c r="J204" s="378" t="s">
        <v>45</v>
      </c>
      <c r="K204" s="242"/>
      <c r="L204" s="378" t="s">
        <v>45</v>
      </c>
      <c r="M204" s="242"/>
      <c r="N204" s="378" t="s">
        <v>45</v>
      </c>
      <c r="O204" s="242"/>
      <c r="P204" s="378" t="s">
        <v>45</v>
      </c>
      <c r="Q204" s="242"/>
      <c r="R204" s="278"/>
    </row>
    <row r="205" spans="3:18" ht="7.5" customHeight="1">
      <c r="C205" s="277"/>
      <c r="D205" s="357"/>
      <c r="F205" s="357"/>
      <c r="G205" s="357"/>
      <c r="H205" s="357"/>
      <c r="I205" s="357"/>
      <c r="K205" s="357"/>
      <c r="M205" s="357"/>
      <c r="N205" s="357"/>
      <c r="O205" s="357"/>
      <c r="P205" s="357"/>
      <c r="Q205" s="357"/>
      <c r="R205" s="278"/>
    </row>
    <row r="206" spans="3:18" ht="9.75" hidden="1" customHeight="1">
      <c r="C206" s="277"/>
      <c r="D206" s="357"/>
      <c r="G206" s="357"/>
      <c r="H206" s="357"/>
      <c r="I206" s="357"/>
      <c r="J206" s="357"/>
      <c r="L206" s="357"/>
      <c r="M206" s="357"/>
      <c r="N206" s="357"/>
      <c r="O206" s="357"/>
      <c r="P206" s="357"/>
      <c r="Q206" s="357"/>
      <c r="R206" s="278"/>
    </row>
    <row r="207" spans="3:18" ht="6.75" customHeight="1">
      <c r="C207" s="277"/>
      <c r="D207" s="357"/>
      <c r="F207" s="357"/>
      <c r="G207" s="357"/>
      <c r="H207" s="357"/>
      <c r="J207" s="357"/>
      <c r="K207" s="357"/>
      <c r="M207" s="357"/>
      <c r="N207" s="357"/>
      <c r="O207" s="357"/>
      <c r="P207" s="357"/>
      <c r="Q207" s="357"/>
      <c r="R207" s="278"/>
    </row>
    <row r="208" spans="3:18" s="59" customFormat="1" ht="50.1" customHeight="1">
      <c r="C208" s="363" t="s">
        <v>46</v>
      </c>
      <c r="D208" s="384">
        <v>500</v>
      </c>
      <c r="E208" s="4"/>
      <c r="F208" s="379" t="s">
        <v>47</v>
      </c>
      <c r="G208" s="384">
        <v>6600</v>
      </c>
      <c r="H208" s="379" t="s">
        <v>48</v>
      </c>
      <c r="I208" s="384">
        <v>100</v>
      </c>
      <c r="J208" s="379" t="s">
        <v>49</v>
      </c>
      <c r="K208" s="384">
        <v>600</v>
      </c>
      <c r="L208" s="379" t="s">
        <v>50</v>
      </c>
      <c r="M208" s="384">
        <v>1200</v>
      </c>
      <c r="N208" s="379" t="s">
        <v>51</v>
      </c>
      <c r="O208" s="384">
        <v>4400</v>
      </c>
      <c r="P208" s="379" t="s">
        <v>52</v>
      </c>
      <c r="Q208" s="384">
        <v>6000</v>
      </c>
      <c r="R208" s="364"/>
    </row>
    <row r="209" spans="3:18" ht="15" customHeight="1">
      <c r="C209" s="277"/>
      <c r="D209" s="357"/>
      <c r="F209" s="357"/>
      <c r="G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278"/>
    </row>
    <row r="210" spans="3:18" ht="15" customHeight="1">
      <c r="C210" s="277"/>
      <c r="D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Q210" s="357"/>
      <c r="R210" s="278"/>
    </row>
    <row r="211" spans="3:18" ht="15" customHeight="1">
      <c r="C211" s="277"/>
      <c r="D211" s="357"/>
      <c r="F211" s="357"/>
      <c r="G211" s="357"/>
      <c r="H211" s="357"/>
      <c r="I211" s="357"/>
      <c r="J211" s="357"/>
      <c r="K211" s="357"/>
      <c r="M211" s="357"/>
      <c r="N211" s="357"/>
      <c r="O211" s="357"/>
      <c r="P211" s="357"/>
      <c r="Q211" s="357"/>
      <c r="R211" s="278"/>
    </row>
    <row r="212" spans="3:18" ht="15" customHeight="1">
      <c r="C212" s="277"/>
      <c r="D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278"/>
    </row>
    <row r="213" spans="3:18" ht="15" customHeight="1">
      <c r="C213" s="277"/>
      <c r="D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278"/>
    </row>
    <row r="214" spans="3:18" ht="15" customHeight="1">
      <c r="C214" s="279" t="s">
        <v>45</v>
      </c>
      <c r="D214" s="242"/>
      <c r="F214" s="378" t="s">
        <v>45</v>
      </c>
      <c r="G214" s="242"/>
      <c r="H214" s="378" t="s">
        <v>45</v>
      </c>
      <c r="I214" s="242"/>
      <c r="J214" s="378" t="s">
        <v>45</v>
      </c>
      <c r="K214" s="242"/>
      <c r="L214" s="378" t="s">
        <v>45</v>
      </c>
      <c r="M214" s="242"/>
      <c r="N214" s="378" t="s">
        <v>45</v>
      </c>
      <c r="O214" s="242"/>
      <c r="P214" s="378" t="s">
        <v>45</v>
      </c>
      <c r="Q214" s="242"/>
      <c r="R214" s="278"/>
    </row>
    <row r="215" spans="3:18" ht="15" customHeight="1">
      <c r="C215" s="277"/>
      <c r="D215" s="357"/>
      <c r="F215" s="357"/>
      <c r="G215" s="357"/>
      <c r="H215" s="357"/>
      <c r="I215" s="357"/>
      <c r="K215" s="357"/>
      <c r="L215" s="357"/>
      <c r="M215" s="357"/>
      <c r="N215" s="357"/>
      <c r="O215" s="357"/>
      <c r="P215" s="357"/>
      <c r="Q215" s="357"/>
      <c r="R215" s="278"/>
    </row>
    <row r="216" spans="3:18" ht="15" hidden="1" customHeight="1">
      <c r="C216" s="277"/>
      <c r="D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278"/>
    </row>
    <row r="217" spans="3:18" ht="26.25" hidden="1" customHeight="1">
      <c r="C217" s="277"/>
      <c r="D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278"/>
    </row>
    <row r="218" spans="3:18" s="59" customFormat="1" ht="50.1" customHeight="1">
      <c r="C218" s="363" t="s">
        <v>53</v>
      </c>
      <c r="D218" s="384">
        <v>6500</v>
      </c>
      <c r="E218" s="4"/>
      <c r="F218" s="379" t="s">
        <v>2485</v>
      </c>
      <c r="G218" s="384">
        <v>80</v>
      </c>
      <c r="H218" s="379" t="s">
        <v>55</v>
      </c>
      <c r="I218" s="384">
        <v>1000</v>
      </c>
      <c r="J218" s="379" t="s">
        <v>56</v>
      </c>
      <c r="K218" s="384">
        <v>300</v>
      </c>
      <c r="L218" s="379" t="s">
        <v>57</v>
      </c>
      <c r="M218" s="384">
        <v>200</v>
      </c>
      <c r="N218" s="379" t="s">
        <v>58</v>
      </c>
      <c r="O218" s="384">
        <v>150</v>
      </c>
      <c r="P218" s="379" t="s">
        <v>59</v>
      </c>
      <c r="Q218" s="384">
        <v>1000</v>
      </c>
      <c r="R218" s="364"/>
    </row>
    <row r="219" spans="3:18" ht="15" customHeight="1">
      <c r="C219" s="277"/>
      <c r="D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278"/>
    </row>
    <row r="220" spans="3:18" ht="15" customHeight="1">
      <c r="C220" s="277"/>
      <c r="D220" s="357"/>
      <c r="F220" s="357"/>
      <c r="G220" s="357"/>
      <c r="I220" s="357"/>
      <c r="J220" s="357"/>
      <c r="K220" s="357"/>
      <c r="L220" s="357"/>
      <c r="M220" s="357"/>
      <c r="N220" s="357"/>
      <c r="P220" s="357"/>
      <c r="Q220" s="357"/>
      <c r="R220" s="278"/>
    </row>
    <row r="221" spans="3:18" ht="15" customHeight="1">
      <c r="C221" s="116"/>
      <c r="D221" s="357"/>
      <c r="F221" s="357"/>
      <c r="G221" s="357"/>
      <c r="H221" s="357"/>
      <c r="I221" s="357"/>
      <c r="K221" s="357"/>
      <c r="L221" s="357"/>
      <c r="M221" s="357"/>
      <c r="N221" s="357"/>
      <c r="O221" s="357"/>
      <c r="P221" s="357"/>
      <c r="Q221" s="357"/>
      <c r="R221" s="278"/>
    </row>
    <row r="222" spans="3:18" ht="15" customHeight="1">
      <c r="C222" s="277"/>
      <c r="D222" s="357"/>
      <c r="F222" s="357"/>
      <c r="G222" s="357"/>
      <c r="H222" s="357"/>
      <c r="I222" s="357"/>
      <c r="K222" s="357"/>
      <c r="L222" s="357"/>
      <c r="M222" s="357"/>
      <c r="N222" s="357"/>
      <c r="O222" s="357"/>
      <c r="P222" s="357"/>
      <c r="Q222" s="357"/>
      <c r="R222" s="278"/>
    </row>
    <row r="223" spans="3:18" ht="15" customHeight="1">
      <c r="C223" s="277"/>
      <c r="D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278"/>
    </row>
    <row r="224" spans="3:18" ht="15" customHeight="1">
      <c r="C224" s="279" t="s">
        <v>45</v>
      </c>
      <c r="D224" s="242"/>
      <c r="F224" s="378" t="s">
        <v>45</v>
      </c>
      <c r="G224" s="242"/>
      <c r="H224" s="378" t="s">
        <v>45</v>
      </c>
      <c r="I224" s="242"/>
      <c r="J224" s="378" t="s">
        <v>45</v>
      </c>
      <c r="K224" s="242"/>
      <c r="L224" s="378" t="s">
        <v>45</v>
      </c>
      <c r="M224" s="242"/>
      <c r="N224" s="378" t="s">
        <v>45</v>
      </c>
      <c r="O224" s="242"/>
      <c r="P224" s="378" t="s">
        <v>45</v>
      </c>
      <c r="Q224" s="242"/>
      <c r="R224" s="278"/>
    </row>
    <row r="225" spans="3:19" ht="15" customHeight="1">
      <c r="C225" s="277"/>
      <c r="D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278"/>
    </row>
    <row r="226" spans="3:19" ht="15" hidden="1" customHeight="1">
      <c r="C226" s="277"/>
      <c r="D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278"/>
    </row>
    <row r="227" spans="3:19" ht="24.75" hidden="1" customHeight="1">
      <c r="C227" s="277"/>
      <c r="D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278"/>
    </row>
    <row r="228" spans="3:19" s="59" customFormat="1" ht="50.1" customHeight="1">
      <c r="C228" s="280" t="s">
        <v>60</v>
      </c>
      <c r="D228" s="384">
        <v>500</v>
      </c>
      <c r="E228" s="4"/>
      <c r="F228" s="379" t="s">
        <v>61</v>
      </c>
      <c r="G228" s="384">
        <v>90</v>
      </c>
      <c r="H228" s="379" t="s">
        <v>62</v>
      </c>
      <c r="I228" s="384">
        <v>1500</v>
      </c>
      <c r="J228" s="379" t="s">
        <v>63</v>
      </c>
      <c r="K228" s="384">
        <v>2100</v>
      </c>
      <c r="L228" s="379" t="s">
        <v>64</v>
      </c>
      <c r="M228" s="384">
        <v>2700</v>
      </c>
      <c r="N228" s="379" t="s">
        <v>65</v>
      </c>
      <c r="O228" s="384">
        <v>750</v>
      </c>
      <c r="P228" s="379" t="s">
        <v>66</v>
      </c>
      <c r="Q228" s="384">
        <v>4500</v>
      </c>
      <c r="R228" s="364"/>
    </row>
    <row r="229" spans="3:19" ht="15" customHeight="1">
      <c r="C229" s="277"/>
      <c r="D229" s="357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278"/>
    </row>
    <row r="230" spans="3:19" ht="15" customHeight="1">
      <c r="C230" s="116"/>
      <c r="D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278"/>
    </row>
    <row r="231" spans="3:19" ht="15" customHeight="1">
      <c r="C231" s="277"/>
      <c r="D231" s="357"/>
      <c r="F231" s="357"/>
      <c r="G231" s="357"/>
      <c r="H231" s="357"/>
      <c r="I231" s="357"/>
      <c r="J231" s="357"/>
      <c r="K231" s="357"/>
      <c r="L231" s="357"/>
      <c r="M231" s="357"/>
      <c r="N231" s="357"/>
      <c r="O231" s="357"/>
      <c r="P231" s="357"/>
      <c r="Q231" s="357"/>
      <c r="R231" s="278"/>
    </row>
    <row r="232" spans="3:19" ht="15" customHeight="1">
      <c r="C232" s="277"/>
      <c r="D232" s="357"/>
      <c r="F232" s="357"/>
      <c r="G232" s="357"/>
      <c r="H232" s="357"/>
      <c r="I232" s="357"/>
      <c r="J232" s="357"/>
      <c r="K232" s="357"/>
      <c r="L232" s="357"/>
      <c r="M232" s="357"/>
      <c r="N232" s="357"/>
      <c r="O232" s="357"/>
      <c r="P232" s="357"/>
      <c r="Q232" s="357"/>
      <c r="R232" s="278"/>
      <c r="S232" s="180"/>
    </row>
    <row r="233" spans="3:19" ht="30" customHeight="1">
      <c r="C233" s="277"/>
      <c r="D233" s="357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7"/>
      <c r="R233" s="278"/>
    </row>
    <row r="234" spans="3:19" ht="15" customHeight="1">
      <c r="C234" s="279" t="s">
        <v>45</v>
      </c>
      <c r="D234" s="242"/>
      <c r="F234" s="378" t="s">
        <v>45</v>
      </c>
      <c r="G234" s="242"/>
      <c r="H234" s="378" t="s">
        <v>45</v>
      </c>
      <c r="I234" s="242"/>
      <c r="J234" s="378" t="s">
        <v>45</v>
      </c>
      <c r="K234" s="242"/>
      <c r="L234" s="378" t="s">
        <v>45</v>
      </c>
      <c r="M234" s="242"/>
      <c r="N234" s="378" t="s">
        <v>45</v>
      </c>
      <c r="O234" s="242"/>
      <c r="P234" s="378" t="s">
        <v>45</v>
      </c>
      <c r="Q234" s="242"/>
      <c r="R234" s="278"/>
    </row>
    <row r="235" spans="3:19" ht="15" customHeight="1">
      <c r="C235" s="277"/>
      <c r="D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278"/>
    </row>
    <row r="236" spans="3:19" ht="15" hidden="1" customHeight="1">
      <c r="C236" s="277"/>
      <c r="D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278"/>
    </row>
    <row r="237" spans="3:19" ht="15" hidden="1" customHeight="1">
      <c r="C237" s="277"/>
      <c r="D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278"/>
    </row>
    <row r="238" spans="3:19" s="59" customFormat="1" ht="50.1" customHeight="1">
      <c r="C238" s="280" t="s">
        <v>67</v>
      </c>
      <c r="D238" s="384">
        <v>300</v>
      </c>
      <c r="E238" s="4"/>
      <c r="F238" s="379" t="s">
        <v>68</v>
      </c>
      <c r="G238" s="384">
        <v>400</v>
      </c>
      <c r="H238" s="379" t="s">
        <v>69</v>
      </c>
      <c r="I238" s="384">
        <v>500</v>
      </c>
      <c r="J238" s="379" t="s">
        <v>70</v>
      </c>
      <c r="K238" s="384">
        <v>250</v>
      </c>
      <c r="L238" s="385" t="s">
        <v>71</v>
      </c>
      <c r="M238" s="385">
        <v>300</v>
      </c>
      <c r="N238" s="385" t="s">
        <v>72</v>
      </c>
      <c r="O238" s="385">
        <v>1200</v>
      </c>
      <c r="P238" s="385" t="s">
        <v>73</v>
      </c>
      <c r="Q238" s="385">
        <v>90</v>
      </c>
      <c r="R238" s="365"/>
    </row>
    <row r="239" spans="3:19" ht="15" customHeight="1">
      <c r="C239" s="277"/>
      <c r="D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278"/>
    </row>
    <row r="240" spans="3:19" ht="15" customHeight="1">
      <c r="C240" s="277"/>
      <c r="D240" s="357"/>
      <c r="F240" s="357"/>
      <c r="G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278"/>
    </row>
    <row r="241" spans="3:18" ht="15" customHeight="1">
      <c r="C241" s="277"/>
      <c r="D241" s="357"/>
      <c r="F241" s="357"/>
      <c r="G241" s="357"/>
      <c r="H241" s="357"/>
      <c r="I241" s="357"/>
      <c r="J241" s="357"/>
      <c r="K241" s="357"/>
      <c r="M241" s="357"/>
      <c r="N241" s="357"/>
      <c r="O241" s="357"/>
      <c r="P241" s="357"/>
      <c r="Q241" s="357"/>
      <c r="R241" s="278"/>
    </row>
    <row r="242" spans="3:18" ht="15" customHeight="1">
      <c r="C242" s="277"/>
      <c r="D242" s="357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7"/>
      <c r="R242" s="278"/>
    </row>
    <row r="243" spans="3:18" ht="15" customHeight="1">
      <c r="C243" s="277"/>
      <c r="D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278"/>
    </row>
    <row r="244" spans="3:18" ht="15" customHeight="1">
      <c r="C244" s="279" t="s">
        <v>45</v>
      </c>
      <c r="D244" s="242"/>
      <c r="F244" s="378" t="s">
        <v>45</v>
      </c>
      <c r="G244" s="242"/>
      <c r="H244" s="378" t="s">
        <v>45</v>
      </c>
      <c r="I244" s="242"/>
      <c r="J244" s="378" t="s">
        <v>45</v>
      </c>
      <c r="K244" s="242"/>
      <c r="L244" s="378" t="s">
        <v>45</v>
      </c>
      <c r="M244" s="242"/>
      <c r="N244" s="378" t="s">
        <v>45</v>
      </c>
      <c r="O244" s="242"/>
      <c r="P244" s="378" t="s">
        <v>45</v>
      </c>
      <c r="Q244" s="242"/>
      <c r="R244" s="278"/>
    </row>
    <row r="245" spans="3:18" ht="15" customHeight="1">
      <c r="C245" s="116"/>
      <c r="R245" s="217"/>
    </row>
    <row r="246" spans="3:18" ht="15" hidden="1" customHeight="1">
      <c r="C246" s="116"/>
      <c r="R246" s="217"/>
    </row>
    <row r="247" spans="3:18" ht="28.5" hidden="1" customHeight="1">
      <c r="C247" s="116"/>
      <c r="R247" s="217"/>
    </row>
    <row r="248" spans="3:18" s="59" customFormat="1" ht="50.1" customHeight="1">
      <c r="C248" s="363" t="s">
        <v>74</v>
      </c>
      <c r="D248" s="384">
        <v>900</v>
      </c>
      <c r="E248" s="4"/>
      <c r="F248" s="379" t="s">
        <v>75</v>
      </c>
      <c r="G248" s="384">
        <v>200</v>
      </c>
      <c r="H248" s="379" t="s">
        <v>76</v>
      </c>
      <c r="I248" s="384">
        <v>20</v>
      </c>
      <c r="J248" s="379" t="s">
        <v>76</v>
      </c>
      <c r="K248" s="384">
        <v>40</v>
      </c>
      <c r="L248" s="385" t="s">
        <v>77</v>
      </c>
      <c r="M248" s="384">
        <v>1500</v>
      </c>
      <c r="N248" s="385" t="s">
        <v>78</v>
      </c>
      <c r="O248" s="384">
        <v>1000</v>
      </c>
      <c r="P248" s="385" t="s">
        <v>79</v>
      </c>
      <c r="Q248" s="384">
        <v>3500</v>
      </c>
      <c r="R248" s="365"/>
    </row>
    <row r="249" spans="3:18" ht="15" customHeight="1">
      <c r="C249" s="277"/>
      <c r="D249" s="357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278"/>
    </row>
    <row r="250" spans="3:18" ht="15" customHeight="1">
      <c r="C250" s="277"/>
      <c r="D250" s="357"/>
      <c r="F250" s="357"/>
      <c r="G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278"/>
    </row>
    <row r="251" spans="3:18" ht="15" customHeight="1">
      <c r="C251" s="277"/>
      <c r="F251" s="357"/>
      <c r="G251" s="357"/>
      <c r="H251" s="357"/>
      <c r="I251" s="357"/>
      <c r="J251" s="357"/>
      <c r="K251" s="357"/>
      <c r="M251" s="357"/>
      <c r="N251" s="357"/>
      <c r="O251" s="357"/>
      <c r="P251" s="357"/>
      <c r="Q251" s="357"/>
      <c r="R251" s="278"/>
    </row>
    <row r="252" spans="3:18" ht="15" customHeight="1">
      <c r="C252" s="277"/>
      <c r="D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278"/>
    </row>
    <row r="253" spans="3:18" ht="15" customHeight="1">
      <c r="C253" s="277"/>
      <c r="D253" s="357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278"/>
    </row>
    <row r="254" spans="3:18" ht="15" customHeight="1">
      <c r="C254" s="279" t="s">
        <v>45</v>
      </c>
      <c r="D254" s="242"/>
      <c r="F254" s="378" t="s">
        <v>45</v>
      </c>
      <c r="G254" s="242"/>
      <c r="H254" s="378" t="s">
        <v>45</v>
      </c>
      <c r="I254" s="242"/>
      <c r="J254" s="378" t="s">
        <v>45</v>
      </c>
      <c r="K254" s="242"/>
      <c r="L254" s="378" t="s">
        <v>45</v>
      </c>
      <c r="M254" s="242"/>
      <c r="N254" s="378" t="s">
        <v>45</v>
      </c>
      <c r="O254" s="242"/>
      <c r="P254" s="378" t="s">
        <v>45</v>
      </c>
      <c r="Q254" s="242"/>
      <c r="R254" s="278"/>
    </row>
    <row r="255" spans="3:18" ht="15" customHeight="1">
      <c r="C255" s="116"/>
      <c r="R255" s="217"/>
    </row>
    <row r="256" spans="3:18" ht="15" hidden="1" customHeight="1">
      <c r="C256" s="116"/>
      <c r="R256" s="217"/>
    </row>
    <row r="257" spans="3:20" ht="15" hidden="1" customHeight="1">
      <c r="C257" s="116"/>
      <c r="R257" s="217"/>
    </row>
    <row r="258" spans="3:20" s="59" customFormat="1" ht="50.1" customHeight="1">
      <c r="C258" s="363" t="s">
        <v>80</v>
      </c>
      <c r="D258" s="384">
        <v>100</v>
      </c>
      <c r="E258" s="4"/>
      <c r="F258" s="379" t="s">
        <v>81</v>
      </c>
      <c r="G258" s="384">
        <v>1200</v>
      </c>
      <c r="H258" s="379" t="s">
        <v>82</v>
      </c>
      <c r="I258" s="384">
        <v>1500</v>
      </c>
      <c r="J258" s="379" t="s">
        <v>83</v>
      </c>
      <c r="K258" s="384">
        <v>2000</v>
      </c>
      <c r="L258" s="385" t="s">
        <v>84</v>
      </c>
      <c r="M258" s="384">
        <v>1500</v>
      </c>
      <c r="N258" s="384" t="s">
        <v>85</v>
      </c>
      <c r="O258" s="384">
        <v>250</v>
      </c>
      <c r="P258" s="385" t="s">
        <v>86</v>
      </c>
      <c r="Q258" s="384">
        <v>1000</v>
      </c>
      <c r="R258" s="365"/>
    </row>
    <row r="259" spans="3:20" ht="15" customHeight="1">
      <c r="C259" s="277"/>
      <c r="D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Q259" s="357"/>
      <c r="R259" s="278"/>
    </row>
    <row r="260" spans="3:20" ht="15" customHeight="1">
      <c r="C260" s="116"/>
      <c r="D260" s="357"/>
      <c r="F260" s="357"/>
      <c r="G260" s="357"/>
      <c r="I260" s="357"/>
      <c r="J260" s="357"/>
      <c r="K260" s="357"/>
      <c r="M260" s="357"/>
      <c r="N260" s="357"/>
      <c r="O260" s="357"/>
      <c r="Q260" s="357"/>
      <c r="R260" s="278"/>
    </row>
    <row r="261" spans="3:20" ht="15" customHeight="1">
      <c r="C261" s="277"/>
      <c r="D261" s="357"/>
      <c r="F261" s="357"/>
      <c r="H261" s="357"/>
      <c r="I261" s="357"/>
      <c r="K261" s="357"/>
      <c r="M261" s="357"/>
      <c r="N261" s="357"/>
      <c r="P261" s="357"/>
      <c r="Q261" s="357"/>
      <c r="R261" s="278"/>
    </row>
    <row r="262" spans="3:20" ht="15" customHeight="1">
      <c r="C262" s="277"/>
      <c r="D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278"/>
    </row>
    <row r="263" spans="3:20" ht="15" customHeight="1">
      <c r="C263" s="277"/>
      <c r="D263" s="357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278"/>
    </row>
    <row r="264" spans="3:20" ht="15" customHeight="1">
      <c r="C264" s="279" t="s">
        <v>45</v>
      </c>
      <c r="D264" s="242"/>
      <c r="F264" s="378" t="s">
        <v>45</v>
      </c>
      <c r="G264" s="242"/>
      <c r="H264" s="378" t="s">
        <v>45</v>
      </c>
      <c r="I264" s="242"/>
      <c r="K264" s="242"/>
      <c r="L264" s="378" t="s">
        <v>45</v>
      </c>
      <c r="M264" s="242"/>
      <c r="N264" s="378" t="s">
        <v>45</v>
      </c>
      <c r="O264" s="242"/>
      <c r="P264" s="378" t="s">
        <v>45</v>
      </c>
      <c r="Q264" s="242"/>
      <c r="R264" s="278"/>
    </row>
    <row r="265" spans="3:20" ht="15" customHeight="1">
      <c r="C265" s="116"/>
      <c r="R265" s="217"/>
    </row>
    <row r="266" spans="3:20" ht="15" hidden="1" customHeight="1">
      <c r="C266" s="116"/>
      <c r="R266" s="217"/>
    </row>
    <row r="267" spans="3:20" ht="15" hidden="1" customHeight="1">
      <c r="C267" s="116"/>
      <c r="R267" s="217"/>
    </row>
    <row r="268" spans="3:20" s="59" customFormat="1" ht="50.1" customHeight="1">
      <c r="C268" s="363" t="s">
        <v>87</v>
      </c>
      <c r="D268" s="384">
        <v>1200</v>
      </c>
      <c r="E268" s="4"/>
      <c r="F268" s="379" t="s">
        <v>88</v>
      </c>
      <c r="G268" s="384">
        <v>1200</v>
      </c>
      <c r="H268" s="379" t="s">
        <v>89</v>
      </c>
      <c r="I268" s="384">
        <v>12100</v>
      </c>
      <c r="J268" s="379" t="s">
        <v>90</v>
      </c>
      <c r="K268" s="384">
        <v>150</v>
      </c>
      <c r="L268" s="385" t="s">
        <v>91</v>
      </c>
      <c r="M268" s="384">
        <v>640</v>
      </c>
      <c r="N268" s="384" t="s">
        <v>92</v>
      </c>
      <c r="O268" s="384">
        <v>12000</v>
      </c>
      <c r="P268" s="385" t="s">
        <v>93</v>
      </c>
      <c r="Q268" s="384">
        <v>4500</v>
      </c>
      <c r="R268" s="365"/>
    </row>
    <row r="269" spans="3:20" ht="15" customHeight="1">
      <c r="C269" s="116"/>
      <c r="D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Q269" s="357"/>
      <c r="R269" s="278"/>
      <c r="T269" s="180"/>
    </row>
    <row r="270" spans="3:20" ht="15" customHeight="1">
      <c r="C270" s="116"/>
      <c r="D270" s="357"/>
      <c r="F270" s="357"/>
      <c r="G270" s="357"/>
      <c r="I270" s="357"/>
      <c r="J270" s="357"/>
      <c r="K270" s="357"/>
      <c r="M270" s="357"/>
      <c r="N270" s="357"/>
      <c r="O270" s="357"/>
      <c r="Q270" s="357"/>
      <c r="R270" s="278"/>
    </row>
    <row r="271" spans="3:20" ht="15" customHeight="1">
      <c r="C271" s="277"/>
      <c r="D271" s="357"/>
      <c r="F271" s="357"/>
      <c r="H271" s="357"/>
      <c r="I271" s="357"/>
      <c r="K271" s="357"/>
      <c r="M271" s="357"/>
      <c r="N271" s="357"/>
      <c r="P271" s="357"/>
      <c r="Q271" s="357"/>
      <c r="R271" s="278"/>
    </row>
    <row r="272" spans="3:20" ht="15" customHeight="1">
      <c r="C272" s="277"/>
      <c r="D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278"/>
    </row>
    <row r="273" spans="3:18" ht="15" customHeight="1">
      <c r="C273" s="277"/>
      <c r="D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278"/>
    </row>
    <row r="274" spans="3:18" ht="15" customHeight="1">
      <c r="C274" s="279" t="s">
        <v>45</v>
      </c>
      <c r="D274" s="242"/>
      <c r="F274" s="378" t="s">
        <v>45</v>
      </c>
      <c r="G274" s="242"/>
      <c r="H274" s="378" t="s">
        <v>45</v>
      </c>
      <c r="I274" s="242"/>
      <c r="J274" s="378" t="s">
        <v>45</v>
      </c>
      <c r="K274" s="242"/>
      <c r="L274" s="378" t="s">
        <v>45</v>
      </c>
      <c r="M274" s="242"/>
      <c r="N274" s="378" t="s">
        <v>45</v>
      </c>
      <c r="O274" s="242"/>
      <c r="P274" s="378" t="s">
        <v>45</v>
      </c>
      <c r="Q274" s="242"/>
      <c r="R274" s="278"/>
    </row>
    <row r="275" spans="3:18" ht="15" customHeight="1">
      <c r="C275" s="116"/>
      <c r="R275" s="217"/>
    </row>
    <row r="276" spans="3:18" ht="15" hidden="1" customHeight="1">
      <c r="C276" s="116"/>
      <c r="R276" s="217"/>
    </row>
    <row r="277" spans="3:18" ht="15" hidden="1" customHeight="1">
      <c r="C277" s="116"/>
      <c r="R277" s="217"/>
    </row>
    <row r="278" spans="3:18" s="59" customFormat="1" ht="50.1" customHeight="1">
      <c r="C278" s="363" t="s">
        <v>94</v>
      </c>
      <c r="D278" s="384">
        <v>50</v>
      </c>
      <c r="E278" s="4"/>
      <c r="F278" s="379" t="s">
        <v>95</v>
      </c>
      <c r="G278" s="384">
        <v>1250</v>
      </c>
      <c r="H278" s="379" t="s">
        <v>96</v>
      </c>
      <c r="I278" s="384">
        <v>700</v>
      </c>
      <c r="J278" s="379" t="s">
        <v>97</v>
      </c>
      <c r="K278" s="384">
        <v>5000</v>
      </c>
      <c r="L278" s="385" t="s">
        <v>98</v>
      </c>
      <c r="M278" s="384">
        <v>1100</v>
      </c>
      <c r="N278" s="384" t="s">
        <v>99</v>
      </c>
      <c r="O278" s="384">
        <v>200</v>
      </c>
      <c r="P278" s="385" t="s">
        <v>100</v>
      </c>
      <c r="Q278" s="384">
        <v>90</v>
      </c>
      <c r="R278" s="365"/>
    </row>
    <row r="279" spans="3:18" ht="15" customHeight="1">
      <c r="C279" s="277"/>
      <c r="D279" s="357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Q279" s="357"/>
      <c r="R279" s="278"/>
    </row>
    <row r="280" spans="3:18" ht="15" customHeight="1">
      <c r="C280" s="116"/>
      <c r="D280" s="357"/>
      <c r="F280" s="357"/>
      <c r="G280" s="357"/>
      <c r="I280" s="357"/>
      <c r="J280" s="357"/>
      <c r="K280" s="357"/>
      <c r="M280" s="357"/>
      <c r="N280" s="357"/>
      <c r="O280" s="357"/>
      <c r="Q280" s="357"/>
      <c r="R280" s="278"/>
    </row>
    <row r="281" spans="3:18" ht="15" customHeight="1">
      <c r="C281" s="277"/>
      <c r="F281" s="357"/>
      <c r="I281" s="357"/>
      <c r="K281" s="357"/>
      <c r="M281" s="357"/>
      <c r="N281" s="357"/>
      <c r="P281" s="357"/>
      <c r="Q281" s="357"/>
      <c r="R281" s="278"/>
    </row>
    <row r="282" spans="3:18" ht="15" customHeight="1">
      <c r="C282" s="277"/>
      <c r="D282" s="357"/>
      <c r="F282" s="357"/>
      <c r="G282" s="357"/>
      <c r="H282" s="357"/>
      <c r="I282" s="357"/>
      <c r="K282" s="357"/>
      <c r="L282" s="357"/>
      <c r="M282" s="357"/>
      <c r="N282" s="357"/>
      <c r="O282" s="357"/>
      <c r="P282" s="357"/>
      <c r="Q282" s="357"/>
      <c r="R282" s="278"/>
    </row>
    <row r="283" spans="3:18" ht="15" customHeight="1">
      <c r="C283" s="277"/>
      <c r="D283" s="357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278"/>
    </row>
    <row r="284" spans="3:18" ht="15" customHeight="1">
      <c r="C284" s="279" t="s">
        <v>45</v>
      </c>
      <c r="D284" s="242"/>
      <c r="F284" s="378" t="s">
        <v>45</v>
      </c>
      <c r="G284" s="242"/>
      <c r="H284" s="378" t="s">
        <v>45</v>
      </c>
      <c r="I284" s="242"/>
      <c r="J284" s="378" t="s">
        <v>45</v>
      </c>
      <c r="K284" s="242"/>
      <c r="L284" s="378" t="s">
        <v>45</v>
      </c>
      <c r="M284" s="242"/>
      <c r="N284" s="378" t="s">
        <v>45</v>
      </c>
      <c r="O284" s="242"/>
      <c r="P284" s="378" t="s">
        <v>45</v>
      </c>
      <c r="Q284" s="242"/>
      <c r="R284" s="278"/>
    </row>
    <row r="285" spans="3:18" ht="15" customHeight="1">
      <c r="C285" s="116"/>
      <c r="R285" s="217"/>
    </row>
    <row r="286" spans="3:18" ht="15" hidden="1" customHeight="1">
      <c r="C286" s="116"/>
      <c r="R286" s="217"/>
    </row>
    <row r="287" spans="3:18" ht="15" hidden="1" customHeight="1">
      <c r="C287" s="116"/>
      <c r="R287" s="217"/>
    </row>
    <row r="288" spans="3:18" s="59" customFormat="1" ht="50.1" customHeight="1">
      <c r="C288" s="363" t="s">
        <v>101</v>
      </c>
      <c r="D288" s="384">
        <v>2000</v>
      </c>
      <c r="E288" s="4"/>
      <c r="F288" s="379" t="s">
        <v>102</v>
      </c>
      <c r="G288" s="384">
        <v>300</v>
      </c>
      <c r="H288" s="379" t="s">
        <v>103</v>
      </c>
      <c r="I288" s="384">
        <v>250</v>
      </c>
      <c r="J288" s="379" t="s">
        <v>104</v>
      </c>
      <c r="K288" s="384">
        <v>200</v>
      </c>
      <c r="L288" s="385" t="s">
        <v>105</v>
      </c>
      <c r="M288" s="384">
        <v>70</v>
      </c>
      <c r="N288" s="384" t="s">
        <v>106</v>
      </c>
      <c r="O288" s="384">
        <v>15</v>
      </c>
      <c r="P288" s="384"/>
      <c r="Q288" s="384"/>
      <c r="R288" s="365"/>
    </row>
    <row r="289" spans="3:20" ht="15" customHeight="1">
      <c r="C289" s="277"/>
      <c r="D289" s="357"/>
      <c r="F289" s="357"/>
      <c r="G289" s="357"/>
      <c r="H289" s="357"/>
      <c r="I289" s="357"/>
      <c r="K289" s="357"/>
      <c r="L289" s="357"/>
      <c r="M289" s="357"/>
      <c r="N289" s="357"/>
      <c r="O289" s="357"/>
      <c r="Q289" s="357"/>
      <c r="R289" s="278"/>
    </row>
    <row r="290" spans="3:20" ht="15" customHeight="1">
      <c r="C290" s="116"/>
      <c r="D290" s="357"/>
      <c r="G290" s="357"/>
      <c r="I290" s="357"/>
      <c r="K290" s="357"/>
      <c r="M290" s="357"/>
      <c r="N290" s="357"/>
      <c r="O290" s="357"/>
      <c r="Q290" s="357"/>
      <c r="R290" s="278"/>
    </row>
    <row r="291" spans="3:20" ht="15" customHeight="1">
      <c r="C291" s="277"/>
      <c r="H291" s="357"/>
      <c r="I291" s="357"/>
      <c r="K291" s="357"/>
      <c r="M291" s="357"/>
      <c r="P291" s="357"/>
      <c r="Q291" s="357"/>
      <c r="R291" s="278"/>
    </row>
    <row r="292" spans="3:20" ht="15" customHeight="1">
      <c r="C292" s="277"/>
      <c r="D292" s="357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278"/>
    </row>
    <row r="293" spans="3:20" ht="15" customHeight="1">
      <c r="C293" s="277"/>
      <c r="D293" s="357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7"/>
      <c r="R293" s="278"/>
    </row>
    <row r="294" spans="3:20" ht="15" customHeight="1">
      <c r="C294" s="279" t="s">
        <v>45</v>
      </c>
      <c r="D294" s="242"/>
      <c r="F294" s="378" t="s">
        <v>45</v>
      </c>
      <c r="G294" s="242"/>
      <c r="H294" s="378" t="s">
        <v>45</v>
      </c>
      <c r="I294" s="242"/>
      <c r="J294" s="378" t="s">
        <v>45</v>
      </c>
      <c r="K294" s="242"/>
      <c r="L294" s="378" t="s">
        <v>45</v>
      </c>
      <c r="M294" s="242"/>
      <c r="N294" s="378" t="s">
        <v>45</v>
      </c>
      <c r="O294" s="242"/>
      <c r="P294" s="378"/>
      <c r="Q294" s="386"/>
      <c r="R294" s="278"/>
      <c r="T294" s="180"/>
    </row>
    <row r="295" spans="3:20" ht="15.95" customHeight="1">
      <c r="C295" s="238"/>
      <c r="D295" s="239"/>
      <c r="E295" s="239"/>
      <c r="F295" s="239"/>
      <c r="G295" s="239"/>
      <c r="H295" s="239"/>
      <c r="I295" s="239"/>
      <c r="J295" s="239"/>
      <c r="K295" s="239"/>
      <c r="L295" s="239"/>
      <c r="M295" s="239"/>
      <c r="N295" s="239"/>
      <c r="O295" s="239"/>
      <c r="P295" s="239"/>
      <c r="Q295" s="239"/>
      <c r="R295" s="240"/>
    </row>
    <row r="296" spans="3:20" ht="6.95" customHeight="1">
      <c r="C296" s="281"/>
      <c r="D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</row>
    <row r="297" spans="3:20" ht="20.100000000000001" customHeight="1">
      <c r="C297" s="281" t="s">
        <v>830</v>
      </c>
      <c r="D297" s="281"/>
      <c r="F297" s="281"/>
      <c r="G297" s="281"/>
      <c r="H297" s="281"/>
      <c r="I297" s="281"/>
      <c r="J297" s="281"/>
      <c r="K297" s="281"/>
      <c r="L297" s="281" t="s">
        <v>2388</v>
      </c>
      <c r="M297" s="281"/>
      <c r="N297" s="281"/>
      <c r="O297" s="281"/>
      <c r="P297" s="281"/>
      <c r="Q297" s="281"/>
      <c r="R297" s="281"/>
    </row>
    <row r="298" spans="3:20" ht="20.100000000000001" customHeight="1">
      <c r="C298" s="367" t="s">
        <v>107</v>
      </c>
      <c r="D298" s="1134" t="s">
        <v>652</v>
      </c>
      <c r="E298" s="1135"/>
      <c r="F298" s="368" t="s">
        <v>108</v>
      </c>
      <c r="G298" s="367" t="s">
        <v>109</v>
      </c>
      <c r="H298" s="368" t="s">
        <v>110</v>
      </c>
      <c r="I298" s="284"/>
      <c r="J298" s="281"/>
      <c r="K298" s="281"/>
      <c r="L298" s="935" t="s">
        <v>111</v>
      </c>
      <c r="M298" s="936"/>
      <c r="N298" s="936"/>
      <c r="O298" s="936"/>
      <c r="P298" s="937"/>
      <c r="Q298" s="281"/>
      <c r="R298" s="281"/>
    </row>
    <row r="299" spans="3:20" ht="20.100000000000001" customHeight="1">
      <c r="C299" s="713"/>
      <c r="D299" s="1131" t="s">
        <v>386</v>
      </c>
      <c r="E299" s="1132"/>
      <c r="F299" s="718">
        <v>1000</v>
      </c>
      <c r="G299" s="713">
        <v>20</v>
      </c>
      <c r="H299" s="370" t="str">
        <f>IF($H$305=0,"",IF(AND(F299&lt;&gt;0,G299&lt;&gt;0),F299*G299,0))</f>
        <v/>
      </c>
      <c r="I299" s="281"/>
      <c r="J299" s="281"/>
      <c r="K299" s="281"/>
      <c r="L299" s="668" t="s">
        <v>112</v>
      </c>
      <c r="M299" s="852" t="s">
        <v>653</v>
      </c>
      <c r="N299" s="853"/>
      <c r="O299" s="668" t="s">
        <v>109</v>
      </c>
      <c r="P299" s="669" t="s">
        <v>113</v>
      </c>
      <c r="Q299" s="281"/>
      <c r="R299" s="281"/>
    </row>
    <row r="300" spans="3:20" ht="20.100000000000001" customHeight="1">
      <c r="C300" s="713"/>
      <c r="D300" s="1131"/>
      <c r="E300" s="1132"/>
      <c r="F300" s="718"/>
      <c r="G300" s="713"/>
      <c r="H300" s="370" t="str">
        <f t="shared" ref="H300:H304" si="0">IF($H$305=0,"",IF(AND(F300&lt;&gt;0,G300&lt;&gt;0),F300*G300,0))</f>
        <v/>
      </c>
      <c r="I300" s="281"/>
      <c r="J300" s="281"/>
      <c r="K300" s="281"/>
      <c r="L300" s="719"/>
      <c r="M300" s="854"/>
      <c r="N300" s="855"/>
      <c r="O300" s="713"/>
      <c r="P300" s="670" t="str">
        <f>IF(O300=0,"",
IF(L300=8500,1300*O300,
IF(L300=10000,1400*O300,
IF(L300=12000,1600*O300,
IF(L300=14000,1900*O300,
IF(L300=18000,2600*O300,
IF(L300=21000,2800*O300,
IF(L300=30000,3600*O300,))))))))</f>
        <v/>
      </c>
      <c r="Q300" s="281"/>
      <c r="R300" s="281"/>
    </row>
    <row r="301" spans="3:20" ht="20.100000000000001" customHeight="1">
      <c r="C301" s="713"/>
      <c r="D301" s="1131"/>
      <c r="E301" s="1132"/>
      <c r="F301" s="718"/>
      <c r="G301" s="713"/>
      <c r="H301" s="370" t="str">
        <f t="shared" si="0"/>
        <v/>
      </c>
      <c r="I301" s="281"/>
      <c r="J301" s="281"/>
      <c r="K301" s="281"/>
      <c r="L301" s="719"/>
      <c r="M301" s="854"/>
      <c r="N301" s="855"/>
      <c r="O301" s="713"/>
      <c r="P301" s="670" t="str">
        <f>IF(O301=0,"",
IF(L301=8500,1300*O301,
IF(L301=10000,1400*O301,
IF(L301=12000,1600*O301,
IF(L301=14000,1900*O301,
IF(L301=18000,2600*O301,
IF(L301=21000,2800*O301,
IF(L301=30000,3600*O301,))))))))</f>
        <v/>
      </c>
      <c r="Q301" s="281"/>
      <c r="R301" s="281"/>
    </row>
    <row r="302" spans="3:20" ht="20.100000000000001" customHeight="1">
      <c r="C302" s="713"/>
      <c r="D302" s="1131"/>
      <c r="E302" s="1132"/>
      <c r="F302" s="718"/>
      <c r="G302" s="713"/>
      <c r="H302" s="370" t="str">
        <f t="shared" si="0"/>
        <v/>
      </c>
      <c r="I302" s="281"/>
      <c r="J302" s="281"/>
      <c r="K302" s="281"/>
      <c r="L302" s="719"/>
      <c r="M302" s="854"/>
      <c r="N302" s="855"/>
      <c r="O302" s="713"/>
      <c r="P302" s="670" t="str">
        <f t="shared" ref="P302:P304" si="1">IF(O302=0,"",
IF(L302=8500,1300*O302,
IF(L302=10000,1400*O302,
IF(L302=12000,1600*O302,
IF(L302=14000,1900*O302,
IF(L302=18000,2600*O302,
IF(L302=21000,2800*O302,
IF(L302=30000,3600*O302,))))))))</f>
        <v/>
      </c>
      <c r="Q302" s="281"/>
      <c r="R302" s="281"/>
    </row>
    <row r="303" spans="3:20" ht="20.100000000000001" customHeight="1">
      <c r="C303" s="713"/>
      <c r="D303" s="1131"/>
      <c r="E303" s="1132"/>
      <c r="F303" s="718"/>
      <c r="G303" s="713"/>
      <c r="H303" s="370" t="str">
        <f t="shared" si="0"/>
        <v/>
      </c>
      <c r="I303" s="281"/>
      <c r="J303" s="281"/>
      <c r="K303" s="281"/>
      <c r="L303" s="719"/>
      <c r="M303" s="854"/>
      <c r="N303" s="855"/>
      <c r="O303" s="713"/>
      <c r="P303" s="670" t="str">
        <f t="shared" si="1"/>
        <v/>
      </c>
      <c r="Q303" s="281"/>
      <c r="R303" s="281"/>
    </row>
    <row r="304" spans="3:20" ht="20.100000000000001" customHeight="1">
      <c r="C304" s="713"/>
      <c r="D304" s="1131"/>
      <c r="E304" s="1132"/>
      <c r="F304" s="718"/>
      <c r="G304" s="713"/>
      <c r="H304" s="370" t="str">
        <f t="shared" si="0"/>
        <v/>
      </c>
      <c r="I304" s="281"/>
      <c r="J304" s="281"/>
      <c r="K304" s="281"/>
      <c r="L304" s="719"/>
      <c r="M304" s="854"/>
      <c r="N304" s="855"/>
      <c r="O304" s="713"/>
      <c r="P304" s="670" t="str">
        <f t="shared" si="1"/>
        <v/>
      </c>
      <c r="Q304" s="281"/>
      <c r="R304" s="281"/>
    </row>
    <row r="305" spans="3:18" ht="20.100000000000001" customHeight="1">
      <c r="C305" s="1136" t="s">
        <v>793</v>
      </c>
      <c r="D305" s="1137"/>
      <c r="E305" s="1137"/>
      <c r="F305" s="1138"/>
      <c r="G305" s="369">
        <f>SUM(G299:G304)</f>
        <v>20</v>
      </c>
      <c r="H305" s="370">
        <f>'SIMULADOR DE CARGA'!K143</f>
        <v>0</v>
      </c>
      <c r="I305" s="281"/>
      <c r="J305" s="281"/>
      <c r="K305" s="281"/>
      <c r="L305" s="1098" t="s">
        <v>115</v>
      </c>
      <c r="M305" s="1099"/>
      <c r="N305" s="1100"/>
      <c r="O305" s="371">
        <f>SUM(O300:O304)</f>
        <v>0</v>
      </c>
      <c r="P305" s="372">
        <f>SUM(P300:P304)</f>
        <v>0</v>
      </c>
      <c r="Q305" s="281"/>
      <c r="R305" s="281"/>
    </row>
    <row r="306" spans="3:18" ht="6.95" customHeight="1">
      <c r="C306" s="281"/>
      <c r="D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</row>
    <row r="307" spans="3:18" ht="20.100000000000001" customHeight="1">
      <c r="C307" s="345" t="s">
        <v>796</v>
      </c>
      <c r="D307" s="356"/>
      <c r="E307" s="356"/>
      <c r="F307" s="356"/>
      <c r="G307" s="356"/>
      <c r="H307" s="356"/>
      <c r="I307" s="356"/>
      <c r="J307" s="356"/>
      <c r="K307" s="356"/>
      <c r="L307" s="710" t="str">
        <f>"Sim"</f>
        <v>Sim</v>
      </c>
      <c r="M307" s="421"/>
      <c r="N307" s="399"/>
      <c r="O307" s="399"/>
      <c r="P307" s="421"/>
      <c r="Q307" s="421"/>
      <c r="R307" s="374"/>
    </row>
    <row r="308" spans="3:18" ht="20.100000000000001" customHeight="1">
      <c r="C308" s="806" t="s">
        <v>107</v>
      </c>
      <c r="D308" s="807"/>
      <c r="E308" s="807"/>
      <c r="F308" s="808"/>
      <c r="G308" s="806" t="s">
        <v>805</v>
      </c>
      <c r="H308" s="807"/>
      <c r="I308" s="807"/>
      <c r="J308" s="807"/>
      <c r="K308" s="808"/>
      <c r="L308" s="929" t="s">
        <v>118</v>
      </c>
      <c r="M308" s="1104"/>
      <c r="N308" s="1104"/>
      <c r="O308" s="930"/>
      <c r="P308" s="925" t="s">
        <v>806</v>
      </c>
      <c r="Q308" s="927" t="s">
        <v>120</v>
      </c>
      <c r="R308" s="928"/>
    </row>
    <row r="309" spans="3:18" ht="20.100000000000001" customHeight="1">
      <c r="C309" s="809"/>
      <c r="D309" s="810"/>
      <c r="E309" s="810"/>
      <c r="F309" s="811"/>
      <c r="G309" s="809"/>
      <c r="H309" s="810"/>
      <c r="I309" s="810"/>
      <c r="J309" s="810"/>
      <c r="K309" s="811"/>
      <c r="L309" s="933" t="s">
        <v>121</v>
      </c>
      <c r="M309" s="934"/>
      <c r="N309" s="933" t="s">
        <v>122</v>
      </c>
      <c r="O309" s="934"/>
      <c r="P309" s="926"/>
      <c r="Q309" s="929"/>
      <c r="R309" s="930"/>
    </row>
    <row r="310" spans="3:18" ht="20.100000000000001" customHeight="1">
      <c r="C310" s="832"/>
      <c r="D310" s="833"/>
      <c r="E310" s="833"/>
      <c r="F310" s="834"/>
      <c r="G310" s="830"/>
      <c r="H310" s="838"/>
      <c r="I310" s="838"/>
      <c r="J310" s="838"/>
      <c r="K310" s="831"/>
      <c r="L310" s="830"/>
      <c r="M310" s="831"/>
      <c r="N310" s="358"/>
      <c r="O310" s="720" t="b">
        <f>IF(L310="KW",N310*1000,
IF(AND(L310="CV",G310&lt;&gt;"Trifásico"),VLOOKUP(N310,'Dados Norma'!$I$4:$N$16,2,0)*1000,
IF(AND(L310="CV",G310="Trifásico"),VLOOKUP(N310,'Dados Norma'!$Q$4:$V$25,2,0)*1000)))</f>
        <v>0</v>
      </c>
      <c r="P310" s="712"/>
      <c r="Q310" s="740">
        <f xml:space="preserve">
IF(AND(G310&lt;&gt;0,N310&lt;&gt;0,L310&lt;&gt;0,P310&lt;&gt;0),
IF(AND(SUM($P$310:$P$318)=1,G310&lt;&gt;"Trifásico",L310="CV"),VLOOKUP(N310,'Dados Norma'!$I$4:$N$16,3,0)*P310*1000,
IF(AND(SUM($P$310:$P$318)=1,G310&lt;&gt;"Trifásico",L310="KW"),VLOOKUP(N310,'Dados Norma'!$J$4:$N$16,2,0)*P310*1000,
IF(AND(SUM($P$310:$P$318)=2,G310&lt;&gt;"Trifásico",L310="CV"),VLOOKUP(N310,'Dados Norma'!$I$4:$N$16,4,0)*P310*1000,
IF(AND(SUM($P$310:$P$318)=2,G310&lt;&gt;"Trifásico",L310="KW"),VLOOKUP(N310,'Dados Norma'!$J$4:$N$16,3,0)*P310*1000,
IF(AND(SUM($P$310:$P$318)=3,G310&lt;&gt;"Trifásico",L310="CV"),VLOOKUP(N310,'Dados Norma'!$I$4:$N$16,5,0)*P310*1000,
IF(AND(SUM($P$310:$P$318)=3,G310&lt;&gt;"Trifásico",L310="KW"),VLOOKUP(N310,'Dados Norma'!$J$4:$N$16,4,0)*P310*1000,
IF(AND(SUM($P$310:$P$318)=4,G310&lt;&gt;"Trifásico",L310="CV"),VLOOKUP(N310,'Dados Norma'!$I$4:$N$16,5,0)*P310*1000,
IF(AND(SUM($P$310:$P$318)=4,G310&lt;&gt;"Trifásico",L310="KW"),VLOOKUP(N310,'Dados Norma'!$J$4:$N$16,4,0)*P310*1000,
IF(AND(SUM($P$310:$P$318)=5,G310&lt;&gt;"Trifásico",L310="CV"),VLOOKUP(N310,'Dados Norma'!$I$4:$N$16,5,0)*P310*1000,
IF(AND(SUM($P$310:$P$318)=5,G310&lt;&gt;"Trifásico",L310="KW"),VLOOKUP(N310,'Dados Norma'!$J$4:$N$16,4,0)*P310*1000,
IF(AND(SUM($P$310:$P$318)&gt;5,G310&lt;&gt;"Trifásico",L310="CV"),VLOOKUP(N310,'Dados Norma'!$I$4:$N$16,6,0)*P310*1000,
IF(AND(SUM($P$310:$P$318)&gt;5,G310&lt;&gt;"Trifásico",L310="KW"),VLOOKUP(N310,'Dados Norma'!$J$4:$N$16,5,0)*P310*1000,
IF(AND(SUM($P$310:$P$318)=1,G310="Trifásico",L310="CV"),VLOOKUP(N310,'Dados Norma'!$Q$4:$V$25,3,0)*P310*1000,
IF(AND(SUM($P$310:$P$318)=1,G310="Trifásico",L310="KW"),VLOOKUP(N310,'Dados Norma'!$R$4:$V$25,2,0)*P310*1000,
IF(AND(SUM($P$310:$P$318)=2,G310="Trifásico",L310="CV"),VLOOKUP(N310,'Dados Norma'!$Q$4:$V$25,4,0)*P310*1000,
IF(AND(SUM($P$310:$P$318)=2,G310="Trifásico",L310="KW"),VLOOKUP(N310,'Dados Norma'!$R$4:$V$25,3,0)*P310*1000,
IF(AND(SUM($P$310:$P$318)=3,G310="Trifásico",L310="CV"),VLOOKUP(N310,'Dados Norma'!$Q$4:$V$25,5,0)*P310*1000,
IF(AND(SUM($P$310:$P$318)=3,G310="Trifásico",L310="KW"),VLOOKUP(N310,'Dados Norma'!$R$4:$V$25,4,0)*P310*1000,
IF(AND(SUM($P$310:$P$318)=4,G310="Trifásico",L310="CV"),VLOOKUP(N310,'Dados Norma'!$Q$4:$V$25,5,0)*P310*1000,
IF(AND(SUM($P$310:$P$318)=4,G310="Trifásico",L310="KW"),VLOOKUP(N310,'Dados Norma'!$R$4:$V$25,4,0)*P310*1000,
IF(AND(SUM($P$310:$P$318)=5,G310="Trifásico",L310="CV"),VLOOKUP(N310,'Dados Norma'!$Q$4:$V$25,5,0)*P310*1000,
IF(AND(SUM($P$310:$P$318)=5,G310="Trifásico",L310="KW"),VLOOKUP(N310,'Dados Norma'!$R$4:$V$25,4,0)*P310*1000,
IF(AND(SUM($P$310:$P$318)&gt;5,G310="Trifásico",L310="CV"),VLOOKUP(N310,'Dados Norma'!$Q$4:$V$25,6,0)*P310*1000,
IF(AND(SUM($P$310:$P$318)&gt;5,G310="Trifásico",L310="KW"),VLOOKUP(N310,'Dados Norma'!$R$4:$V$25,5,0)*P310*1000,
)))))))))))))))))))))))),0)</f>
        <v>0</v>
      </c>
      <c r="R310" s="711">
        <f xml:space="preserve">
IF(AND(G310&lt;&gt;0,N310&lt;&gt;0,L310&lt;&gt;0,P310&lt;&gt;0),O310*P310,0)</f>
        <v>0</v>
      </c>
    </row>
    <row r="311" spans="3:18" ht="20.100000000000001" customHeight="1">
      <c r="C311" s="832"/>
      <c r="D311" s="833"/>
      <c r="E311" s="833"/>
      <c r="F311" s="834"/>
      <c r="G311" s="830"/>
      <c r="H311" s="838"/>
      <c r="I311" s="838"/>
      <c r="J311" s="838"/>
      <c r="K311" s="831"/>
      <c r="L311" s="830"/>
      <c r="M311" s="831"/>
      <c r="N311" s="358"/>
      <c r="O311" s="720" t="b">
        <f>IF(L311="KW",N311*1000,
IF(AND(L311="CV",G311&lt;&gt;"Trifásico"),VLOOKUP(N311,'Dados Norma'!$I$4:$N$16,2,0)*1000,
IF(AND(L311="CV",G311="Trifásico"),VLOOKUP(N311,'Dados Norma'!$Q$4:$V$25,2,0)*1000)))</f>
        <v>0</v>
      </c>
      <c r="P311" s="712"/>
      <c r="Q311" s="740">
        <f xml:space="preserve">
IF(AND(G311&lt;&gt;0,N311&lt;&gt;0,L311&lt;&gt;0,P311&lt;&gt;0),
IF(AND(SUM($P$310:$P$318)=1,G311&lt;&gt;"Trifásico",L311="CV"),VLOOKUP(N311,'Dados Norma'!$I$4:$N$16,3,0)*P311*1000,
IF(AND(SUM($P$310:$P$318)=1,G311&lt;&gt;"Trifásico",L311="KW"),VLOOKUP(N311,'Dados Norma'!$J$4:$N$16,2,0)*P311*1000,
IF(AND(SUM($P$310:$P$318)=2,G311&lt;&gt;"Trifásico",L311="CV"),VLOOKUP(N311,'Dados Norma'!$I$4:$N$16,4,0)*P311*1000,
IF(AND(SUM($P$310:$P$318)=2,G311&lt;&gt;"Trifásico",L311="KW"),VLOOKUP(N311,'Dados Norma'!$J$4:$N$16,3,0)*P311*1000,
IF(AND(SUM($P$310:$P$318)=3,G311&lt;&gt;"Trifásico",L311="CV"),VLOOKUP(N311,'Dados Norma'!$I$4:$N$16,5,0)*P311*1000,
IF(AND(SUM($P$310:$P$318)=3,G311&lt;&gt;"Trifásico",L311="KW"),VLOOKUP(N311,'Dados Norma'!$J$4:$N$16,4,0)*P311*1000,
IF(AND(SUM($P$310:$P$318)=4,G311&lt;&gt;"Trifásico",L311="CV"),VLOOKUP(N311,'Dados Norma'!$I$4:$N$16,5,0)*P311*1000,
IF(AND(SUM($P$310:$P$318)=4,G311&lt;&gt;"Trifásico",L311="KW"),VLOOKUP(N311,'Dados Norma'!$J$4:$N$16,4,0)*P311*1000,
IF(AND(SUM($P$310:$P$318)=5,G311&lt;&gt;"Trifásico",L311="CV"),VLOOKUP(N311,'Dados Norma'!$I$4:$N$16,5,0)*P311*1000,
IF(AND(SUM($P$310:$P$318)=5,G311&lt;&gt;"Trifásico",L311="KW"),VLOOKUP(N311,'Dados Norma'!$J$4:$N$16,4,0)*P311*1000,
IF(AND(SUM($P$310:$P$318)&gt;5,G311&lt;&gt;"Trifásico",L311="CV"),VLOOKUP(N311,'Dados Norma'!$I$4:$N$16,6,0)*P311*1000,
IF(AND(SUM($P$310:$P$318)&gt;5,G311&lt;&gt;"Trifásico",L311="KW"),VLOOKUP(N311,'Dados Norma'!$J$4:$N$16,5,0)*P311*1000,
IF(AND(SUM($P$310:$P$318)=1,G311="Trifásico",L311="CV"),VLOOKUP(N311,'Dados Norma'!$Q$4:$V$25,3,0)*P311*1000,
IF(AND(SUM($P$310:$P$318)=1,G311="Trifásico",L311="KW"),VLOOKUP(N311,'Dados Norma'!$R$4:$V$25,2,0)*P311*1000,
IF(AND(SUM($P$310:$P$318)=2,G311="Trifásico",L311="CV"),VLOOKUP(N311,'Dados Norma'!$Q$4:$V$25,4,0)*P311*1000,
IF(AND(SUM($P$310:$P$318)=2,G311="Trifásico",L311="KW"),VLOOKUP(N311,'Dados Norma'!$R$4:$V$25,3,0)*P311*1000,
IF(AND(SUM($P$310:$P$318)=3,G311="Trifásico",L311="CV"),VLOOKUP(N311,'Dados Norma'!$Q$4:$V$25,5,0)*P311*1000,
IF(AND(SUM($P$310:$P$318)=3,G311="Trifásico",L311="KW"),VLOOKUP(N311,'Dados Norma'!$R$4:$V$25,4,0)*P311*1000,
IF(AND(SUM($P$310:$P$318)=4,G311="Trifásico",L311="CV"),VLOOKUP(N311,'Dados Norma'!$Q$4:$V$25,5,0)*P311*1000,
IF(AND(SUM($P$310:$P$318)=4,G311="Trifásico",L311="KW"),VLOOKUP(N311,'Dados Norma'!$R$4:$V$25,4,0)*P311*1000,
IF(AND(SUM($P$310:$P$318)=5,G311="Trifásico",L311="CV"),VLOOKUP(N311,'Dados Norma'!$Q$4:$V$25,5,0)*P311*1000,
IF(AND(SUM($P$310:$P$318)=5,G311="Trifásico",L311="KW"),VLOOKUP(N311,'Dados Norma'!$R$4:$V$25,4,0)*P311*1000,
IF(AND(SUM($P$310:$P$318)&gt;5,G311="Trifásico",L311="CV"),VLOOKUP(N311,'Dados Norma'!$Q$4:$V$25,6,0)*P311*1000,
IF(AND(SUM($P$310:$P$318)&gt;5,G311="Trifásico",L311="KW"),VLOOKUP(N311,'Dados Norma'!$R$4:$V$25,5,0)*P311*1000,
)))))))))))))))))))))))),0)</f>
        <v>0</v>
      </c>
      <c r="R311" s="711">
        <f t="shared" ref="R311:R318" si="2" xml:space="preserve">
IF(AND(G311&lt;&gt;0,N311&lt;&gt;0,L311&lt;&gt;0,P311&lt;&gt;0),O311*P311,0)</f>
        <v>0</v>
      </c>
    </row>
    <row r="312" spans="3:18" ht="20.100000000000001" customHeight="1">
      <c r="C312" s="832"/>
      <c r="D312" s="833"/>
      <c r="E312" s="833"/>
      <c r="F312" s="834"/>
      <c r="G312" s="830"/>
      <c r="H312" s="838"/>
      <c r="I312" s="838"/>
      <c r="J312" s="838"/>
      <c r="K312" s="831"/>
      <c r="L312" s="830"/>
      <c r="M312" s="831"/>
      <c r="N312" s="358"/>
      <c r="O312" s="720" t="b">
        <f>IF(L312="KW",N312*1000,
IF(AND(L312="CV",G312&lt;&gt;"Trifásico"),VLOOKUP(N312,'Dados Norma'!$I$4:$N$16,2,0)*1000,
IF(AND(L312="CV",G312="Trifásico"),VLOOKUP(N312,'Dados Norma'!$Q$4:$V$25,2,0)*1000)))</f>
        <v>0</v>
      </c>
      <c r="P312" s="712"/>
      <c r="Q312" s="740">
        <f xml:space="preserve">
IF(AND(G312&lt;&gt;0,N312&lt;&gt;0,L312&lt;&gt;0,P312&lt;&gt;0),
IF(AND(SUM($P$310:$P$318)=1,G312&lt;&gt;"Trifásico",L312="CV"),VLOOKUP(N312,'Dados Norma'!$I$4:$N$16,3,0)*P312*1000,
IF(AND(SUM($P$310:$P$318)=1,G312&lt;&gt;"Trifásico",L312="KW"),VLOOKUP(N312,'Dados Norma'!$J$4:$N$16,2,0)*P312*1000,
IF(AND(SUM($P$310:$P$318)=2,G312&lt;&gt;"Trifásico",L312="CV"),VLOOKUP(N312,'Dados Norma'!$I$4:$N$16,4,0)*P312*1000,
IF(AND(SUM($P$310:$P$318)=2,G312&lt;&gt;"Trifásico",L312="KW"),VLOOKUP(N312,'Dados Norma'!$J$4:$N$16,3,0)*P312*1000,
IF(AND(SUM($P$310:$P$318)=3,G312&lt;&gt;"Trifásico",L312="CV"),VLOOKUP(N312,'Dados Norma'!$I$4:$N$16,5,0)*P312*1000,
IF(AND(SUM($P$310:$P$318)=3,G312&lt;&gt;"Trifásico",L312="KW"),VLOOKUP(N312,'Dados Norma'!$J$4:$N$16,4,0)*P312*1000,
IF(AND(SUM($P$310:$P$318)=4,G312&lt;&gt;"Trifásico",L312="CV"),VLOOKUP(N312,'Dados Norma'!$I$4:$N$16,5,0)*P312*1000,
IF(AND(SUM($P$310:$P$318)=4,G312&lt;&gt;"Trifásico",L312="KW"),VLOOKUP(N312,'Dados Norma'!$J$4:$N$16,4,0)*P312*1000,
IF(AND(SUM($P$310:$P$318)=5,G312&lt;&gt;"Trifásico",L312="CV"),VLOOKUP(N312,'Dados Norma'!$I$4:$N$16,5,0)*P312*1000,
IF(AND(SUM($P$310:$P$318)=5,G312&lt;&gt;"Trifásico",L312="KW"),VLOOKUP(N312,'Dados Norma'!$J$4:$N$16,4,0)*P312*1000,
IF(AND(SUM($P$310:$P$318)&gt;5,G312&lt;&gt;"Trifásico",L312="CV"),VLOOKUP(N312,'Dados Norma'!$I$4:$N$16,6,0)*P312*1000,
IF(AND(SUM($P$310:$P$318)&gt;5,G312&lt;&gt;"Trifásico",L312="KW"),VLOOKUP(N312,'Dados Norma'!$J$4:$N$16,5,0)*P312*1000,
IF(AND(SUM($P$310:$P$318)=1,G312="Trifásico",L312="CV"),VLOOKUP(N312,'Dados Norma'!$Q$4:$V$25,3,0)*P312*1000,
IF(AND(SUM($P$310:$P$318)=1,G312="Trifásico",L312="KW"),VLOOKUP(N312,'Dados Norma'!$R$4:$V$25,2,0)*P312*1000,
IF(AND(SUM($P$310:$P$318)=2,G312="Trifásico",L312="CV"),VLOOKUP(N312,'Dados Norma'!$Q$4:$V$25,4,0)*P312*1000,
IF(AND(SUM($P$310:$P$318)=2,G312="Trifásico",L312="KW"),VLOOKUP(N312,'Dados Norma'!$R$4:$V$25,3,0)*P312*1000,
IF(AND(SUM($P$310:$P$318)=3,G312="Trifásico",L312="CV"),VLOOKUP(N312,'Dados Norma'!$Q$4:$V$25,5,0)*P312*1000,
IF(AND(SUM($P$310:$P$318)=3,G312="Trifásico",L312="KW"),VLOOKUP(N312,'Dados Norma'!$R$4:$V$25,4,0)*P312*1000,
IF(AND(SUM($P$310:$P$318)=4,G312="Trifásico",L312="CV"),VLOOKUP(N312,'Dados Norma'!$Q$4:$V$25,5,0)*P312*1000,
IF(AND(SUM($P$310:$P$318)=4,G312="Trifásico",L312="KW"),VLOOKUP(N312,'Dados Norma'!$R$4:$V$25,4,0)*P312*1000,
IF(AND(SUM($P$310:$P$318)=5,G312="Trifásico",L312="CV"),VLOOKUP(N312,'Dados Norma'!$Q$4:$V$25,5,0)*P312*1000,
IF(AND(SUM($P$310:$P$318)=5,G312="Trifásico",L312="KW"),VLOOKUP(N312,'Dados Norma'!$R$4:$V$25,4,0)*P312*1000,
IF(AND(SUM($P$310:$P$318)&gt;5,G312="Trifásico",L312="CV"),VLOOKUP(N312,'Dados Norma'!$Q$4:$V$25,6,0)*P312*1000,
IF(AND(SUM($P$310:$P$318)&gt;5,G312="Trifásico",L312="KW"),VLOOKUP(N312,'Dados Norma'!$R$4:$V$25,5,0)*P312*1000,
)))))))))))))))))))))))),0)</f>
        <v>0</v>
      </c>
      <c r="R312" s="711">
        <f t="shared" si="2"/>
        <v>0</v>
      </c>
    </row>
    <row r="313" spans="3:18" ht="20.100000000000001" customHeight="1">
      <c r="C313" s="832"/>
      <c r="D313" s="833"/>
      <c r="E313" s="833"/>
      <c r="F313" s="834"/>
      <c r="G313" s="830"/>
      <c r="H313" s="838"/>
      <c r="I313" s="838"/>
      <c r="J313" s="838"/>
      <c r="K313" s="831"/>
      <c r="L313" s="830"/>
      <c r="M313" s="831"/>
      <c r="N313" s="358"/>
      <c r="O313" s="720" t="b">
        <f>IF(L313="KW",N313*1000,
IF(AND(L313="CV",G313&lt;&gt;"Trifásico"),VLOOKUP(N313,'Dados Norma'!$I$4:$N$16,2,0)*1000,
IF(AND(L313="CV",G313="Trifásico"),VLOOKUP(N313,'Dados Norma'!$Q$4:$V$25,2,0)*1000)))</f>
        <v>0</v>
      </c>
      <c r="P313" s="712"/>
      <c r="Q313" s="740">
        <f xml:space="preserve">
IF(AND(G313&lt;&gt;0,N313&lt;&gt;0,L313&lt;&gt;0,P313&lt;&gt;0),
IF(AND(SUM($P$310:$P$318)=1,G313&lt;&gt;"Trifásico",L313="CV"),VLOOKUP(N313,'Dados Norma'!$I$4:$N$16,3,0)*P313*1000,
IF(AND(SUM($P$310:$P$318)=1,G313&lt;&gt;"Trifásico",L313="KW"),VLOOKUP(N313,'Dados Norma'!$J$4:$N$16,2,0)*P313*1000,
IF(AND(SUM($P$310:$P$318)=2,G313&lt;&gt;"Trifásico",L313="CV"),VLOOKUP(N313,'Dados Norma'!$I$4:$N$16,4,0)*P313*1000,
IF(AND(SUM($P$310:$P$318)=2,G313&lt;&gt;"Trifásico",L313="KW"),VLOOKUP(N313,'Dados Norma'!$J$4:$N$16,3,0)*P313*1000,
IF(AND(SUM($P$310:$P$318)=3,G313&lt;&gt;"Trifásico",L313="CV"),VLOOKUP(N313,'Dados Norma'!$I$4:$N$16,5,0)*P313*1000,
IF(AND(SUM($P$310:$P$318)=3,G313&lt;&gt;"Trifásico",L313="KW"),VLOOKUP(N313,'Dados Norma'!$J$4:$N$16,4,0)*P313*1000,
IF(AND(SUM($P$310:$P$318)=4,G313&lt;&gt;"Trifásico",L313="CV"),VLOOKUP(N313,'Dados Norma'!$I$4:$N$16,5,0)*P313*1000,
IF(AND(SUM($P$310:$P$318)=4,G313&lt;&gt;"Trifásico",L313="KW"),VLOOKUP(N313,'Dados Norma'!$J$4:$N$16,4,0)*P313*1000,
IF(AND(SUM($P$310:$P$318)=5,G313&lt;&gt;"Trifásico",L313="CV"),VLOOKUP(N313,'Dados Norma'!$I$4:$N$16,5,0)*P313*1000,
IF(AND(SUM($P$310:$P$318)=5,G313&lt;&gt;"Trifásico",L313="KW"),VLOOKUP(N313,'Dados Norma'!$J$4:$N$16,4,0)*P313*1000,
IF(AND(SUM($P$310:$P$318)&gt;5,G313&lt;&gt;"Trifásico",L313="CV"),VLOOKUP(N313,'Dados Norma'!$I$4:$N$16,6,0)*P313*1000,
IF(AND(SUM($P$310:$P$318)&gt;5,G313&lt;&gt;"Trifásico",L313="KW"),VLOOKUP(N313,'Dados Norma'!$J$4:$N$16,5,0)*P313*1000,
IF(AND(SUM($P$310:$P$318)=1,G313="Trifásico",L313="CV"),VLOOKUP(N313,'Dados Norma'!$Q$4:$V$25,3,0)*P313*1000,
IF(AND(SUM($P$310:$P$318)=1,G313="Trifásico",L313="KW"),VLOOKUP(N313,'Dados Norma'!$R$4:$V$25,2,0)*P313*1000,
IF(AND(SUM($P$310:$P$318)=2,G313="Trifásico",L313="CV"),VLOOKUP(N313,'Dados Norma'!$Q$4:$V$25,4,0)*P313*1000,
IF(AND(SUM($P$310:$P$318)=2,G313="Trifásico",L313="KW"),VLOOKUP(N313,'Dados Norma'!$R$4:$V$25,3,0)*P313*1000,
IF(AND(SUM($P$310:$P$318)=3,G313="Trifásico",L313="CV"),VLOOKUP(N313,'Dados Norma'!$Q$4:$V$25,5,0)*P313*1000,
IF(AND(SUM($P$310:$P$318)=3,G313="Trifásico",L313="KW"),VLOOKUP(N313,'Dados Norma'!$R$4:$V$25,4,0)*P313*1000,
IF(AND(SUM($P$310:$P$318)=4,G313="Trifásico",L313="CV"),VLOOKUP(N313,'Dados Norma'!$Q$4:$V$25,5,0)*P313*1000,
IF(AND(SUM($P$310:$P$318)=4,G313="Trifásico",L313="KW"),VLOOKUP(N313,'Dados Norma'!$R$4:$V$25,4,0)*P313*1000,
IF(AND(SUM($P$310:$P$318)=5,G313="Trifásico",L313="CV"),VLOOKUP(N313,'Dados Norma'!$Q$4:$V$25,5,0)*P313*1000,
IF(AND(SUM($P$310:$P$318)=5,G313="Trifásico",L313="KW"),VLOOKUP(N313,'Dados Norma'!$R$4:$V$25,4,0)*P313*1000,
IF(AND(SUM($P$310:$P$318)&gt;5,G313="Trifásico",L313="CV"),VLOOKUP(N313,'Dados Norma'!$Q$4:$V$25,6,0)*P313*1000,
IF(AND(SUM($P$310:$P$318)&gt;5,G313="Trifásico",L313="KW"),VLOOKUP(N313,'Dados Norma'!$R$4:$V$25,5,0)*P313*1000,
)))))))))))))))))))))))),0)</f>
        <v>0</v>
      </c>
      <c r="R313" s="711">
        <f t="shared" si="2"/>
        <v>0</v>
      </c>
    </row>
    <row r="314" spans="3:18" ht="20.100000000000001" customHeight="1">
      <c r="C314" s="832"/>
      <c r="D314" s="833"/>
      <c r="E314" s="833"/>
      <c r="F314" s="834"/>
      <c r="G314" s="830"/>
      <c r="H314" s="838"/>
      <c r="I314" s="838"/>
      <c r="J314" s="838"/>
      <c r="K314" s="831"/>
      <c r="L314" s="830"/>
      <c r="M314" s="831"/>
      <c r="N314" s="358"/>
      <c r="O314" s="720" t="b">
        <f>IF(L314="KW",N314*1000,
IF(AND(L314="CV",G314&lt;&gt;"Trifásico"),VLOOKUP(N314,'Dados Norma'!$I$4:$N$16,2,0)*1000,
IF(AND(L314="CV",G314="Trifásico"),VLOOKUP(N314,'Dados Norma'!$Q$4:$V$25,2,0)*1000)))</f>
        <v>0</v>
      </c>
      <c r="P314" s="712"/>
      <c r="Q314" s="740">
        <f xml:space="preserve">
IF(AND(G314&lt;&gt;0,N314&lt;&gt;0,L314&lt;&gt;0,P314&lt;&gt;0),
IF(AND(SUM($P$310:$P$318)=1,G314&lt;&gt;"Trifásico",L314="CV"),VLOOKUP(N314,'Dados Norma'!$I$4:$N$16,3,0)*P314*1000,
IF(AND(SUM($P$310:$P$318)=1,G314&lt;&gt;"Trifásico",L314="KW"),VLOOKUP(N314,'Dados Norma'!$J$4:$N$16,2,0)*P314*1000,
IF(AND(SUM($P$310:$P$318)=2,G314&lt;&gt;"Trifásico",L314="CV"),VLOOKUP(N314,'Dados Norma'!$I$4:$N$16,4,0)*P314*1000,
IF(AND(SUM($P$310:$P$318)=2,G314&lt;&gt;"Trifásico",L314="KW"),VLOOKUP(N314,'Dados Norma'!$J$4:$N$16,3,0)*P314*1000,
IF(AND(SUM($P$310:$P$318)=3,G314&lt;&gt;"Trifásico",L314="CV"),VLOOKUP(N314,'Dados Norma'!$I$4:$N$16,5,0)*P314*1000,
IF(AND(SUM($P$310:$P$318)=3,G314&lt;&gt;"Trifásico",L314="KW"),VLOOKUP(N314,'Dados Norma'!$J$4:$N$16,4,0)*P314*1000,
IF(AND(SUM($P$310:$P$318)=4,G314&lt;&gt;"Trifásico",L314="CV"),VLOOKUP(N314,'Dados Norma'!$I$4:$N$16,5,0)*P314*1000,
IF(AND(SUM($P$310:$P$318)=4,G314&lt;&gt;"Trifásico",L314="KW"),VLOOKUP(N314,'Dados Norma'!$J$4:$N$16,4,0)*P314*1000,
IF(AND(SUM($P$310:$P$318)=5,G314&lt;&gt;"Trifásico",L314="CV"),VLOOKUP(N314,'Dados Norma'!$I$4:$N$16,5,0)*P314*1000,
IF(AND(SUM($P$310:$P$318)=5,G314&lt;&gt;"Trifásico",L314="KW"),VLOOKUP(N314,'Dados Norma'!$J$4:$N$16,4,0)*P314*1000,
IF(AND(SUM($P$310:$P$318)&gt;5,G314&lt;&gt;"Trifásico",L314="CV"),VLOOKUP(N314,'Dados Norma'!$I$4:$N$16,6,0)*P314*1000,
IF(AND(SUM($P$310:$P$318)&gt;5,G314&lt;&gt;"Trifásico",L314="KW"),VLOOKUP(N314,'Dados Norma'!$J$4:$N$16,5,0)*P314*1000,
IF(AND(SUM($P$310:$P$318)=1,G314="Trifásico",L314="CV"),VLOOKUP(N314,'Dados Norma'!$Q$4:$V$25,3,0)*P314*1000,
IF(AND(SUM($P$310:$P$318)=1,G314="Trifásico",L314="KW"),VLOOKUP(N314,'Dados Norma'!$R$4:$V$25,2,0)*P314*1000,
IF(AND(SUM($P$310:$P$318)=2,G314="Trifásico",L314="CV"),VLOOKUP(N314,'Dados Norma'!$Q$4:$V$25,4,0)*P314*1000,
IF(AND(SUM($P$310:$P$318)=2,G314="Trifásico",L314="KW"),VLOOKUP(N314,'Dados Norma'!$R$4:$V$25,3,0)*P314*1000,
IF(AND(SUM($P$310:$P$318)=3,G314="Trifásico",L314="CV"),VLOOKUP(N314,'Dados Norma'!$Q$4:$V$25,5,0)*P314*1000,
IF(AND(SUM($P$310:$P$318)=3,G314="Trifásico",L314="KW"),VLOOKUP(N314,'Dados Norma'!$R$4:$V$25,4,0)*P314*1000,
IF(AND(SUM($P$310:$P$318)=4,G314="Trifásico",L314="CV"),VLOOKUP(N314,'Dados Norma'!$Q$4:$V$25,5,0)*P314*1000,
IF(AND(SUM($P$310:$P$318)=4,G314="Trifásico",L314="KW"),VLOOKUP(N314,'Dados Norma'!$R$4:$V$25,4,0)*P314*1000,
IF(AND(SUM($P$310:$P$318)=5,G314="Trifásico",L314="CV"),VLOOKUP(N314,'Dados Norma'!$Q$4:$V$25,5,0)*P314*1000,
IF(AND(SUM($P$310:$P$318)=5,G314="Trifásico",L314="KW"),VLOOKUP(N314,'Dados Norma'!$R$4:$V$25,4,0)*P314*1000,
IF(AND(SUM($P$310:$P$318)&gt;5,G314="Trifásico",L314="CV"),VLOOKUP(N314,'Dados Norma'!$Q$4:$V$25,6,0)*P314*1000,
IF(AND(SUM($P$310:$P$318)&gt;5,G314="Trifásico",L314="KW"),VLOOKUP(N314,'Dados Norma'!$R$4:$V$25,5,0)*P314*1000,
)))))))))))))))))))))))),0)</f>
        <v>0</v>
      </c>
      <c r="R314" s="711">
        <f t="shared" si="2"/>
        <v>0</v>
      </c>
    </row>
    <row r="315" spans="3:18" ht="20.100000000000001" customHeight="1">
      <c r="C315" s="832"/>
      <c r="D315" s="833"/>
      <c r="E315" s="833"/>
      <c r="F315" s="834"/>
      <c r="G315" s="830"/>
      <c r="H315" s="838"/>
      <c r="I315" s="838"/>
      <c r="J315" s="838"/>
      <c r="K315" s="831"/>
      <c r="L315" s="830"/>
      <c r="M315" s="831"/>
      <c r="N315" s="358"/>
      <c r="O315" s="720" t="b">
        <f>IF(L315="KW",N315*1000,
IF(AND(L315="CV",G315&lt;&gt;"Trifásico"),VLOOKUP(N315,'Dados Norma'!$I$4:$N$16,2,0)*1000,
IF(AND(L315="CV",G315="Trifásico"),VLOOKUP(N315,'Dados Norma'!$Q$4:$V$25,2,0)*1000)))</f>
        <v>0</v>
      </c>
      <c r="P315" s="712"/>
      <c r="Q315" s="740">
        <f xml:space="preserve">
IF(AND(G315&lt;&gt;0,N315&lt;&gt;0,L315&lt;&gt;0,P315&lt;&gt;0),
IF(AND(SUM($P$310:$P$318)=1,G315&lt;&gt;"Trifásico",L315="CV"),VLOOKUP(N315,'Dados Norma'!$I$4:$N$16,3,0)*P315*1000,
IF(AND(SUM($P$310:$P$318)=1,G315&lt;&gt;"Trifásico",L315="KW"),VLOOKUP(N315,'Dados Norma'!$J$4:$N$16,2,0)*P315*1000,
IF(AND(SUM($P$310:$P$318)=2,G315&lt;&gt;"Trifásico",L315="CV"),VLOOKUP(N315,'Dados Norma'!$I$4:$N$16,4,0)*P315*1000,
IF(AND(SUM($P$310:$P$318)=2,G315&lt;&gt;"Trifásico",L315="KW"),VLOOKUP(N315,'Dados Norma'!$J$4:$N$16,3,0)*P315*1000,
IF(AND(SUM($P$310:$P$318)=3,G315&lt;&gt;"Trifásico",L315="CV"),VLOOKUP(N315,'Dados Norma'!$I$4:$N$16,5,0)*P315*1000,
IF(AND(SUM($P$310:$P$318)=3,G315&lt;&gt;"Trifásico",L315="KW"),VLOOKUP(N315,'Dados Norma'!$J$4:$N$16,4,0)*P315*1000,
IF(AND(SUM($P$310:$P$318)=4,G315&lt;&gt;"Trifásico",L315="CV"),VLOOKUP(N315,'Dados Norma'!$I$4:$N$16,5,0)*P315*1000,
IF(AND(SUM($P$310:$P$318)=4,G315&lt;&gt;"Trifásico",L315="KW"),VLOOKUP(N315,'Dados Norma'!$J$4:$N$16,4,0)*P315*1000,
IF(AND(SUM($P$310:$P$318)=5,G315&lt;&gt;"Trifásico",L315="CV"),VLOOKUP(N315,'Dados Norma'!$I$4:$N$16,5,0)*P315*1000,
IF(AND(SUM($P$310:$P$318)=5,G315&lt;&gt;"Trifásico",L315="KW"),VLOOKUP(N315,'Dados Norma'!$J$4:$N$16,4,0)*P315*1000,
IF(AND(SUM($P$310:$P$318)&gt;5,G315&lt;&gt;"Trifásico",L315="CV"),VLOOKUP(N315,'Dados Norma'!$I$4:$N$16,6,0)*P315*1000,
IF(AND(SUM($P$310:$P$318)&gt;5,G315&lt;&gt;"Trifásico",L315="KW"),VLOOKUP(N315,'Dados Norma'!$J$4:$N$16,5,0)*P315*1000,
IF(AND(SUM($P$310:$P$318)=1,G315="Trifásico",L315="CV"),VLOOKUP(N315,'Dados Norma'!$Q$4:$V$25,3,0)*P315*1000,
IF(AND(SUM($P$310:$P$318)=1,G315="Trifásico",L315="KW"),VLOOKUP(N315,'Dados Norma'!$R$4:$V$25,2,0)*P315*1000,
IF(AND(SUM($P$310:$P$318)=2,G315="Trifásico",L315="CV"),VLOOKUP(N315,'Dados Norma'!$Q$4:$V$25,4,0)*P315*1000,
IF(AND(SUM($P$310:$P$318)=2,G315="Trifásico",L315="KW"),VLOOKUP(N315,'Dados Norma'!$R$4:$V$25,3,0)*P315*1000,
IF(AND(SUM($P$310:$P$318)=3,G315="Trifásico",L315="CV"),VLOOKUP(N315,'Dados Norma'!$Q$4:$V$25,5,0)*P315*1000,
IF(AND(SUM($P$310:$P$318)=3,G315="Trifásico",L315="KW"),VLOOKUP(N315,'Dados Norma'!$R$4:$V$25,4,0)*P315*1000,
IF(AND(SUM($P$310:$P$318)=4,G315="Trifásico",L315="CV"),VLOOKUP(N315,'Dados Norma'!$Q$4:$V$25,5,0)*P315*1000,
IF(AND(SUM($P$310:$P$318)=4,G315="Trifásico",L315="KW"),VLOOKUP(N315,'Dados Norma'!$R$4:$V$25,4,0)*P315*1000,
IF(AND(SUM($P$310:$P$318)=5,G315="Trifásico",L315="CV"),VLOOKUP(N315,'Dados Norma'!$Q$4:$V$25,5,0)*P315*1000,
IF(AND(SUM($P$310:$P$318)=5,G315="Trifásico",L315="KW"),VLOOKUP(N315,'Dados Norma'!$R$4:$V$25,4,0)*P315*1000,
IF(AND(SUM($P$310:$P$318)&gt;5,G315="Trifásico",L315="CV"),VLOOKUP(N315,'Dados Norma'!$Q$4:$V$25,6,0)*P315*1000,
IF(AND(SUM($P$310:$P$318)&gt;5,G315="Trifásico",L315="KW"),VLOOKUP(N315,'Dados Norma'!$R$4:$V$25,5,0)*P315*1000,
)))))))))))))))))))))))),0)</f>
        <v>0</v>
      </c>
      <c r="R315" s="711">
        <f t="shared" si="2"/>
        <v>0</v>
      </c>
    </row>
    <row r="316" spans="3:18" ht="20.100000000000001" customHeight="1">
      <c r="C316" s="832"/>
      <c r="D316" s="833"/>
      <c r="E316" s="833"/>
      <c r="F316" s="834"/>
      <c r="G316" s="830"/>
      <c r="H316" s="838"/>
      <c r="I316" s="838"/>
      <c r="J316" s="838"/>
      <c r="K316" s="831"/>
      <c r="L316" s="830"/>
      <c r="M316" s="831"/>
      <c r="N316" s="358"/>
      <c r="O316" s="720" t="b">
        <f>IF(L316="KW",N316*1000,
IF(AND(L316="CV",G316&lt;&gt;"Trifásico"),VLOOKUP(N316,'Dados Norma'!$I$4:$N$16,2,0)*1000,
IF(AND(L316="CV",G316="Trifásico"),VLOOKUP(N316,'Dados Norma'!$Q$4:$V$25,2,0)*1000)))</f>
        <v>0</v>
      </c>
      <c r="P316" s="712"/>
      <c r="Q316" s="740">
        <f xml:space="preserve">
IF(AND(G316&lt;&gt;0,N316&lt;&gt;0,L316&lt;&gt;0,P316&lt;&gt;0),
IF(AND(SUM($P$310:$P$318)=1,G316&lt;&gt;"Trifásico",L316="CV"),VLOOKUP(N316,'Dados Norma'!$I$4:$N$16,3,0)*P316*1000,
IF(AND(SUM($P$310:$P$318)=1,G316&lt;&gt;"Trifásico",L316="KW"),VLOOKUP(N316,'Dados Norma'!$J$4:$N$16,2,0)*P316*1000,
IF(AND(SUM($P$310:$P$318)=2,G316&lt;&gt;"Trifásico",L316="CV"),VLOOKUP(N316,'Dados Norma'!$I$4:$N$16,4,0)*P316*1000,
IF(AND(SUM($P$310:$P$318)=2,G316&lt;&gt;"Trifásico",L316="KW"),VLOOKUP(N316,'Dados Norma'!$J$4:$N$16,3,0)*P316*1000,
IF(AND(SUM($P$310:$P$318)=3,G316&lt;&gt;"Trifásico",L316="CV"),VLOOKUP(N316,'Dados Norma'!$I$4:$N$16,5,0)*P316*1000,
IF(AND(SUM($P$310:$P$318)=3,G316&lt;&gt;"Trifásico",L316="KW"),VLOOKUP(N316,'Dados Norma'!$J$4:$N$16,4,0)*P316*1000,
IF(AND(SUM($P$310:$P$318)=4,G316&lt;&gt;"Trifásico",L316="CV"),VLOOKUP(N316,'Dados Norma'!$I$4:$N$16,5,0)*P316*1000,
IF(AND(SUM($P$310:$P$318)=4,G316&lt;&gt;"Trifásico",L316="KW"),VLOOKUP(N316,'Dados Norma'!$J$4:$N$16,4,0)*P316*1000,
IF(AND(SUM($P$310:$P$318)=5,G316&lt;&gt;"Trifásico",L316="CV"),VLOOKUP(N316,'Dados Norma'!$I$4:$N$16,5,0)*P316*1000,
IF(AND(SUM($P$310:$P$318)=5,G316&lt;&gt;"Trifásico",L316="KW"),VLOOKUP(N316,'Dados Norma'!$J$4:$N$16,4,0)*P316*1000,
IF(AND(SUM($P$310:$P$318)&gt;5,G316&lt;&gt;"Trifásico",L316="CV"),VLOOKUP(N316,'Dados Norma'!$I$4:$N$16,6,0)*P316*1000,
IF(AND(SUM($P$310:$P$318)&gt;5,G316&lt;&gt;"Trifásico",L316="KW"),VLOOKUP(N316,'Dados Norma'!$J$4:$N$16,5,0)*P316*1000,
IF(AND(SUM($P$310:$P$318)=1,G316="Trifásico",L316="CV"),VLOOKUP(N316,'Dados Norma'!$Q$4:$V$25,3,0)*P316*1000,
IF(AND(SUM($P$310:$P$318)=1,G316="Trifásico",L316="KW"),VLOOKUP(N316,'Dados Norma'!$R$4:$V$25,2,0)*P316*1000,
IF(AND(SUM($P$310:$P$318)=2,G316="Trifásico",L316="CV"),VLOOKUP(N316,'Dados Norma'!$Q$4:$V$25,4,0)*P316*1000,
IF(AND(SUM($P$310:$P$318)=2,G316="Trifásico",L316="KW"),VLOOKUP(N316,'Dados Norma'!$R$4:$V$25,3,0)*P316*1000,
IF(AND(SUM($P$310:$P$318)=3,G316="Trifásico",L316="CV"),VLOOKUP(N316,'Dados Norma'!$Q$4:$V$25,5,0)*P316*1000,
IF(AND(SUM($P$310:$P$318)=3,G316="Trifásico",L316="KW"),VLOOKUP(N316,'Dados Norma'!$R$4:$V$25,4,0)*P316*1000,
IF(AND(SUM($P$310:$P$318)=4,G316="Trifásico",L316="CV"),VLOOKUP(N316,'Dados Norma'!$Q$4:$V$25,5,0)*P316*1000,
IF(AND(SUM($P$310:$P$318)=4,G316="Trifásico",L316="KW"),VLOOKUP(N316,'Dados Norma'!$R$4:$V$25,4,0)*P316*1000,
IF(AND(SUM($P$310:$P$318)=5,G316="Trifásico",L316="CV"),VLOOKUP(N316,'Dados Norma'!$Q$4:$V$25,5,0)*P316*1000,
IF(AND(SUM($P$310:$P$318)=5,G316="Trifásico",L316="KW"),VLOOKUP(N316,'Dados Norma'!$R$4:$V$25,4,0)*P316*1000,
IF(AND(SUM($P$310:$P$318)&gt;5,G316="Trifásico",L316="CV"),VLOOKUP(N316,'Dados Norma'!$Q$4:$V$25,6,0)*P316*1000,
IF(AND(SUM($P$310:$P$318)&gt;5,G316="Trifásico",L316="KW"),VLOOKUP(N316,'Dados Norma'!$R$4:$V$25,5,0)*P316*1000,
)))))))))))))))))))))))),0)</f>
        <v>0</v>
      </c>
      <c r="R316" s="711">
        <f t="shared" si="2"/>
        <v>0</v>
      </c>
    </row>
    <row r="317" spans="3:18" ht="20.100000000000001" customHeight="1">
      <c r="C317" s="832"/>
      <c r="D317" s="833"/>
      <c r="E317" s="833"/>
      <c r="F317" s="834"/>
      <c r="G317" s="830"/>
      <c r="H317" s="838"/>
      <c r="I317" s="838"/>
      <c r="J317" s="838"/>
      <c r="K317" s="831"/>
      <c r="L317" s="830"/>
      <c r="M317" s="831"/>
      <c r="N317" s="358"/>
      <c r="O317" s="720" t="b">
        <f>IF(L317="KW",N317*1000,
IF(AND(L317="CV",G317&lt;&gt;"Trifásico"),VLOOKUP(N317,'Dados Norma'!$I$4:$N$16,2,0)*1000,
IF(AND(L317="CV",G317="Trifásico"),VLOOKUP(N317,'Dados Norma'!$Q$4:$V$25,2,0)*1000)))</f>
        <v>0</v>
      </c>
      <c r="P317" s="712"/>
      <c r="Q317" s="740">
        <f xml:space="preserve">
IF(AND(G317&lt;&gt;0,N317&lt;&gt;0,L317&lt;&gt;0,P317&lt;&gt;0),
IF(AND(SUM($P$310:$P$318)=1,G317&lt;&gt;"Trifásico",L317="CV"),VLOOKUP(N317,'Dados Norma'!$I$4:$N$16,3,0)*P317*1000,
IF(AND(SUM($P$310:$P$318)=1,G317&lt;&gt;"Trifásico",L317="KW"),VLOOKUP(N317,'Dados Norma'!$J$4:$N$16,2,0)*P317*1000,
IF(AND(SUM($P$310:$P$318)=2,G317&lt;&gt;"Trifásico",L317="CV"),VLOOKUP(N317,'Dados Norma'!$I$4:$N$16,4,0)*P317*1000,
IF(AND(SUM($P$310:$P$318)=2,G317&lt;&gt;"Trifásico",L317="KW"),VLOOKUP(N317,'Dados Norma'!$J$4:$N$16,3,0)*P317*1000,
IF(AND(SUM($P$310:$P$318)=3,G317&lt;&gt;"Trifásico",L317="CV"),VLOOKUP(N317,'Dados Norma'!$I$4:$N$16,5,0)*P317*1000,
IF(AND(SUM($P$310:$P$318)=3,G317&lt;&gt;"Trifásico",L317="KW"),VLOOKUP(N317,'Dados Norma'!$J$4:$N$16,4,0)*P317*1000,
IF(AND(SUM($P$310:$P$318)=4,G317&lt;&gt;"Trifásico",L317="CV"),VLOOKUP(N317,'Dados Norma'!$I$4:$N$16,5,0)*P317*1000,
IF(AND(SUM($P$310:$P$318)=4,G317&lt;&gt;"Trifásico",L317="KW"),VLOOKUP(N317,'Dados Norma'!$J$4:$N$16,4,0)*P317*1000,
IF(AND(SUM($P$310:$P$318)=5,G317&lt;&gt;"Trifásico",L317="CV"),VLOOKUP(N317,'Dados Norma'!$I$4:$N$16,5,0)*P317*1000,
IF(AND(SUM($P$310:$P$318)=5,G317&lt;&gt;"Trifásico",L317="KW"),VLOOKUP(N317,'Dados Norma'!$J$4:$N$16,4,0)*P317*1000,
IF(AND(SUM($P$310:$P$318)&gt;5,G317&lt;&gt;"Trifásico",L317="CV"),VLOOKUP(N317,'Dados Norma'!$I$4:$N$16,6,0)*P317*1000,
IF(AND(SUM($P$310:$P$318)&gt;5,G317&lt;&gt;"Trifásico",L317="KW"),VLOOKUP(N317,'Dados Norma'!$J$4:$N$16,5,0)*P317*1000,
IF(AND(SUM($P$310:$P$318)=1,G317="Trifásico",L317="CV"),VLOOKUP(N317,'Dados Norma'!$Q$4:$V$25,3,0)*P317*1000,
IF(AND(SUM($P$310:$P$318)=1,G317="Trifásico",L317="KW"),VLOOKUP(N317,'Dados Norma'!$R$4:$V$25,2,0)*P317*1000,
IF(AND(SUM($P$310:$P$318)=2,G317="Trifásico",L317="CV"),VLOOKUP(N317,'Dados Norma'!$Q$4:$V$25,4,0)*P317*1000,
IF(AND(SUM($P$310:$P$318)=2,G317="Trifásico",L317="KW"),VLOOKUP(N317,'Dados Norma'!$R$4:$V$25,3,0)*P317*1000,
IF(AND(SUM($P$310:$P$318)=3,G317="Trifásico",L317="CV"),VLOOKUP(N317,'Dados Norma'!$Q$4:$V$25,5,0)*P317*1000,
IF(AND(SUM($P$310:$P$318)=3,G317="Trifásico",L317="KW"),VLOOKUP(N317,'Dados Norma'!$R$4:$V$25,4,0)*P317*1000,
IF(AND(SUM($P$310:$P$318)=4,G317="Trifásico",L317="CV"),VLOOKUP(N317,'Dados Norma'!$Q$4:$V$25,5,0)*P317*1000,
IF(AND(SUM($P$310:$P$318)=4,G317="Trifásico",L317="KW"),VLOOKUP(N317,'Dados Norma'!$R$4:$V$25,4,0)*P317*1000,
IF(AND(SUM($P$310:$P$318)=5,G317="Trifásico",L317="CV"),VLOOKUP(N317,'Dados Norma'!$Q$4:$V$25,5,0)*P317*1000,
IF(AND(SUM($P$310:$P$318)=5,G317="Trifásico",L317="KW"),VLOOKUP(N317,'Dados Norma'!$R$4:$V$25,4,0)*P317*1000,
IF(AND(SUM($P$310:$P$318)&gt;5,G317="Trifásico",L317="CV"),VLOOKUP(N317,'Dados Norma'!$Q$4:$V$25,6,0)*P317*1000,
IF(AND(SUM($P$310:$P$318)&gt;5,G317="Trifásico",L317="KW"),VLOOKUP(N317,'Dados Norma'!$R$4:$V$25,5,0)*P317*1000,
)))))))))))))))))))))))),0)</f>
        <v>0</v>
      </c>
      <c r="R317" s="711">
        <f t="shared" si="2"/>
        <v>0</v>
      </c>
    </row>
    <row r="318" spans="3:18" ht="20.100000000000001" customHeight="1">
      <c r="C318" s="832"/>
      <c r="D318" s="833"/>
      <c r="E318" s="833"/>
      <c r="F318" s="834"/>
      <c r="G318" s="830"/>
      <c r="H318" s="838"/>
      <c r="I318" s="838"/>
      <c r="J318" s="838"/>
      <c r="K318" s="831"/>
      <c r="L318" s="830"/>
      <c r="M318" s="831"/>
      <c r="N318" s="358"/>
      <c r="O318" s="720" t="b">
        <f>IF(L318="KW",N318*1000,
IF(AND(L318="CV",G318&lt;&gt;"Trifásico"),VLOOKUP(N318,'Dados Norma'!$I$4:$N$16,2,0)*1000,
IF(AND(L318="CV",G318="Trifásico"),VLOOKUP(N318,'Dados Norma'!$Q$4:$V$25,2,0)*1000)))</f>
        <v>0</v>
      </c>
      <c r="P318" s="712"/>
      <c r="Q318" s="740">
        <f xml:space="preserve">
IF(AND(G318&lt;&gt;0,N318&lt;&gt;0,L318&lt;&gt;0,P318&lt;&gt;0),
IF(AND(SUM($P$310:$P$318)=1,G318&lt;&gt;"Trifásico",L318="CV"),VLOOKUP(N318,'Dados Norma'!$I$4:$N$16,3,0)*P318*1000,
IF(AND(SUM($P$310:$P$318)=1,G318&lt;&gt;"Trifásico",L318="KW"),VLOOKUP(N318,'Dados Norma'!$J$4:$N$16,2,0)*P318*1000,
IF(AND(SUM($P$310:$P$318)=2,G318&lt;&gt;"Trifásico",L318="CV"),VLOOKUP(N318,'Dados Norma'!$I$4:$N$16,4,0)*P318*1000,
IF(AND(SUM($P$310:$P$318)=2,G318&lt;&gt;"Trifásico",L318="KW"),VLOOKUP(N318,'Dados Norma'!$J$4:$N$16,3,0)*P318*1000,
IF(AND(SUM($P$310:$P$318)=3,G318&lt;&gt;"Trifásico",L318="CV"),VLOOKUP(N318,'Dados Norma'!$I$4:$N$16,5,0)*P318*1000,
IF(AND(SUM($P$310:$P$318)=3,G318&lt;&gt;"Trifásico",L318="KW"),VLOOKUP(N318,'Dados Norma'!$J$4:$N$16,4,0)*P318*1000,
IF(AND(SUM($P$310:$P$318)=4,G318&lt;&gt;"Trifásico",L318="CV"),VLOOKUP(N318,'Dados Norma'!$I$4:$N$16,5,0)*P318*1000,
IF(AND(SUM($P$310:$P$318)=4,G318&lt;&gt;"Trifásico",L318="KW"),VLOOKUP(N318,'Dados Norma'!$J$4:$N$16,4,0)*P318*1000,
IF(AND(SUM($P$310:$P$318)=5,G318&lt;&gt;"Trifásico",L318="CV"),VLOOKUP(N318,'Dados Norma'!$I$4:$N$16,5,0)*P318*1000,
IF(AND(SUM($P$310:$P$318)=5,G318&lt;&gt;"Trifásico",L318="KW"),VLOOKUP(N318,'Dados Norma'!$J$4:$N$16,4,0)*P318*1000,
IF(AND(SUM($P$310:$P$318)&gt;5,G318&lt;&gt;"Trifásico",L318="CV"),VLOOKUP(N318,'Dados Norma'!$I$4:$N$16,6,0)*P318*1000,
IF(AND(SUM($P$310:$P$318)&gt;5,G318&lt;&gt;"Trifásico",L318="KW"),VLOOKUP(N318,'Dados Norma'!$J$4:$N$16,5,0)*P318*1000,
IF(AND(SUM($P$310:$P$318)=1,G318="Trifásico",L318="CV"),VLOOKUP(N318,'Dados Norma'!$Q$4:$V$25,3,0)*P318*1000,
IF(AND(SUM($P$310:$P$318)=1,G318="Trifásico",L318="KW"),VLOOKUP(N318,'Dados Norma'!$R$4:$V$25,2,0)*P318*1000,
IF(AND(SUM($P$310:$P$318)=2,G318="Trifásico",L318="CV"),VLOOKUP(N318,'Dados Norma'!$Q$4:$V$25,4,0)*P318*1000,
IF(AND(SUM($P$310:$P$318)=2,G318="Trifásico",L318="KW"),VLOOKUP(N318,'Dados Norma'!$R$4:$V$25,3,0)*P318*1000,
IF(AND(SUM($P$310:$P$318)=3,G318="Trifásico",L318="CV"),VLOOKUP(N318,'Dados Norma'!$Q$4:$V$25,5,0)*P318*1000,
IF(AND(SUM($P$310:$P$318)=3,G318="Trifásico",L318="KW"),VLOOKUP(N318,'Dados Norma'!$R$4:$V$25,4,0)*P318*1000,
IF(AND(SUM($P$310:$P$318)=4,G318="Trifásico",L318="CV"),VLOOKUP(N318,'Dados Norma'!$Q$4:$V$25,5,0)*P318*1000,
IF(AND(SUM($P$310:$P$318)=4,G318="Trifásico",L318="KW"),VLOOKUP(N318,'Dados Norma'!$R$4:$V$25,4,0)*P318*1000,
IF(AND(SUM($P$310:$P$318)=5,G318="Trifásico",L318="CV"),VLOOKUP(N318,'Dados Norma'!$Q$4:$V$25,5,0)*P318*1000,
IF(AND(SUM($P$310:$P$318)=5,G318="Trifásico",L318="KW"),VLOOKUP(N318,'Dados Norma'!$R$4:$V$25,4,0)*P318*1000,
IF(AND(SUM($P$310:$P$318)&gt;5,G318="Trifásico",L318="CV"),VLOOKUP(N318,'Dados Norma'!$Q$4:$V$25,6,0)*P318*1000,
IF(AND(SUM($P$310:$P$318)&gt;5,G318="Trifásico",L318="KW"),VLOOKUP(N318,'Dados Norma'!$R$4:$V$25,5,0)*P318*1000,
)))))))))))))))))))))))),0)</f>
        <v>0</v>
      </c>
      <c r="R318" s="711">
        <f t="shared" si="2"/>
        <v>0</v>
      </c>
    </row>
    <row r="319" spans="3:18" ht="20.100000000000001" customHeight="1">
      <c r="C319" s="868" t="s">
        <v>123</v>
      </c>
      <c r="D319" s="869"/>
      <c r="E319" s="869"/>
      <c r="F319" s="870"/>
      <c r="G319" s="931"/>
      <c r="H319" s="932"/>
      <c r="I319" s="868" t="s">
        <v>124</v>
      </c>
      <c r="J319" s="916"/>
      <c r="K319" s="870"/>
      <c r="L319" s="842"/>
      <c r="M319" s="843"/>
      <c r="N319" s="843"/>
      <c r="O319" s="843"/>
      <c r="P319" s="843"/>
      <c r="Q319" s="843"/>
      <c r="R319" s="844"/>
    </row>
    <row r="320" spans="3:18" ht="18" customHeight="1">
      <c r="C320" s="849" t="s">
        <v>125</v>
      </c>
      <c r="D320" s="850"/>
      <c r="E320" s="850"/>
      <c r="F320" s="851"/>
      <c r="G320" s="468"/>
      <c r="H320" s="470"/>
      <c r="I320" s="470"/>
      <c r="J320" s="470"/>
      <c r="K320" s="470"/>
      <c r="L320" s="470"/>
      <c r="M320" s="470"/>
      <c r="N320" s="470"/>
      <c r="O320" s="470"/>
      <c r="P320" s="470"/>
      <c r="Q320" s="847">
        <f>IF(L307="Não",0,SUM(R310:R318))</f>
        <v>0</v>
      </c>
      <c r="R320" s="848"/>
    </row>
    <row r="321" spans="2:22" ht="6.95" customHeight="1">
      <c r="C321" s="309"/>
      <c r="D321" s="309"/>
      <c r="E321" s="387"/>
      <c r="F321" s="309"/>
      <c r="G321" s="309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</row>
    <row r="322" spans="2:22" ht="20.100000000000001" customHeight="1">
      <c r="C322" s="910" t="s">
        <v>2439</v>
      </c>
      <c r="D322" s="911"/>
      <c r="E322" s="911"/>
      <c r="F322" s="912"/>
      <c r="G322" s="471"/>
      <c r="H322" s="472"/>
      <c r="I322" s="473"/>
      <c r="J322" s="474"/>
      <c r="K322" s="474"/>
      <c r="L322" s="474"/>
      <c r="M322" s="474"/>
      <c r="N322" s="474"/>
      <c r="O322" s="474"/>
      <c r="P322" s="474"/>
      <c r="Q322" s="920">
        <f>H305+P305+Q320</f>
        <v>0</v>
      </c>
      <c r="R322" s="921"/>
    </row>
    <row r="323" spans="2:22" ht="6.95" customHeight="1">
      <c r="C323" s="309"/>
      <c r="D323" s="309"/>
      <c r="E323" s="387"/>
      <c r="F323" s="309"/>
      <c r="G323" s="309"/>
      <c r="H323" s="305"/>
      <c r="I323" s="305"/>
      <c r="J323" s="305"/>
      <c r="K323" s="305"/>
      <c r="L323" s="305"/>
      <c r="M323" s="305"/>
      <c r="N323" s="305"/>
      <c r="O323" s="305"/>
      <c r="P323" s="305"/>
      <c r="Q323" s="305"/>
      <c r="R323" s="305"/>
    </row>
    <row r="324" spans="2:22" ht="22.5" customHeight="1">
      <c r="B324" s="170"/>
      <c r="C324" s="922" t="s">
        <v>648</v>
      </c>
      <c r="D324" s="922"/>
      <c r="E324" s="922"/>
      <c r="F324" s="922"/>
      <c r="G324" s="923">
        <f>'SIMULADOR DE CARGA'!P355</f>
        <v>0</v>
      </c>
      <c r="H324" s="923"/>
      <c r="I324" s="923"/>
      <c r="J324" s="923"/>
      <c r="K324" s="923"/>
      <c r="L324" s="923"/>
      <c r="M324" s="923"/>
      <c r="N324" s="923"/>
      <c r="O324" s="923"/>
      <c r="P324" s="923"/>
      <c r="Q324" s="923"/>
      <c r="R324" s="924"/>
    </row>
    <row r="325" spans="2:22" ht="6.95" customHeight="1">
      <c r="C325" s="380"/>
      <c r="D325" s="380"/>
      <c r="E325" s="380"/>
      <c r="F325" s="380"/>
      <c r="G325" s="380"/>
      <c r="H325" s="380"/>
      <c r="I325" s="380"/>
      <c r="J325" s="380"/>
      <c r="K325" s="380"/>
      <c r="L325" s="380"/>
      <c r="M325" s="380"/>
      <c r="N325" s="380"/>
      <c r="O325" s="380"/>
      <c r="P325" s="380"/>
      <c r="Q325" s="380"/>
      <c r="R325" s="380"/>
    </row>
    <row r="326" spans="2:22" ht="26.25" customHeight="1">
      <c r="C326" s="913" t="str">
        <f>IF(AND($G$52="RURAL",G324&gt;50),"Cargas informadas superam os limites de demanda previstos em norma para unidades rurais, favor rever relação de cargas!","Disjuntor dimensionado conforme cargas informadas e norma ND-5.1(caso deseje alterar o disjuntor , favor alterar as cargas informadas):")</f>
        <v>Disjuntor dimensionado conforme cargas informadas e norma ND-5.1(caso deseje alterar o disjuntor , favor alterar as cargas informadas):</v>
      </c>
      <c r="D326" s="914"/>
      <c r="E326" s="914"/>
      <c r="F326" s="914"/>
      <c r="G326" s="914"/>
      <c r="H326" s="914"/>
      <c r="I326" s="914"/>
      <c r="J326" s="914"/>
      <c r="K326" s="914"/>
      <c r="L326" s="914"/>
      <c r="M326" s="914"/>
      <c r="N326" s="914"/>
      <c r="O326" s="914"/>
      <c r="P326" s="914"/>
      <c r="Q326" s="914"/>
      <c r="R326" s="915"/>
      <c r="S326" s="149"/>
    </row>
    <row r="327" spans="2:22" ht="19.5" customHeight="1">
      <c r="C327" s="868" t="s">
        <v>126</v>
      </c>
      <c r="D327" s="916"/>
      <c r="E327" s="870"/>
      <c r="F327" s="917" t="str">
        <f xml:space="preserve">
IF('SIMULADOR DE CARGA'!$P$355=0,"",
IF(AND($O$135="Trifásica",'SIMULADOR DE CARGA'!$AV$62=0,'SIMULADOR DE CARGA'!$BK$62=0,'SIMULADOR DE CARGA'!$P$355&gt;0,'SIMULADOR DE CARGA'!$P$355&lt;=8),VLOOKUP(3,'Dados Norma'!$BK$3:$BP$24,4,0),
IF(AND($O$135="Trifásica",'SIMULADOR DE CARGA'!$AV$62&gt;0,'SIMULADOR DE CARGA'!$BK$62&gt;0,'SIMULADOR DE CARGA'!$P$355&gt;0,'SIMULADOR DE CARGA'!$P$355&lt;=8),"",
IF(AND($O$135="Trifásica",'SIMULADOR DE CARGA'!$P$355&gt;8),"",
IF(AND(OR($O$135="Monofásica",$O$135="Bifásica"),'SIMULADOR DE CARGA'!$AV$62=0,'SIMULADOR DE CARGA'!$BK$62=0,'SIMULADOR DE CARGA'!$P$355&gt;0,'SIMULADOR DE CARGA'!$P$355&lt;=7.6),VLOOKUP(3,'Dados Norma'!$BR$3:$BV$12,4,0),
IF(AND(OR($O$135="Monofásica",$O$135="Bifásica"),'SIMULADOR DE CARGA'!$AV$62&gt;0,'SIMULADOR DE CARGA'!$BK$62&gt;0,'SIMULADOR DE CARGA'!$P$355&gt;0,'SIMULADOR DE CARGA'!$P$355&lt;=7.6),"",
IF(AND(OR($O$135="Monofásica",$O$135="Bifásica"),'SIMULADOR DE CARGA'!$P$355&gt;7.6),"","")
))))))</f>
        <v/>
      </c>
      <c r="G327" s="918"/>
      <c r="H327" s="919"/>
      <c r="I327" s="376" t="s">
        <v>2474</v>
      </c>
      <c r="J327" s="917" t="str">
        <f xml:space="preserve">
IF('SIMULADOR DE CARGA'!$P$355=0,"",
IF(AND($O$135="Trifásica",'SIMULADOR DE CARGA'!$BK$62=0,'SIMULADOR DE CARGA'!$P$355&gt;0,'SIMULADOR DE CARGA'!$P$355&lt;=8),'Dados Norma'!BO8,
IF(AND($O$135="Trifásica",'SIMULADOR DE CARGA'!$BK$62=0,'SIMULADOR DE CARGA'!$P$355&gt;8,'SIMULADOR DE CARGA'!$P$355&lt;=16),'Dados Norma'!BO8,
IF(AND($O$135="Trifásica",'SIMULADOR DE CARGA'!$BK$62=0,'SIMULADOR DE CARGA'!$AV$62&gt;0,'SIMULADOR DE CARGA'!$P$355&gt;16),"",
IF(AND(OR($O$135="Monofásica",$O$135="Bifásica"),'SIMULADOR DE CARGA'!$BK$62=0,'SIMULADOR DE CARGA'!$P$355&gt;0,'SIMULADOR DE CARGA'!$P$355&lt;=7.6),'Dados Norma'!BV8,
IF(AND(OR($O$135="Monofásica",$O$135="Bifásica"),'SIMULADOR DE CARGA'!$BK$62=0,'SIMULADOR DE CARGA'!$P$355&gt;7.6,'SIMULADOR DE CARGA'!$P$355&lt;=19.2),'Dados Norma'!BV8,
IF(AND(OR($O$135="Monofásica",$O$135="Bifásica"),'SIMULADOR DE CARGA'!$BK$62=0,'SIMULADOR DE CARGA'!$P$355&gt;19.2,'SIMULADOR DE CARGA'!$P$355&lt;=24),'Dados Norma'!BV9,
IF(AND(OR($O$135="Monofásica",$O$135="Bifásica"),'SIMULADOR DE CARGA'!$BK$62=0,'SIMULADOR DE CARGA'!$P$355&gt;24,'SIMULADOR DE CARGA'!$P$355&lt;=30),'Dados Norma'!BV10,
IF(AND(OR($O$135="Monofásica",$O$135="Bifásica"),'SIMULADOR DE CARGA'!$BK$62=0,'SIMULADOR DE CARGA'!$P$355&gt;30,'SIMULADOR DE CARGA'!$P$355&lt;=36),'Dados Norma'!BV11,
IF(AND(OR($O$135="Monofásica",$O$135="Bifásica"),'SIMULADOR DE CARGA'!$BK$62=0,'SIMULADOR DE CARGA'!$P$355&gt;36,'SIMULADOR DE CARGA'!$P$355&lt;=50),'Dados Norma'!BV12,""))))))))))</f>
        <v/>
      </c>
      <c r="K327" s="918"/>
      <c r="L327" s="919"/>
      <c r="M327" s="377" t="s">
        <v>2474</v>
      </c>
      <c r="N327" s="917" t="str">
        <f xml:space="preserve">
IF('SIMULADOR DE CARGA'!$P$355=0,"",
IF(AND($O$135="Trifásica",'SIMULADOR DE CARGA'!$BK$62&gt;0,'SIMULADOR DE CARGA'!$P$355&gt;0,'SIMULADOR DE CARGA'!$P$355&lt;=8),'Dados Norma'!BP8,
IF(AND($O$135="Trifásica",'SIMULADOR DE CARGA'!$BK$62&gt;0,'SIMULADOR DE CARGA'!$P$355&gt;8,'SIMULADOR DE CARGA'!$P$355&lt;=16),'Dados Norma'!BP8,
IF(AND($O$135="Trifásica",'SIMULADOR DE CARGA'!$P$355&gt;16,'SIMULADOR DE CARGA'!$P$355&lt;=24),'Dados Norma'!BP9,
IF(AND($O$135="Trifásica",'SIMULADOR DE CARGA'!$P$355&gt;24,'SIMULADOR DE CARGA'!$P$355&lt;=30.5),'Dados Norma'!BP10,
IF(AND($O$135="Trifásica",'SIMULADOR DE CARGA'!$P$355&gt;30.5,'SIMULADOR DE CARGA'!$P$355&lt;=38.1),'Dados Norma'!BP11,
IF(AND($O$135="Trifásica",'SIMULADOR DE CARGA'!$P$355&gt;38.1,'SIMULADOR DE CARGA'!$P$355&lt;=47.6),'Dados Norma'!BP12,
IF(AND($O$135="Trifásica",'SIMULADOR DE CARGA'!$P$355&gt;47.6,'SIMULADOR DE CARGA'!$P$355&lt;=57.1),'Dados Norma'!BP13,
IF(AND($O$135="Trifásica",'SIMULADOR DE CARGA'!$P$355&gt;57.1,'SIMULADOR DE CARGA'!$P$355&lt;=75),'Dados Norma'!BP15,
IF(AND($O$135="Trifásica",'SIMULADOR DE CARGA'!$P$355&gt;75,'SIMULADOR DE CARGA'!$P$355&lt;=86),'Dados Norma'!BP16,
IF(AND($O$135="Trifásica",'SIMULADOR DE CARGA'!$P$355&gt;86,'SIMULADOR DE CARGA'!$P$355&lt;=95),'Dados Norma'!BP17,
IF(AND($O$135="Trifásica",'SIMULADOR DE CARGA'!$P$355&gt;95,'SIMULADOR DE CARGA'!$P$355&lt;=114),'Dados Norma'!BP18,
IF(AND($O$135="Trifásica",'SIMULADOR DE CARGA'!$P$355&gt;114,'SIMULADOR DE CARGA'!$P$355&lt;=152),'Dados Norma'!BP19,
IF(AND($O$135="Trifásica",'SIMULADOR DE CARGA'!$P$355&gt;152,'SIMULADOR DE CARGA'!$P$355&lt;=171),'Dados Norma'!BP20,
IF(AND($O$135="Trifásica",'SIMULADOR DE CARGA'!$P$355&gt;171,'SIMULADOR DE CARGA'!$P$355&lt;=188),'Dados Norma'!BP21,
IF(AND($O$135="Trifásica",'SIMULADOR DE CARGA'!$P$355&gt;188,'SIMULADOR DE CARGA'!$P$355&lt;=228),'Dados Norma'!BP22,
IF(AND($O$135="Trifásica",'SIMULADOR DE CARGA'!$P$355&gt;228,'SIMULADOR DE CARGA'!$P$355&lt;=266),'Dados Norma'!BP23,
IF(AND($O$135="Trifásica",'SIMULADOR DE CARGA'!$P$355&gt;266,'SIMULADOR DE CARGA'!$P$355&lt;=304),'Dados Norma'!BP24,
IF(AND(OR($O$135="Monofásica",$O$135="Bifásica"),'SIMULADOR DE CARGA'!$BK$62&gt;0,'SIMULADOR DE CARGA'!$P$355&lt;=7.6),'Dados Norma'!BW5,
IF(AND(OR($O$135="Monofásica",$O$135="Bifásica"),'SIMULADOR DE CARGA'!$BK$62&gt;0,'SIMULADOR DE CARGA'!$P$355&gt;7.6,'SIMULADOR DE CARGA'!$P$355&lt;=24),'Dados Norma'!BW9,
IF(AND(OR($O$135="Monofásica",$O$135="Bifásica"),'SIMULADOR DE CARGA'!$BK$62&gt;0,'SIMULADOR DE CARGA'!$P$355&gt;24,'SIMULADOR DE CARGA'!$P$355&lt;=30),'Dados Norma'!BW10,
IF(AND(OR($O$135="Monofásica",$O$135="Bifásica"),'SIMULADOR DE CARGA'!$BK$62&gt;0,'SIMULADOR DE CARGA'!$P$355&gt;30,'SIMULADOR DE CARGA'!$P$355&lt;=36),'Dados Norma'!BW11,
IF(AND(OR($O$135="Monofásica",$O$135="Bifásica"),'SIMULADOR DE CARGA'!$BK$62&gt;0,'SIMULADOR DE CARGA'!$P$355&gt;36,'SIMULADOR DE CARGA'!$P$355&lt;=50),'Dados Norma'!BW12,
IF(AND(OR($O$135="Monofásica",$O$135="Bifásica"),'SIMULADOR DE CARGA'!$P$355&gt;50,'SIMULADOR DE CARGA'!$P$355&lt;=57.1),'Dados Norma'!BW13,
IF(AND(OR($O$135="Monofásica",$O$135="Bifásica"),'SIMULADOR DE CARGA'!$P$355&gt;57.1,'SIMULADOR DE CARGA'!$P$355&lt;=75),'Dados Norma'!BW14,
IF(AND(OR($O$135="Monofásica",$O$135="Bifásica"),'SIMULADOR DE CARGA'!$P$355&gt;75,'SIMULADOR DE CARGA'!$P$355&lt;=86),'Dados Norma'!BW15,
IF(AND(OR($O$135="Monofásica",$O$135="Bifásica"),'SIMULADOR DE CARGA'!$P$355&gt;86,'SIMULADOR DE CARGA'!$P$355&lt;=95),'Dados Norma'!BW16,
IF(AND(OR($O$135="Monofásica",$O$135="Bifásica"),'SIMULADOR DE CARGA'!$P$355&gt;95,'SIMULADOR DE CARGA'!$P$355&lt;=114),'Dados Norma'!BW17,
IF(AND(OR($O$135="Monofásica",$O$135="Bifásica"),'SIMULADOR DE CARGA'!$P$355&gt;114,'SIMULADOR DE CARGA'!$P$355&lt;=152),'Dados Norma'!BW18,
IF(AND(OR($O$135="Monofásica",$O$135="Bifásica"),'SIMULADOR DE CARGA'!$P$355&gt;152,'SIMULADOR DE CARGA'!$P$355&lt;=171),'Dados Norma'!BW19,
IF(AND(OR($O$135="Monofásica",$O$135="Bifásica"),'SIMULADOR DE CARGA'!$P$355&gt;171,'SIMULADOR DE CARGA'!$P$355&lt;=188),'Dados Norma'!BW20,
IF(AND(OR($O$135="Monofásica",$O$135="Bifásica"),'SIMULADOR DE CARGA'!$P$355&gt;188,'SIMULADOR DE CARGA'!$P$355&lt;=228),'Dados Norma'!BW21,
IF(AND(OR($O$135="Monofásica",$O$135="Bifásica"),'SIMULADOR DE CARGA'!$P$355&gt;228,'SIMULADOR DE CARGA'!$P$355&lt;=266),'Dados Norma'!BW22,
IF(AND(OR($O$135="Monofásica",$O$135="Bifásica"),'SIMULADOR DE CARGA'!$P$355&gt;266,'SIMULADOR DE CARGA'!$P$355&lt;=304),'Dados Norma'!BW23,
IF(AND(OR($O$135="Monofásica",$O$135="Bifásica"),'SIMULADOR DE CARGA'!$P$355&gt;304),"",
IF('SIMULADOR DE CARGA'!$P$355&gt;304,"NÃO EXISTENTE","")
)))))))))))))))))))))))))))))))))))</f>
        <v/>
      </c>
      <c r="O327" s="918"/>
      <c r="P327" s="918"/>
      <c r="Q327" s="918"/>
      <c r="R327" s="366"/>
      <c r="S327" s="149"/>
    </row>
    <row r="328" spans="2:22" ht="25.5" customHeight="1">
      <c r="C328" s="1118" t="s">
        <v>2519</v>
      </c>
      <c r="D328" s="1118"/>
      <c r="E328" s="1118"/>
      <c r="F328" s="1118"/>
      <c r="G328" s="1118"/>
      <c r="H328" s="1118"/>
      <c r="I328" s="1118"/>
      <c r="J328" s="1118"/>
      <c r="K328" s="1118"/>
      <c r="L328" s="1118"/>
      <c r="M328" s="1118"/>
      <c r="N328" s="1118"/>
      <c r="O328" s="1118"/>
      <c r="P328" s="1118"/>
      <c r="Q328" s="1118"/>
      <c r="R328" s="1118"/>
      <c r="S328" s="149"/>
    </row>
    <row r="329" spans="2:22" ht="17.25" customHeight="1">
      <c r="C329" s="392"/>
      <c r="D329" s="392"/>
      <c r="F329" s="392"/>
      <c r="G329" s="392"/>
      <c r="H329" s="392"/>
      <c r="I329" s="392"/>
      <c r="J329" s="392"/>
      <c r="K329" s="392"/>
      <c r="L329" s="392"/>
      <c r="M329" s="392"/>
      <c r="N329" s="392"/>
      <c r="O329" s="392"/>
      <c r="P329" s="392"/>
      <c r="Q329" s="392"/>
      <c r="R329" s="392"/>
      <c r="S329" s="149"/>
    </row>
    <row r="330" spans="2:22" ht="22.5" customHeight="1">
      <c r="C330" s="827" t="s">
        <v>131</v>
      </c>
      <c r="D330" s="828"/>
      <c r="E330" s="828"/>
      <c r="F330" s="828"/>
      <c r="G330" s="828"/>
      <c r="H330" s="828"/>
      <c r="I330" s="828"/>
      <c r="J330" s="828"/>
      <c r="K330" s="828"/>
      <c r="L330" s="828"/>
      <c r="M330" s="828"/>
      <c r="N330" s="828"/>
      <c r="O330" s="828"/>
      <c r="P330" s="828"/>
      <c r="Q330" s="828"/>
      <c r="R330" s="829"/>
      <c r="T330" s="287"/>
      <c r="U330" s="287"/>
      <c r="V330" s="287"/>
    </row>
    <row r="331" spans="2:22" ht="24" customHeight="1">
      <c r="C331" s="865" t="s">
        <v>132</v>
      </c>
      <c r="D331" s="866"/>
      <c r="E331" s="867"/>
      <c r="F331" s="1101" t="s">
        <v>133</v>
      </c>
      <c r="G331" s="1102"/>
      <c r="H331" s="1103"/>
      <c r="I331" s="877" t="s">
        <v>831</v>
      </c>
      <c r="J331" s="878"/>
      <c r="K331" s="878"/>
      <c r="L331" s="878"/>
      <c r="M331" s="879"/>
      <c r="N331" s="893" t="s">
        <v>307</v>
      </c>
      <c r="O331" s="894"/>
      <c r="P331" s="895"/>
      <c r="Q331" s="825"/>
      <c r="R331" s="826"/>
    </row>
    <row r="332" spans="2:22" ht="20.100000000000001" customHeight="1">
      <c r="C332" s="862" t="s">
        <v>133</v>
      </c>
      <c r="D332" s="863"/>
      <c r="E332" s="863"/>
      <c r="F332" s="863"/>
      <c r="G332" s="863"/>
      <c r="H332" s="863"/>
      <c r="I332" s="863"/>
      <c r="J332" s="863"/>
      <c r="K332" s="863"/>
      <c r="L332" s="863"/>
      <c r="M332" s="863"/>
      <c r="N332" s="863"/>
      <c r="O332" s="863"/>
      <c r="P332" s="863"/>
      <c r="Q332" s="863"/>
      <c r="R332" s="864"/>
    </row>
    <row r="333" spans="2:22" ht="20.100000000000001" customHeight="1">
      <c r="C333" s="868" t="s">
        <v>134</v>
      </c>
      <c r="D333" s="869"/>
      <c r="E333" s="870"/>
      <c r="F333" s="856" t="s">
        <v>2466</v>
      </c>
      <c r="G333" s="857"/>
      <c r="H333" s="858"/>
      <c r="I333" s="361"/>
      <c r="J333" s="341" t="s">
        <v>135</v>
      </c>
      <c r="K333" s="344"/>
      <c r="L333" s="390"/>
      <c r="M333" s="353"/>
      <c r="N333" s="880" t="s">
        <v>877</v>
      </c>
      <c r="O333" s="881"/>
      <c r="P333" s="390"/>
      <c r="Q333" s="825"/>
      <c r="R333" s="826"/>
    </row>
    <row r="334" spans="2:22" ht="26.25" customHeight="1">
      <c r="C334" s="882" t="s">
        <v>832</v>
      </c>
      <c r="D334" s="882"/>
      <c r="E334" s="882"/>
      <c r="F334" s="882"/>
      <c r="G334" s="883"/>
      <c r="H334" s="884"/>
      <c r="I334" s="884"/>
      <c r="J334" s="884"/>
      <c r="K334" s="885"/>
      <c r="L334" s="885"/>
      <c r="M334" s="885"/>
      <c r="N334" s="885"/>
      <c r="O334" s="885"/>
      <c r="P334" s="885"/>
      <c r="Q334" s="885"/>
      <c r="R334" s="885"/>
    </row>
    <row r="335" spans="2:22" ht="24.75" customHeight="1">
      <c r="C335" s="643" t="s">
        <v>138</v>
      </c>
      <c r="D335" s="883"/>
      <c r="E335" s="884"/>
      <c r="F335" s="884"/>
      <c r="G335" s="884"/>
      <c r="H335" s="884"/>
      <c r="I335" s="884"/>
      <c r="J335" s="884"/>
      <c r="K335" s="884"/>
      <c r="L335" s="884"/>
      <c r="M335" s="884"/>
      <c r="N335" s="884"/>
      <c r="O335" s="884"/>
      <c r="P335" s="886"/>
      <c r="Q335" s="887"/>
      <c r="R335" s="887"/>
    </row>
    <row r="336" spans="2:22" ht="20.100000000000001" customHeight="1">
      <c r="C336" s="859" t="s">
        <v>139</v>
      </c>
      <c r="D336" s="860"/>
      <c r="E336" s="860"/>
      <c r="F336" s="860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1"/>
    </row>
    <row r="337" spans="3:18" ht="20.100000000000001" customHeight="1">
      <c r="C337" s="888" t="s">
        <v>140</v>
      </c>
      <c r="D337" s="889"/>
      <c r="E337" s="890"/>
      <c r="F337" s="671"/>
      <c r="G337" s="871"/>
      <c r="H337" s="872"/>
      <c r="I337" s="873"/>
      <c r="J337" s="394" t="s">
        <v>142</v>
      </c>
      <c r="K337" s="391"/>
      <c r="L337" s="395" t="s">
        <v>2364</v>
      </c>
      <c r="M337" s="1108"/>
      <c r="N337" s="1109"/>
      <c r="O337" s="396" t="s">
        <v>2363</v>
      </c>
      <c r="P337" s="875"/>
      <c r="Q337" s="876"/>
      <c r="R337" s="398"/>
    </row>
    <row r="338" spans="3:18" ht="20.100000000000001" customHeight="1">
      <c r="C338" s="891"/>
      <c r="D338" s="892"/>
      <c r="E338" s="892"/>
      <c r="F338" s="1112"/>
      <c r="G338" s="1112"/>
      <c r="H338" s="1112"/>
      <c r="I338" s="1113"/>
      <c r="J338" s="655" t="s">
        <v>145</v>
      </c>
      <c r="K338" s="655"/>
      <c r="L338" s="633" t="s">
        <v>146</v>
      </c>
      <c r="M338" s="1110"/>
      <c r="N338" s="1111"/>
      <c r="O338" s="632" t="s">
        <v>144</v>
      </c>
      <c r="P338" s="1074"/>
      <c r="Q338" s="1075"/>
      <c r="R338" s="656"/>
    </row>
    <row r="339" spans="3:18" ht="21" customHeight="1">
      <c r="C339" s="899" t="s">
        <v>147</v>
      </c>
      <c r="D339" s="900"/>
      <c r="E339" s="901"/>
      <c r="F339" s="667"/>
      <c r="G339" s="896"/>
      <c r="H339" s="897"/>
      <c r="I339" s="897"/>
      <c r="J339" s="897"/>
      <c r="K339" s="897"/>
      <c r="L339" s="897"/>
      <c r="M339" s="897"/>
      <c r="N339" s="897"/>
      <c r="O339" s="897"/>
      <c r="P339" s="897"/>
      <c r="Q339" s="897"/>
      <c r="R339" s="898"/>
    </row>
    <row r="340" spans="3:18" ht="6" customHeight="1"/>
    <row r="341" spans="3:18" ht="33" hidden="1" customHeight="1">
      <c r="C341" s="1097" t="s">
        <v>2464</v>
      </c>
      <c r="D341" s="1097"/>
      <c r="E341" s="1097"/>
      <c r="F341" s="1097"/>
      <c r="G341" s="1097"/>
      <c r="H341" s="1097"/>
      <c r="I341" s="1097"/>
      <c r="J341" s="1097"/>
      <c r="K341" s="1097"/>
      <c r="L341" s="1097"/>
      <c r="M341" s="1097"/>
      <c r="N341" s="1097"/>
      <c r="O341" s="1097"/>
      <c r="P341" s="1097"/>
      <c r="Q341" s="1097"/>
      <c r="R341" s="1097"/>
    </row>
    <row r="342" spans="3:18" ht="4.5" customHeight="1"/>
    <row r="343" spans="3:18" s="434" customFormat="1" ht="20.100000000000001" customHeight="1">
      <c r="C343" s="902" t="s">
        <v>864</v>
      </c>
      <c r="D343" s="903"/>
      <c r="E343" s="903"/>
      <c r="F343" s="903"/>
      <c r="G343" s="903"/>
      <c r="H343" s="903"/>
      <c r="I343" s="903"/>
      <c r="J343" s="903"/>
      <c r="K343" s="903"/>
      <c r="L343" s="903"/>
      <c r="M343" s="903"/>
      <c r="N343" s="903"/>
      <c r="O343" s="903"/>
      <c r="P343" s="903"/>
      <c r="Q343" s="903"/>
      <c r="R343" s="904"/>
    </row>
    <row r="344" spans="3:18" s="434" customFormat="1" ht="6.75" customHeight="1">
      <c r="C344" s="440"/>
      <c r="D344" s="440"/>
      <c r="E344" s="440"/>
      <c r="F344" s="440"/>
      <c r="G344" s="440"/>
      <c r="H344" s="440"/>
      <c r="I344" s="440"/>
      <c r="J344" s="440"/>
      <c r="K344" s="440"/>
      <c r="L344" s="440"/>
      <c r="M344" s="440"/>
      <c r="N344" s="440"/>
      <c r="O344" s="440"/>
      <c r="P344" s="440"/>
      <c r="Q344" s="440"/>
      <c r="R344" s="440"/>
    </row>
    <row r="345" spans="3:18" ht="113.25" customHeight="1">
      <c r="C345" s="905" t="str">
        <f>IF('SIMULADOR DE CARGA'!EJ2=1,
CONCATENATE(
  'SIMULADOR DE CARGA'!EK2, CHAR(10),
  'SIMULADOR DE CARGA'!EL1, CHAR(10),
  'SIMULADOR DE CARGA'!EM2, CHAR(10),
  'SIMULADOR DE CARGA'!EN1, CHAR(10),
  'SIMULADOR DE CARGA'!EN2
),"Não é necessário preencher esses campos")</f>
        <v>Não é necessário preencher esses campos</v>
      </c>
      <c r="D345" s="906"/>
      <c r="E345" s="906"/>
      <c r="F345" s="906"/>
      <c r="G345" s="906"/>
      <c r="H345" s="906"/>
      <c r="I345" s="906"/>
      <c r="J345" s="906"/>
      <c r="K345" s="906"/>
      <c r="L345" s="906"/>
      <c r="M345" s="906"/>
      <c r="N345" s="906"/>
      <c r="O345" s="906"/>
      <c r="P345" s="906"/>
      <c r="Q345" s="906"/>
      <c r="R345" s="906"/>
    </row>
    <row r="346" spans="3:18" ht="20.100000000000001" customHeight="1">
      <c r="C346" s="907" t="s">
        <v>815</v>
      </c>
      <c r="D346" s="908"/>
      <c r="E346" s="908"/>
      <c r="F346" s="908"/>
      <c r="G346" s="908"/>
      <c r="H346" s="908"/>
      <c r="I346" s="908"/>
      <c r="J346" s="908"/>
      <c r="K346" s="908"/>
      <c r="L346" s="908"/>
      <c r="M346" s="908"/>
      <c r="N346" s="908"/>
      <c r="O346" s="908"/>
      <c r="P346" s="908"/>
      <c r="Q346" s="908"/>
      <c r="R346" s="908"/>
    </row>
    <row r="347" spans="3:18" ht="20.100000000000001" customHeight="1">
      <c r="C347" s="907" t="s">
        <v>150</v>
      </c>
      <c r="D347" s="907"/>
      <c r="E347" s="907"/>
      <c r="F347" s="907"/>
      <c r="G347" s="907"/>
      <c r="H347" s="907"/>
      <c r="I347" s="637"/>
      <c r="J347" s="1047"/>
      <c r="K347" s="1047"/>
      <c r="L347" s="1047"/>
      <c r="M347" s="1047"/>
      <c r="N347" s="1047"/>
      <c r="O347" s="1047"/>
      <c r="P347" s="1047"/>
      <c r="Q347" s="1047"/>
      <c r="R347" s="1047"/>
    </row>
    <row r="348" spans="3:18" ht="20.100000000000001" customHeight="1">
      <c r="C348" s="907" t="s">
        <v>151</v>
      </c>
      <c r="D348" s="907"/>
      <c r="E348" s="907"/>
      <c r="F348" s="907"/>
      <c r="G348" s="907"/>
      <c r="H348" s="907"/>
      <c r="I348" s="637"/>
      <c r="J348" s="1047"/>
      <c r="K348" s="1047"/>
      <c r="L348" s="1047"/>
      <c r="M348" s="1047"/>
      <c r="N348" s="1047"/>
      <c r="O348" s="1047"/>
      <c r="P348" s="1047"/>
      <c r="Q348" s="1047"/>
      <c r="R348" s="1047"/>
    </row>
    <row r="349" spans="3:18" ht="20.100000000000001" customHeight="1">
      <c r="C349" s="907" t="s">
        <v>152</v>
      </c>
      <c r="D349" s="907"/>
      <c r="E349" s="907"/>
      <c r="F349" s="907"/>
      <c r="G349" s="907"/>
      <c r="H349" s="907"/>
      <c r="I349" s="637"/>
      <c r="J349" s="1047"/>
      <c r="K349" s="1047"/>
      <c r="L349" s="1047"/>
      <c r="M349" s="1047"/>
      <c r="N349" s="1047"/>
      <c r="O349" s="1047"/>
      <c r="P349" s="1047"/>
      <c r="Q349" s="1047"/>
      <c r="R349" s="1047"/>
    </row>
    <row r="350" spans="3:18" ht="20.100000000000001" hidden="1" customHeight="1">
      <c r="C350" s="823" t="s">
        <v>153</v>
      </c>
      <c r="D350" s="823"/>
      <c r="E350" s="823"/>
      <c r="F350" s="823"/>
      <c r="G350" s="823"/>
      <c r="H350" s="823"/>
      <c r="I350" s="823"/>
      <c r="J350" s="823"/>
      <c r="K350" s="823"/>
      <c r="L350" s="823"/>
      <c r="M350" s="823"/>
      <c r="N350" s="823"/>
      <c r="O350" s="823"/>
      <c r="P350" s="823"/>
      <c r="Q350" s="823"/>
      <c r="R350" s="823"/>
    </row>
    <row r="351" spans="3:18" ht="38.25" hidden="1" customHeight="1">
      <c r="C351" s="1046"/>
      <c r="D351" s="1046"/>
      <c r="E351" s="1046"/>
      <c r="F351" s="1046"/>
      <c r="G351" s="1046"/>
      <c r="H351" s="1046"/>
      <c r="I351" s="1046"/>
      <c r="J351" s="1046"/>
      <c r="K351" s="1046"/>
      <c r="L351" s="1046"/>
      <c r="M351" s="1046"/>
      <c r="N351" s="1046"/>
      <c r="O351" s="1046"/>
      <c r="P351" s="1046"/>
      <c r="Q351" s="1046"/>
      <c r="R351" s="1046"/>
    </row>
    <row r="352" spans="3:18" ht="19.5" customHeight="1">
      <c r="C352" s="874" t="s">
        <v>2477</v>
      </c>
      <c r="D352" s="874"/>
      <c r="E352" s="874"/>
      <c r="F352" s="874"/>
      <c r="G352" s="874"/>
      <c r="H352" s="874"/>
      <c r="I352" s="874"/>
      <c r="J352" s="874"/>
      <c r="K352" s="874"/>
      <c r="L352" s="874"/>
      <c r="M352" s="874"/>
      <c r="N352" s="874"/>
      <c r="O352" s="874"/>
      <c r="P352" s="874"/>
      <c r="Q352" s="874"/>
      <c r="R352" s="874"/>
    </row>
    <row r="353" spans="3:18" ht="3.75" customHeight="1"/>
    <row r="354" spans="3:18" s="434" customFormat="1" ht="20.100000000000001" hidden="1" customHeight="1">
      <c r="C354" s="1073" t="s">
        <v>865</v>
      </c>
      <c r="D354" s="1073"/>
      <c r="E354" s="1073"/>
      <c r="F354" s="1073"/>
      <c r="G354" s="1073"/>
      <c r="H354" s="1073"/>
      <c r="I354" s="1073"/>
      <c r="J354" s="1073"/>
      <c r="K354" s="1073"/>
      <c r="L354" s="1073"/>
      <c r="M354" s="1073"/>
      <c r="N354" s="1073"/>
      <c r="O354" s="1073"/>
      <c r="P354" s="1073"/>
      <c r="Q354" s="1073"/>
      <c r="R354" s="1073"/>
    </row>
    <row r="355" spans="3:18" ht="16.5" hidden="1" customHeight="1">
      <c r="C355" s="1070" t="s">
        <v>155</v>
      </c>
      <c r="D355" s="1071"/>
      <c r="E355" s="1071"/>
      <c r="F355" s="1071"/>
      <c r="G355" s="1071"/>
      <c r="H355" s="1071"/>
      <c r="I355" s="1072"/>
      <c r="J355" s="645" t="s">
        <v>176</v>
      </c>
      <c r="K355" s="644"/>
      <c r="L355" s="418"/>
      <c r="M355" s="418"/>
      <c r="N355" s="418"/>
      <c r="O355" s="418"/>
      <c r="P355" s="419">
        <f>F361+F362+K361+K362+P361+P362</f>
        <v>0</v>
      </c>
      <c r="Q355" s="419"/>
      <c r="R355" s="420"/>
    </row>
    <row r="356" spans="3:18" ht="6.95" hidden="1" customHeight="1">
      <c r="C356" s="380"/>
      <c r="D356" s="380"/>
      <c r="E356" s="380"/>
      <c r="F356" s="380"/>
      <c r="G356" s="380"/>
      <c r="H356" s="380"/>
      <c r="I356" s="380"/>
      <c r="J356" s="380"/>
      <c r="K356" s="380"/>
      <c r="L356" s="380"/>
      <c r="M356" s="380"/>
      <c r="N356" s="380"/>
      <c r="O356" s="380"/>
      <c r="P356" s="380"/>
      <c r="Q356" s="380"/>
      <c r="R356" s="380"/>
    </row>
    <row r="357" spans="3:18" ht="20.100000000000001" hidden="1" customHeight="1">
      <c r="C357" s="1067" t="s">
        <v>156</v>
      </c>
      <c r="D357" s="1068"/>
      <c r="E357" s="1068"/>
      <c r="F357" s="1068"/>
      <c r="G357" s="1068"/>
      <c r="H357" s="1068"/>
      <c r="I357" s="1068"/>
      <c r="J357" s="1068"/>
      <c r="K357" s="1068"/>
      <c r="L357" s="1068"/>
      <c r="M357" s="1068"/>
      <c r="N357" s="1068"/>
      <c r="O357" s="1068"/>
      <c r="P357" s="1068"/>
      <c r="Q357" s="1068"/>
      <c r="R357" s="1069"/>
    </row>
    <row r="358" spans="3:18" ht="6.95" hidden="1" customHeight="1">
      <c r="C358" s="397"/>
      <c r="D358" s="397"/>
      <c r="E358" s="380"/>
      <c r="F358" s="397"/>
      <c r="G358" s="397"/>
      <c r="H358" s="397"/>
      <c r="I358" s="397"/>
      <c r="J358" s="397"/>
      <c r="K358" s="397"/>
      <c r="L358" s="397"/>
      <c r="M358" s="397"/>
      <c r="N358" s="397"/>
      <c r="O358" s="397"/>
      <c r="P358" s="397"/>
      <c r="Q358" s="397"/>
      <c r="R358" s="397"/>
    </row>
    <row r="359" spans="3:18" ht="33.75" hidden="1" customHeight="1">
      <c r="C359" s="1064" t="s">
        <v>800</v>
      </c>
      <c r="D359" s="1065"/>
      <c r="E359" s="1066"/>
      <c r="F359" s="476" t="str">
        <f>IF(MIN(F361,F362)=0,"",MIN(F361,F362))</f>
        <v/>
      </c>
      <c r="G359" s="477"/>
      <c r="H359" s="478"/>
      <c r="I359" s="1064" t="s">
        <v>801</v>
      </c>
      <c r="J359" s="1065"/>
      <c r="K359" s="1066"/>
      <c r="L359" s="476" t="str">
        <f>IF(MIN(L361,L362)=0,"",MIN(L361,L362))</f>
        <v/>
      </c>
      <c r="M359" s="478"/>
      <c r="N359" s="1064" t="s">
        <v>802</v>
      </c>
      <c r="O359" s="1065"/>
      <c r="P359" s="1066"/>
      <c r="Q359" s="1048" t="str">
        <f>IF(MIN(Q361,Q362)=0,"",MIN(Q361,Q362))</f>
        <v/>
      </c>
      <c r="R359" s="1049"/>
    </row>
    <row r="360" spans="3:18" ht="6.95" hidden="1" customHeight="1">
      <c r="C360" s="479"/>
      <c r="D360" s="479"/>
      <c r="E360" s="479"/>
      <c r="F360" s="479"/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</row>
    <row r="361" spans="3:18" ht="20.100000000000001" hidden="1" customHeight="1">
      <c r="C361" s="1043" t="s">
        <v>157</v>
      </c>
      <c r="D361" s="1044"/>
      <c r="E361" s="1045"/>
      <c r="F361" s="480"/>
      <c r="G361" s="479"/>
      <c r="H361" s="479"/>
      <c r="I361" s="1043" t="s">
        <v>157</v>
      </c>
      <c r="J361" s="1044"/>
      <c r="K361" s="1045"/>
      <c r="L361" s="481"/>
      <c r="M361" s="479"/>
      <c r="N361" s="1043" t="s">
        <v>157</v>
      </c>
      <c r="O361" s="1044"/>
      <c r="P361" s="1045"/>
      <c r="Q361" s="1041"/>
      <c r="R361" s="1042"/>
    </row>
    <row r="362" spans="3:18" ht="20.100000000000001" hidden="1" customHeight="1">
      <c r="C362" s="1043" t="s">
        <v>158</v>
      </c>
      <c r="D362" s="1044"/>
      <c r="E362" s="1045"/>
      <c r="F362" s="480"/>
      <c r="G362" s="479"/>
      <c r="H362" s="479"/>
      <c r="I362" s="1043" t="s">
        <v>158</v>
      </c>
      <c r="J362" s="1044"/>
      <c r="K362" s="1045"/>
      <c r="L362" s="481"/>
      <c r="M362" s="479"/>
      <c r="N362" s="1043" t="s">
        <v>158</v>
      </c>
      <c r="O362" s="1044"/>
      <c r="P362" s="1045"/>
      <c r="Q362" s="1041"/>
      <c r="R362" s="1042"/>
    </row>
    <row r="363" spans="3:18" ht="20.100000000000001" hidden="1" customHeight="1">
      <c r="C363" s="1043" t="s">
        <v>159</v>
      </c>
      <c r="D363" s="1044"/>
      <c r="E363" s="1045"/>
      <c r="F363" s="482"/>
      <c r="G363" s="479"/>
      <c r="H363" s="479"/>
      <c r="I363" s="1043" t="s">
        <v>159</v>
      </c>
      <c r="J363" s="1044"/>
      <c r="K363" s="1045"/>
      <c r="L363" s="481"/>
      <c r="M363" s="479"/>
      <c r="N363" s="1043" t="s">
        <v>159</v>
      </c>
      <c r="O363" s="1044"/>
      <c r="P363" s="1045"/>
      <c r="Q363" s="1041"/>
      <c r="R363" s="1042"/>
    </row>
    <row r="364" spans="3:18" ht="20.100000000000001" hidden="1" customHeight="1">
      <c r="C364" s="1043" t="s">
        <v>160</v>
      </c>
      <c r="D364" s="1044"/>
      <c r="E364" s="1045"/>
      <c r="F364" s="482"/>
      <c r="G364" s="479"/>
      <c r="H364" s="479"/>
      <c r="I364" s="1043" t="s">
        <v>160</v>
      </c>
      <c r="J364" s="1044"/>
      <c r="K364" s="1045"/>
      <c r="L364" s="481"/>
      <c r="M364" s="479"/>
      <c r="N364" s="1043" t="s">
        <v>160</v>
      </c>
      <c r="O364" s="1044"/>
      <c r="P364" s="1045"/>
      <c r="Q364" s="1041"/>
      <c r="R364" s="1042"/>
    </row>
    <row r="365" spans="3:18" ht="20.100000000000001" hidden="1" customHeight="1">
      <c r="C365" s="1043" t="s">
        <v>161</v>
      </c>
      <c r="D365" s="1044"/>
      <c r="E365" s="1045"/>
      <c r="F365" s="482"/>
      <c r="G365" s="479"/>
      <c r="H365" s="479"/>
      <c r="I365" s="1043" t="s">
        <v>161</v>
      </c>
      <c r="J365" s="1044"/>
      <c r="K365" s="1045"/>
      <c r="L365" s="481"/>
      <c r="M365" s="479"/>
      <c r="N365" s="1043" t="s">
        <v>161</v>
      </c>
      <c r="O365" s="1044"/>
      <c r="P365" s="1045"/>
      <c r="Q365" s="1041"/>
      <c r="R365" s="1042"/>
    </row>
    <row r="366" spans="3:18" ht="20.100000000000001" hidden="1" customHeight="1">
      <c r="C366" s="1043" t="s">
        <v>162</v>
      </c>
      <c r="D366" s="1044"/>
      <c r="E366" s="1045"/>
      <c r="F366" s="482"/>
      <c r="G366" s="479"/>
      <c r="H366" s="479"/>
      <c r="I366" s="1043" t="s">
        <v>162</v>
      </c>
      <c r="J366" s="1044"/>
      <c r="K366" s="1045"/>
      <c r="L366" s="481"/>
      <c r="M366" s="479"/>
      <c r="N366" s="1043" t="s">
        <v>162</v>
      </c>
      <c r="O366" s="1044"/>
      <c r="P366" s="1045"/>
      <c r="Q366" s="1041"/>
      <c r="R366" s="1042"/>
    </row>
    <row r="367" spans="3:18" ht="20.100000000000001" hidden="1" customHeight="1">
      <c r="C367" s="1043" t="s">
        <v>163</v>
      </c>
      <c r="D367" s="1044"/>
      <c r="E367" s="1045"/>
      <c r="F367" s="482"/>
      <c r="G367" s="479"/>
      <c r="H367" s="479"/>
      <c r="I367" s="1043" t="s">
        <v>163</v>
      </c>
      <c r="J367" s="1044"/>
      <c r="K367" s="1045"/>
      <c r="L367" s="481"/>
      <c r="M367" s="479"/>
      <c r="N367" s="1043" t="s">
        <v>163</v>
      </c>
      <c r="O367" s="1044"/>
      <c r="P367" s="1045"/>
      <c r="Q367" s="1041"/>
      <c r="R367" s="1042"/>
    </row>
    <row r="368" spans="3:18" ht="20.100000000000001" hidden="1" customHeight="1">
      <c r="C368" s="1043" t="s">
        <v>164</v>
      </c>
      <c r="D368" s="1044"/>
      <c r="E368" s="1045"/>
      <c r="F368" s="482"/>
      <c r="G368" s="479"/>
      <c r="H368" s="479"/>
      <c r="I368" s="1043" t="s">
        <v>164</v>
      </c>
      <c r="J368" s="1044"/>
      <c r="K368" s="1045"/>
      <c r="L368" s="481"/>
      <c r="M368" s="479"/>
      <c r="N368" s="1043" t="s">
        <v>164</v>
      </c>
      <c r="O368" s="1044"/>
      <c r="P368" s="1045"/>
      <c r="Q368" s="1041"/>
      <c r="R368" s="1042"/>
    </row>
    <row r="369" spans="3:18" ht="20.100000000000001" hidden="1" customHeight="1">
      <c r="C369" s="1043" t="s">
        <v>165</v>
      </c>
      <c r="D369" s="1044"/>
      <c r="E369" s="1045"/>
      <c r="F369" s="482"/>
      <c r="G369" s="479"/>
      <c r="H369" s="479"/>
      <c r="I369" s="1043" t="s">
        <v>165</v>
      </c>
      <c r="J369" s="1044"/>
      <c r="K369" s="1045"/>
      <c r="L369" s="481"/>
      <c r="M369" s="479"/>
      <c r="N369" s="1043" t="s">
        <v>165</v>
      </c>
      <c r="O369" s="1044"/>
      <c r="P369" s="1045"/>
      <c r="Q369" s="1041"/>
      <c r="R369" s="1042"/>
    </row>
    <row r="370" spans="3:18" ht="6.75" hidden="1" customHeight="1">
      <c r="C370" s="1"/>
      <c r="D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</row>
    <row r="371" spans="3:18" s="434" customFormat="1" ht="20.100000000000001" customHeight="1">
      <c r="C371" s="1061" t="s">
        <v>2458</v>
      </c>
      <c r="D371" s="1062"/>
      <c r="E371" s="1062"/>
      <c r="F371" s="1062"/>
      <c r="G371" s="1062"/>
      <c r="H371" s="1062"/>
      <c r="I371" s="1062"/>
      <c r="J371" s="1062"/>
      <c r="K371" s="1062"/>
      <c r="L371" s="1062"/>
      <c r="M371" s="1062"/>
      <c r="N371" s="1062"/>
      <c r="O371" s="1062"/>
      <c r="P371" s="1062"/>
      <c r="Q371" s="1062"/>
      <c r="R371" s="1063"/>
    </row>
    <row r="372" spans="3:18" ht="15.75" customHeight="1">
      <c r="C372" s="1055"/>
      <c r="D372" s="1056"/>
      <c r="E372" s="1056"/>
      <c r="F372" s="1056"/>
      <c r="G372" s="1056"/>
      <c r="H372" s="1056"/>
      <c r="I372" s="1056"/>
      <c r="J372" s="1056"/>
      <c r="K372" s="1056"/>
      <c r="L372" s="1056"/>
      <c r="M372" s="1056"/>
      <c r="N372" s="1056"/>
      <c r="O372" s="1056"/>
      <c r="P372" s="1056"/>
      <c r="Q372" s="1056"/>
      <c r="R372" s="1057"/>
    </row>
    <row r="373" spans="3:18" ht="15.75" customHeight="1">
      <c r="C373" s="1055"/>
      <c r="D373" s="1056"/>
      <c r="E373" s="1056"/>
      <c r="F373" s="1056"/>
      <c r="G373" s="1056"/>
      <c r="H373" s="1056"/>
      <c r="I373" s="1056"/>
      <c r="J373" s="1056"/>
      <c r="K373" s="1056"/>
      <c r="L373" s="1056"/>
      <c r="M373" s="1056"/>
      <c r="N373" s="1056"/>
      <c r="O373" s="1056"/>
      <c r="P373" s="1056"/>
      <c r="Q373" s="1056"/>
      <c r="R373" s="1057"/>
    </row>
    <row r="374" spans="3:18" ht="15.75" customHeight="1">
      <c r="C374" s="1058"/>
      <c r="D374" s="1059"/>
      <c r="E374" s="1059"/>
      <c r="F374" s="1059"/>
      <c r="G374" s="1059"/>
      <c r="H374" s="1059"/>
      <c r="I374" s="1059"/>
      <c r="J374" s="1059"/>
      <c r="K374" s="1059"/>
      <c r="L374" s="1059"/>
      <c r="M374" s="1059"/>
      <c r="N374" s="1059"/>
      <c r="O374" s="1059"/>
      <c r="P374" s="1059"/>
      <c r="Q374" s="1059"/>
      <c r="R374" s="1060"/>
    </row>
    <row r="375" spans="3:18" ht="14.25" customHeight="1"/>
    <row r="376" spans="3:18" ht="15.75">
      <c r="C376" s="1052" t="s">
        <v>166</v>
      </c>
      <c r="D376" s="1052"/>
      <c r="E376" s="1052"/>
      <c r="F376" s="1052"/>
      <c r="G376" s="1052"/>
      <c r="H376" s="1052"/>
      <c r="I376" s="1052"/>
      <c r="J376" s="1052"/>
      <c r="K376" s="1052"/>
      <c r="L376" s="1052"/>
      <c r="M376" s="1052"/>
      <c r="N376" s="1052"/>
      <c r="O376" s="1052"/>
      <c r="P376" s="1052"/>
      <c r="Q376" s="1052"/>
      <c r="R376" s="1052"/>
    </row>
    <row r="377" spans="3:18">
      <c r="C377" s="39"/>
      <c r="D377" s="39"/>
      <c r="F377" s="39"/>
      <c r="G377" s="39"/>
      <c r="H377" s="39"/>
      <c r="I377" s="39"/>
      <c r="J377" s="39"/>
      <c r="K377" s="39"/>
    </row>
    <row r="378" spans="3:18" ht="27.75" customHeight="1">
      <c r="C378" s="1053" t="s">
        <v>2459</v>
      </c>
      <c r="D378" s="1053"/>
      <c r="E378" s="1053"/>
      <c r="F378" s="1053"/>
      <c r="G378" s="1053"/>
      <c r="H378" s="1053"/>
      <c r="I378" s="1053"/>
      <c r="J378" s="1053"/>
      <c r="K378" s="1053"/>
      <c r="L378" s="1053"/>
      <c r="M378" s="1053"/>
      <c r="N378" s="1053"/>
      <c r="O378" s="1053"/>
      <c r="P378" s="1053"/>
      <c r="Q378" s="1053"/>
      <c r="R378" s="1053"/>
    </row>
    <row r="379" spans="3:18" ht="15.75">
      <c r="C379" s="1052" t="s">
        <v>168</v>
      </c>
      <c r="D379" s="1052"/>
      <c r="E379" s="1052"/>
      <c r="F379" s="1052"/>
      <c r="G379" s="1052"/>
      <c r="H379" s="1052"/>
      <c r="I379" s="1052"/>
      <c r="J379" s="1052"/>
      <c r="K379" s="1052"/>
      <c r="L379" s="1052"/>
      <c r="M379" s="1052"/>
      <c r="N379" s="1052"/>
      <c r="O379" s="1052"/>
      <c r="P379" s="1052"/>
      <c r="Q379" s="1052"/>
      <c r="R379" s="1052"/>
    </row>
    <row r="380" spans="3:18" ht="5.25" customHeight="1">
      <c r="C380" s="39"/>
      <c r="D380" s="39"/>
      <c r="F380" s="39"/>
      <c r="G380" s="39"/>
      <c r="H380" s="39"/>
      <c r="I380" s="39"/>
      <c r="J380" s="39"/>
      <c r="K380" s="39"/>
    </row>
    <row r="381" spans="3:18" ht="30" customHeight="1">
      <c r="C381" s="1054" t="s">
        <v>169</v>
      </c>
      <c r="D381" s="1054"/>
      <c r="E381" s="1054"/>
      <c r="F381" s="1054"/>
      <c r="G381" s="1054"/>
      <c r="H381" s="1054"/>
      <c r="I381" s="1054"/>
      <c r="J381" s="1054"/>
      <c r="K381" s="1054"/>
      <c r="L381" s="1054"/>
      <c r="M381" s="1054"/>
      <c r="N381" s="1054"/>
      <c r="O381" s="1054"/>
      <c r="P381" s="1054"/>
      <c r="Q381" s="1054"/>
      <c r="R381" s="1054"/>
    </row>
    <row r="382" spans="3:18" ht="15.75">
      <c r="C382" s="1052" t="s">
        <v>170</v>
      </c>
      <c r="D382" s="1052"/>
      <c r="E382" s="1052"/>
      <c r="F382" s="1052"/>
      <c r="G382" s="1052"/>
      <c r="H382" s="1052"/>
      <c r="I382" s="1052"/>
      <c r="J382" s="1052"/>
      <c r="K382" s="1052"/>
      <c r="L382" s="1052"/>
      <c r="M382" s="1052"/>
      <c r="N382" s="1052"/>
      <c r="O382" s="1052"/>
      <c r="P382" s="1052"/>
      <c r="Q382" s="1052"/>
      <c r="R382" s="1052"/>
    </row>
    <row r="383" spans="3:18" ht="15.75">
      <c r="C383" s="1052" t="s">
        <v>171</v>
      </c>
      <c r="D383" s="1052"/>
      <c r="E383" s="1052"/>
      <c r="F383" s="1052"/>
      <c r="G383" s="1052"/>
      <c r="H383" s="1052"/>
      <c r="I383" s="1052"/>
      <c r="J383" s="1052"/>
      <c r="K383" s="1052"/>
      <c r="L383" s="1052"/>
      <c r="M383" s="1052"/>
      <c r="N383" s="1052"/>
      <c r="O383" s="1052"/>
      <c r="P383" s="1052"/>
      <c r="Q383" s="1052"/>
      <c r="R383" s="1052"/>
    </row>
    <row r="384" spans="3:18" ht="15.75">
      <c r="C384" s="1052"/>
      <c r="D384" s="1052"/>
      <c r="E384" s="1052"/>
      <c r="F384" s="1052"/>
      <c r="G384" s="1052"/>
      <c r="H384" s="1052"/>
      <c r="I384" s="1052"/>
      <c r="J384" s="1052"/>
      <c r="K384" s="1052"/>
      <c r="L384" s="1052"/>
      <c r="M384" s="1052"/>
      <c r="N384" s="1052"/>
      <c r="O384" s="1052"/>
      <c r="P384" s="1052"/>
      <c r="Q384" s="1052"/>
      <c r="R384" s="1052"/>
    </row>
    <row r="385" spans="3:18" ht="15.75">
      <c r="C385" s="1052" t="s">
        <v>10</v>
      </c>
      <c r="D385" s="1052"/>
      <c r="E385" s="1052"/>
      <c r="F385" s="1052"/>
      <c r="G385" s="1052"/>
      <c r="H385" s="1052"/>
      <c r="I385" s="1052"/>
      <c r="J385" s="1052"/>
      <c r="K385" s="1052"/>
      <c r="L385" s="1052"/>
      <c r="M385" s="1052"/>
      <c r="N385" s="1052"/>
      <c r="O385" s="1052"/>
      <c r="P385" s="1052"/>
      <c r="Q385" s="1052"/>
      <c r="R385" s="1052"/>
    </row>
    <row r="386" spans="3:18"/>
    <row r="387" spans="3:18"/>
    <row r="388" spans="3:18"/>
    <row r="389" spans="3:18"/>
    <row r="390" spans="3:18"/>
    <row r="391" spans="3:18"/>
    <row r="392" spans="3:18"/>
    <row r="393" spans="3:18"/>
    <row r="394" spans="3:18"/>
    <row r="395" spans="3:18"/>
    <row r="396" spans="3:18"/>
    <row r="397" spans="3:18"/>
    <row r="398" spans="3:18"/>
    <row r="399" spans="3:18"/>
    <row r="400" spans="3:18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</sheetData>
  <sheetProtection selectLockedCells="1"/>
  <mergeCells count="468">
    <mergeCell ref="C384:R384"/>
    <mergeCell ref="C385:R385"/>
    <mergeCell ref="C376:R376"/>
    <mergeCell ref="C378:R378"/>
    <mergeCell ref="C379:R379"/>
    <mergeCell ref="C381:R381"/>
    <mergeCell ref="C382:R382"/>
    <mergeCell ref="C383:R383"/>
    <mergeCell ref="C369:E369"/>
    <mergeCell ref="I369:K369"/>
    <mergeCell ref="N369:P369"/>
    <mergeCell ref="Q369:R369"/>
    <mergeCell ref="C371:R371"/>
    <mergeCell ref="C372:R374"/>
    <mergeCell ref="C367:E367"/>
    <mergeCell ref="I367:K367"/>
    <mergeCell ref="N367:P367"/>
    <mergeCell ref="Q367:R367"/>
    <mergeCell ref="C368:E368"/>
    <mergeCell ref="I368:K368"/>
    <mergeCell ref="N368:P368"/>
    <mergeCell ref="Q368:R368"/>
    <mergeCell ref="C365:E365"/>
    <mergeCell ref="I365:K365"/>
    <mergeCell ref="N365:P365"/>
    <mergeCell ref="Q365:R365"/>
    <mergeCell ref="C366:E366"/>
    <mergeCell ref="I366:K366"/>
    <mergeCell ref="N366:P366"/>
    <mergeCell ref="Q366:R366"/>
    <mergeCell ref="C363:E363"/>
    <mergeCell ref="I363:K363"/>
    <mergeCell ref="N363:P363"/>
    <mergeCell ref="Q363:R363"/>
    <mergeCell ref="C364:E364"/>
    <mergeCell ref="I364:K364"/>
    <mergeCell ref="N364:P364"/>
    <mergeCell ref="Q364:R364"/>
    <mergeCell ref="C361:E361"/>
    <mergeCell ref="I361:K361"/>
    <mergeCell ref="N361:P361"/>
    <mergeCell ref="Q361:R361"/>
    <mergeCell ref="C362:E362"/>
    <mergeCell ref="I362:K362"/>
    <mergeCell ref="N362:P362"/>
    <mergeCell ref="Q362:R362"/>
    <mergeCell ref="C352:R352"/>
    <mergeCell ref="C354:R354"/>
    <mergeCell ref="C355:I355"/>
    <mergeCell ref="C357:R357"/>
    <mergeCell ref="C359:E359"/>
    <mergeCell ref="I359:K359"/>
    <mergeCell ref="N359:P359"/>
    <mergeCell ref="Q359:R359"/>
    <mergeCell ref="C348:H348"/>
    <mergeCell ref="J348:R348"/>
    <mergeCell ref="C349:H349"/>
    <mergeCell ref="J349:R349"/>
    <mergeCell ref="C350:R350"/>
    <mergeCell ref="C351:R351"/>
    <mergeCell ref="C341:R341"/>
    <mergeCell ref="C343:R343"/>
    <mergeCell ref="C345:R345"/>
    <mergeCell ref="C346:R346"/>
    <mergeCell ref="C347:H347"/>
    <mergeCell ref="J347:R347"/>
    <mergeCell ref="C338:E338"/>
    <mergeCell ref="F338:I338"/>
    <mergeCell ref="M338:N338"/>
    <mergeCell ref="P338:Q338"/>
    <mergeCell ref="C339:E339"/>
    <mergeCell ref="G339:R339"/>
    <mergeCell ref="D335:P335"/>
    <mergeCell ref="Q335:R335"/>
    <mergeCell ref="C336:R336"/>
    <mergeCell ref="C337:E337"/>
    <mergeCell ref="G337:I337"/>
    <mergeCell ref="M337:N337"/>
    <mergeCell ref="P337:Q337"/>
    <mergeCell ref="C332:R332"/>
    <mergeCell ref="C333:E333"/>
    <mergeCell ref="F333:H333"/>
    <mergeCell ref="N333:O333"/>
    <mergeCell ref="Q333:R333"/>
    <mergeCell ref="C334:F334"/>
    <mergeCell ref="G334:J334"/>
    <mergeCell ref="K334:R334"/>
    <mergeCell ref="C330:R330"/>
    <mergeCell ref="C331:E331"/>
    <mergeCell ref="F331:H331"/>
    <mergeCell ref="I331:M331"/>
    <mergeCell ref="N331:P331"/>
    <mergeCell ref="Q331:R331"/>
    <mergeCell ref="C326:R326"/>
    <mergeCell ref="C327:E327"/>
    <mergeCell ref="F327:H327"/>
    <mergeCell ref="J327:L327"/>
    <mergeCell ref="N327:Q327"/>
    <mergeCell ref="C328:R328"/>
    <mergeCell ref="C320:F320"/>
    <mergeCell ref="Q320:R320"/>
    <mergeCell ref="C322:F322"/>
    <mergeCell ref="Q322:R322"/>
    <mergeCell ref="C324:F324"/>
    <mergeCell ref="G324:R324"/>
    <mergeCell ref="C318:F318"/>
    <mergeCell ref="G318:K318"/>
    <mergeCell ref="L318:M318"/>
    <mergeCell ref="C319:F319"/>
    <mergeCell ref="G319:H319"/>
    <mergeCell ref="I319:K319"/>
    <mergeCell ref="L319:R319"/>
    <mergeCell ref="C316:F316"/>
    <mergeCell ref="G316:K316"/>
    <mergeCell ref="L316:M316"/>
    <mergeCell ref="C317:F317"/>
    <mergeCell ref="G317:K317"/>
    <mergeCell ref="L317:M317"/>
    <mergeCell ref="C314:F314"/>
    <mergeCell ref="G314:K314"/>
    <mergeCell ref="L314:M314"/>
    <mergeCell ref="C315:F315"/>
    <mergeCell ref="G315:K315"/>
    <mergeCell ref="L315:M315"/>
    <mergeCell ref="C312:F312"/>
    <mergeCell ref="G312:K312"/>
    <mergeCell ref="L312:M312"/>
    <mergeCell ref="C313:F313"/>
    <mergeCell ref="G313:K313"/>
    <mergeCell ref="L313:M313"/>
    <mergeCell ref="C310:F310"/>
    <mergeCell ref="G310:K310"/>
    <mergeCell ref="L310:M310"/>
    <mergeCell ref="C311:F311"/>
    <mergeCell ref="G311:K311"/>
    <mergeCell ref="L311:M311"/>
    <mergeCell ref="C308:F309"/>
    <mergeCell ref="G308:K309"/>
    <mergeCell ref="L308:O308"/>
    <mergeCell ref="P308:P309"/>
    <mergeCell ref="Q308:R309"/>
    <mergeCell ref="L309:M309"/>
    <mergeCell ref="N309:O309"/>
    <mergeCell ref="D303:E303"/>
    <mergeCell ref="M303:N303"/>
    <mergeCell ref="D304:E304"/>
    <mergeCell ref="M304:N304"/>
    <mergeCell ref="C305:F305"/>
    <mergeCell ref="L305:N305"/>
    <mergeCell ref="D300:E300"/>
    <mergeCell ref="M300:N300"/>
    <mergeCell ref="D301:E301"/>
    <mergeCell ref="M301:N301"/>
    <mergeCell ref="D302:E302"/>
    <mergeCell ref="M302:N302"/>
    <mergeCell ref="C182:P182"/>
    <mergeCell ref="Q182:R182"/>
    <mergeCell ref="C197:R197"/>
    <mergeCell ref="D298:E298"/>
    <mergeCell ref="L298:P298"/>
    <mergeCell ref="D299:E299"/>
    <mergeCell ref="M299:N299"/>
    <mergeCell ref="C179:E179"/>
    <mergeCell ref="H179:I179"/>
    <mergeCell ref="K179:M179"/>
    <mergeCell ref="N179:O179"/>
    <mergeCell ref="Q179:R179"/>
    <mergeCell ref="C180:E180"/>
    <mergeCell ref="H180:I180"/>
    <mergeCell ref="K180:M180"/>
    <mergeCell ref="N180:O180"/>
    <mergeCell ref="Q180:R180"/>
    <mergeCell ref="C177:E177"/>
    <mergeCell ref="H177:I177"/>
    <mergeCell ref="K177:M177"/>
    <mergeCell ref="N177:O177"/>
    <mergeCell ref="Q177:R177"/>
    <mergeCell ref="C178:E178"/>
    <mergeCell ref="H178:I178"/>
    <mergeCell ref="K178:M178"/>
    <mergeCell ref="N178:O178"/>
    <mergeCell ref="Q178:R178"/>
    <mergeCell ref="C175:E175"/>
    <mergeCell ref="H175:I175"/>
    <mergeCell ref="K175:M175"/>
    <mergeCell ref="N175:O175"/>
    <mergeCell ref="Q175:R175"/>
    <mergeCell ref="C176:E176"/>
    <mergeCell ref="H176:I176"/>
    <mergeCell ref="K176:M176"/>
    <mergeCell ref="N176:O176"/>
    <mergeCell ref="Q176:R176"/>
    <mergeCell ref="C173:E173"/>
    <mergeCell ref="H173:I173"/>
    <mergeCell ref="K173:M173"/>
    <mergeCell ref="N173:O173"/>
    <mergeCell ref="Q173:R173"/>
    <mergeCell ref="C174:E174"/>
    <mergeCell ref="H174:I174"/>
    <mergeCell ref="K174:M174"/>
    <mergeCell ref="N174:O174"/>
    <mergeCell ref="Q174:R174"/>
    <mergeCell ref="C171:E171"/>
    <mergeCell ref="H171:I171"/>
    <mergeCell ref="K171:M171"/>
    <mergeCell ref="N171:O171"/>
    <mergeCell ref="Q171:R171"/>
    <mergeCell ref="C172:E172"/>
    <mergeCell ref="H172:I172"/>
    <mergeCell ref="K172:M172"/>
    <mergeCell ref="N172:O172"/>
    <mergeCell ref="Q172:R172"/>
    <mergeCell ref="C169:E169"/>
    <mergeCell ref="H169:I169"/>
    <mergeCell ref="K169:M169"/>
    <mergeCell ref="Q169:R169"/>
    <mergeCell ref="C170:E170"/>
    <mergeCell ref="H170:I170"/>
    <mergeCell ref="K170:M170"/>
    <mergeCell ref="Q170:R170"/>
    <mergeCell ref="C167:E167"/>
    <mergeCell ref="H167:I167"/>
    <mergeCell ref="K167:M167"/>
    <mergeCell ref="Q167:R167"/>
    <mergeCell ref="C168:E168"/>
    <mergeCell ref="H168:I168"/>
    <mergeCell ref="K168:M168"/>
    <mergeCell ref="Q168:R168"/>
    <mergeCell ref="C165:E165"/>
    <mergeCell ref="H165:I165"/>
    <mergeCell ref="K165:M165"/>
    <mergeCell ref="Q165:R165"/>
    <mergeCell ref="C166:E166"/>
    <mergeCell ref="H166:I166"/>
    <mergeCell ref="K166:M166"/>
    <mergeCell ref="Q166:R166"/>
    <mergeCell ref="C163:E163"/>
    <mergeCell ref="H163:I163"/>
    <mergeCell ref="K163:M163"/>
    <mergeCell ref="Q163:R163"/>
    <mergeCell ref="C164:E164"/>
    <mergeCell ref="H164:I164"/>
    <mergeCell ref="K164:M164"/>
    <mergeCell ref="Q164:R164"/>
    <mergeCell ref="C161:E161"/>
    <mergeCell ref="H161:I161"/>
    <mergeCell ref="K161:M161"/>
    <mergeCell ref="Q161:R161"/>
    <mergeCell ref="C162:E162"/>
    <mergeCell ref="H162:I162"/>
    <mergeCell ref="K162:M162"/>
    <mergeCell ref="Q162:R162"/>
    <mergeCell ref="C159:E159"/>
    <mergeCell ref="H159:I159"/>
    <mergeCell ref="K159:M159"/>
    <mergeCell ref="Q159:R159"/>
    <mergeCell ref="C160:E160"/>
    <mergeCell ref="H160:I160"/>
    <mergeCell ref="K160:M160"/>
    <mergeCell ref="Q160:R160"/>
    <mergeCell ref="C157:E157"/>
    <mergeCell ref="H157:I157"/>
    <mergeCell ref="K157:M157"/>
    <mergeCell ref="Q157:R157"/>
    <mergeCell ref="C158:E158"/>
    <mergeCell ref="H158:I158"/>
    <mergeCell ref="K158:M158"/>
    <mergeCell ref="Q158:R158"/>
    <mergeCell ref="C155:E155"/>
    <mergeCell ref="H155:I155"/>
    <mergeCell ref="K155:M155"/>
    <mergeCell ref="Q155:R155"/>
    <mergeCell ref="C156:E156"/>
    <mergeCell ref="H156:I156"/>
    <mergeCell ref="K156:M156"/>
    <mergeCell ref="Q156:R156"/>
    <mergeCell ref="C153:E153"/>
    <mergeCell ref="H153:I153"/>
    <mergeCell ref="K153:M153"/>
    <mergeCell ref="Q153:R153"/>
    <mergeCell ref="C154:E154"/>
    <mergeCell ref="H154:I154"/>
    <mergeCell ref="K154:M154"/>
    <mergeCell ref="Q154:R154"/>
    <mergeCell ref="C151:E151"/>
    <mergeCell ref="H151:I151"/>
    <mergeCell ref="K151:M151"/>
    <mergeCell ref="Q151:R151"/>
    <mergeCell ref="C152:E152"/>
    <mergeCell ref="H152:I152"/>
    <mergeCell ref="K152:M152"/>
    <mergeCell ref="Q152:R152"/>
    <mergeCell ref="C149:E149"/>
    <mergeCell ref="H149:I149"/>
    <mergeCell ref="K149:M149"/>
    <mergeCell ref="Q149:R149"/>
    <mergeCell ref="C150:E150"/>
    <mergeCell ref="H150:I150"/>
    <mergeCell ref="K150:M150"/>
    <mergeCell ref="Q150:R150"/>
    <mergeCell ref="C147:E147"/>
    <mergeCell ref="H147:I147"/>
    <mergeCell ref="K147:M147"/>
    <mergeCell ref="Q147:R147"/>
    <mergeCell ref="C148:E148"/>
    <mergeCell ref="H148:I148"/>
    <mergeCell ref="K148:M148"/>
    <mergeCell ref="Q148:R148"/>
    <mergeCell ref="C145:E145"/>
    <mergeCell ref="H145:I145"/>
    <mergeCell ref="K145:M145"/>
    <mergeCell ref="Q145:R145"/>
    <mergeCell ref="C146:E146"/>
    <mergeCell ref="H146:I146"/>
    <mergeCell ref="K146:M146"/>
    <mergeCell ref="Q146:R146"/>
    <mergeCell ref="C135:N135"/>
    <mergeCell ref="O135:Q135"/>
    <mergeCell ref="C138:R138"/>
    <mergeCell ref="C140:R140"/>
    <mergeCell ref="C142:R142"/>
    <mergeCell ref="C144:E144"/>
    <mergeCell ref="H144:I144"/>
    <mergeCell ref="K144:M144"/>
    <mergeCell ref="N144:O144"/>
    <mergeCell ref="Q144:R144"/>
    <mergeCell ref="C91:R91"/>
    <mergeCell ref="C93:R93"/>
    <mergeCell ref="P129:Q129"/>
    <mergeCell ref="C133:N133"/>
    <mergeCell ref="C134:N134"/>
    <mergeCell ref="O134:Q134"/>
    <mergeCell ref="C86:E86"/>
    <mergeCell ref="G86:R86"/>
    <mergeCell ref="C87:P87"/>
    <mergeCell ref="C88:P88"/>
    <mergeCell ref="C89:R89"/>
    <mergeCell ref="C90:R90"/>
    <mergeCell ref="C83:R83"/>
    <mergeCell ref="C84:F84"/>
    <mergeCell ref="G84:R84"/>
    <mergeCell ref="D85:K85"/>
    <mergeCell ref="L85:M85"/>
    <mergeCell ref="N85:R85"/>
    <mergeCell ref="C81:E81"/>
    <mergeCell ref="F81:J81"/>
    <mergeCell ref="K81:L81"/>
    <mergeCell ref="M81:P81"/>
    <mergeCell ref="C82:E82"/>
    <mergeCell ref="F82:J82"/>
    <mergeCell ref="C79:E79"/>
    <mergeCell ref="F79:J79"/>
    <mergeCell ref="K79:L79"/>
    <mergeCell ref="M79:N79"/>
    <mergeCell ref="C80:E80"/>
    <mergeCell ref="F80:J80"/>
    <mergeCell ref="K80:L80"/>
    <mergeCell ref="M80:P80"/>
    <mergeCell ref="P74:R75"/>
    <mergeCell ref="K75:L75"/>
    <mergeCell ref="C76:F76"/>
    <mergeCell ref="G76:I76"/>
    <mergeCell ref="C77:R77"/>
    <mergeCell ref="C78:R78"/>
    <mergeCell ref="D69:K69"/>
    <mergeCell ref="M69:O69"/>
    <mergeCell ref="C71:O71"/>
    <mergeCell ref="P71:R71"/>
    <mergeCell ref="C73:R73"/>
    <mergeCell ref="C74:F75"/>
    <mergeCell ref="G74:H75"/>
    <mergeCell ref="I74:I75"/>
    <mergeCell ref="K74:L74"/>
    <mergeCell ref="M74:O75"/>
    <mergeCell ref="C66:R66"/>
    <mergeCell ref="D67:K67"/>
    <mergeCell ref="M67:O67"/>
    <mergeCell ref="Q67:R67"/>
    <mergeCell ref="D68:K68"/>
    <mergeCell ref="M68:O68"/>
    <mergeCell ref="C62:R62"/>
    <mergeCell ref="C63:F63"/>
    <mergeCell ref="C64:G64"/>
    <mergeCell ref="H64:K64"/>
    <mergeCell ref="L64:M64"/>
    <mergeCell ref="N64:R64"/>
    <mergeCell ref="D59:H59"/>
    <mergeCell ref="I59:J59"/>
    <mergeCell ref="K59:R59"/>
    <mergeCell ref="C60:G60"/>
    <mergeCell ref="I60:J60"/>
    <mergeCell ref="K60:R60"/>
    <mergeCell ref="C55:R55"/>
    <mergeCell ref="C56:F56"/>
    <mergeCell ref="G56:R56"/>
    <mergeCell ref="D57:R57"/>
    <mergeCell ref="T57:XFC57"/>
    <mergeCell ref="D58:H58"/>
    <mergeCell ref="I58:J58"/>
    <mergeCell ref="K58:R58"/>
    <mergeCell ref="C51:R51"/>
    <mergeCell ref="C52:F52"/>
    <mergeCell ref="G52:H52"/>
    <mergeCell ref="I52:R52"/>
    <mergeCell ref="C53:F53"/>
    <mergeCell ref="G53:H53"/>
    <mergeCell ref="C47:R47"/>
    <mergeCell ref="S47:Y47"/>
    <mergeCell ref="C48:R48"/>
    <mergeCell ref="S48:Y48"/>
    <mergeCell ref="C49:R49"/>
    <mergeCell ref="S49:Y49"/>
    <mergeCell ref="C42:R42"/>
    <mergeCell ref="C43:R43"/>
    <mergeCell ref="S43:Y43"/>
    <mergeCell ref="C44:R44"/>
    <mergeCell ref="C45:R45"/>
    <mergeCell ref="C46:R46"/>
    <mergeCell ref="S46:Y46"/>
    <mergeCell ref="C36:R36"/>
    <mergeCell ref="S36:Y36"/>
    <mergeCell ref="C38:R38"/>
    <mergeCell ref="C39:R39"/>
    <mergeCell ref="C40:R40"/>
    <mergeCell ref="C41:R41"/>
    <mergeCell ref="C33:R33"/>
    <mergeCell ref="S33:Y33"/>
    <mergeCell ref="C34:R34"/>
    <mergeCell ref="S34:Y34"/>
    <mergeCell ref="C35:R35"/>
    <mergeCell ref="S35:Y35"/>
    <mergeCell ref="C30:R30"/>
    <mergeCell ref="S30:Y30"/>
    <mergeCell ref="C31:R31"/>
    <mergeCell ref="S31:Y31"/>
    <mergeCell ref="C32:R32"/>
    <mergeCell ref="S32:Y32"/>
    <mergeCell ref="C27:R27"/>
    <mergeCell ref="S27:Y27"/>
    <mergeCell ref="C28:R28"/>
    <mergeCell ref="S28:Y28"/>
    <mergeCell ref="C29:R29"/>
    <mergeCell ref="S29:Y29"/>
    <mergeCell ref="C24:R24"/>
    <mergeCell ref="S24:Y24"/>
    <mergeCell ref="C25:R25"/>
    <mergeCell ref="S25:Y25"/>
    <mergeCell ref="C26:R26"/>
    <mergeCell ref="S26:Y26"/>
    <mergeCell ref="S20:Y20"/>
    <mergeCell ref="C21:R21"/>
    <mergeCell ref="S21:Y21"/>
    <mergeCell ref="C22:R22"/>
    <mergeCell ref="S22:Y22"/>
    <mergeCell ref="C23:R23"/>
    <mergeCell ref="S23:Y23"/>
    <mergeCell ref="C15:R15"/>
    <mergeCell ref="C16:R16"/>
    <mergeCell ref="C17:R17"/>
    <mergeCell ref="C18:R18"/>
    <mergeCell ref="C19:R19"/>
    <mergeCell ref="C20:R20"/>
    <mergeCell ref="D3:Q3"/>
    <mergeCell ref="F4:H5"/>
    <mergeCell ref="I4:J5"/>
    <mergeCell ref="N4:Q5"/>
    <mergeCell ref="C8:R8"/>
    <mergeCell ref="C13:R13"/>
  </mergeCells>
  <conditionalFormatting sqref="C8">
    <cfRule type="expression" dxfId="59" priority="10">
      <formula>LEFT($C$8,4)="Opa!"</formula>
    </cfRule>
    <cfRule type="expression" dxfId="58" priority="11">
      <formula>LEFT($C$8,12)="Tudo pronto!"</formula>
    </cfRule>
  </conditionalFormatting>
  <conditionalFormatting sqref="C60 H60:I60 K60 C62:C71 H62:I71 K62:K71">
    <cfRule type="expression" dxfId="57" priority="16">
      <formula>$J$53=TRUE</formula>
    </cfRule>
  </conditionalFormatting>
  <conditionalFormatting sqref="C334 G334 C335:D335">
    <cfRule type="expression" dxfId="56" priority="2">
      <formula>OR($N$331="Residencial",$N$331="Comercial",$N$331="Industrial")</formula>
    </cfRule>
  </conditionalFormatting>
  <conditionalFormatting sqref="C78:R82">
    <cfRule type="expression" dxfId="55" priority="12">
      <formula>$G$52="RURAL"</formula>
    </cfRule>
  </conditionalFormatting>
  <conditionalFormatting sqref="C83:R85 R87:R88">
    <cfRule type="expression" dxfId="54" priority="13">
      <formula>$G$52="URBANO"</formula>
    </cfRule>
  </conditionalFormatting>
  <conditionalFormatting sqref="C332:R332 C333:N333 P333:R333 C334 G334 C335:D335">
    <cfRule type="expression" dxfId="53" priority="6">
      <formula>$F$331="Caixa Existente sem Alteração"</formula>
    </cfRule>
    <cfRule type="expression" dxfId="52" priority="7">
      <formula>$F$331="Alteração de Carga"</formula>
    </cfRule>
  </conditionalFormatting>
  <conditionalFormatting sqref="C334:R335">
    <cfRule type="expression" dxfId="51" priority="14">
      <formula>$G$52="URBANO"</formula>
    </cfRule>
  </conditionalFormatting>
  <conditionalFormatting sqref="C336:R339">
    <cfRule type="expression" dxfId="50" priority="8">
      <formula>$F$331="Conexão Nova"</formula>
    </cfRule>
  </conditionalFormatting>
  <conditionalFormatting sqref="C345:R352">
    <cfRule type="expression" dxfId="49" priority="15">
      <formula>IF(OR($G$52="URBANO",$F$333="C2- TRIPOLAR 63 A",$F$333="C3- TRIPOLAR 80 A",$F$333="C4- TRIPOLAR 100 A",$F$333="C5- TRIPOLAR 125 A"),TRUE,FALSE)</formula>
    </cfRule>
  </conditionalFormatting>
  <conditionalFormatting sqref="C357:R358 C359 F359:I359 L359:N359 Q359:R359 C360:R369">
    <cfRule type="expression" dxfId="48" priority="1">
      <formula>$J$355="Não"</formula>
    </cfRule>
  </conditionalFormatting>
  <conditionalFormatting sqref="K60 K62:K71">
    <cfRule type="expression" dxfId="47" priority="9">
      <formula>$H$60="Não"</formula>
    </cfRule>
  </conditionalFormatting>
  <conditionalFormatting sqref="L64:R64">
    <cfRule type="expression" dxfId="46" priority="3">
      <formula>OR($H$64="Agência Correios(Caixa postal)",$H$64="Endereço")</formula>
    </cfRule>
  </conditionalFormatting>
  <conditionalFormatting sqref="N310:R318 C308 G308 P308:Q308 L308:L319 N309 G310:G319 C310:C320 I319 G320:Q320">
    <cfRule type="expression" dxfId="45" priority="5">
      <formula>$L$307="Não"</formula>
    </cfRule>
  </conditionalFormatting>
  <conditionalFormatting sqref="Q310:R318">
    <cfRule type="expression" dxfId="44" priority="4">
      <formula>$G$13="Sim"</formula>
    </cfRule>
  </conditionalFormatting>
  <dataValidations count="57">
    <dataValidation type="list" allowBlank="1" showInputMessage="1" showErrorMessage="1" prompt="Informar tipo de atividade principal:_x000a_Residencial_x000a_Comercial _x000a_Industrial _x000a_Rural ( conforme localização definida)" sqref="N331:P331" xr:uid="{C94B74B1-B682-4996-A2B3-AFBEF40650AE}">
      <formula1>IF($G$52="RURAL",rural2, IF($G$52="URBANO",Urbano,""))</formula1>
    </dataValidation>
    <dataValidation type="list" allowBlank="1" showInputMessage="1" showErrorMessage="1" prompt="Informar quantidade de fases do equipamento!" sqref="D299:E304" xr:uid="{8B0E85E4-A3C7-4409-BCFC-C97B3FB68DD0}">
      <formula1>CARGAURBAN</formula1>
    </dataValidation>
    <dataValidation type="list" allowBlank="1" showInputMessage="1" showErrorMessage="1" prompt="Informar proteção existente no local atualmente" sqref="M337:N337" xr:uid="{E1FAE04F-1531-4A87-A467-808B2CBBEEC0}">
      <formula1>DJEXISTENTE</formula1>
    </dataValidation>
    <dataValidation allowBlank="1" showInputMessage="1" showErrorMessage="1" prompt="Para atividade principal do tipo &quot;Rural&quot;, é necessário documentos que comprovem a atividade exercida no local!" sqref="K334" xr:uid="{8FDBEEAA-E957-47E6-9AAC-7BC351B6EE4E}"/>
    <dataValidation allowBlank="1" showInputMessage="1" showErrorMessage="1" prompt="Favor preencher número do NIS!" sqref="K60:R71" xr:uid="{901DC125-91C9-4C07-BFBB-069492FD1EAC}"/>
    <dataValidation allowBlank="1" showInputMessage="1" showErrorMessage="1" prompt="Descrever alguma observação importante sobre a solicitação de conexão, caso não tenha ficado claro durante o preenchimento do formulário!" sqref="C372:R374" xr:uid="{B7C6116F-B7B5-4E57-8FA2-68679E1E7651}"/>
    <dataValidation allowBlank="1" showInputMessage="1" showErrorMessage="1" prompt="Informar complemento futuro" sqref="P338:Q338" xr:uid="{EA6F4E59-5C34-477E-802C-EDE3DCA8E1AE}"/>
    <dataValidation allowBlank="1" showInputMessage="1" showErrorMessage="1" prompt="Informar complemento atual" sqref="M338:N338" xr:uid="{7CD58BC0-1D71-441F-8AAE-139A08C06FCA}"/>
    <dataValidation allowBlank="1" showInputMessage="1" showErrorMessage="1" prompt="Informar identificador conforme seleção do tipo !" sqref="G337:I337" xr:uid="{9AAA99C9-44E1-4DC1-B9D9-6A959D34F749}"/>
    <dataValidation allowBlank="1" showInputMessage="1" showErrorMessage="1" prompt="Informar qual o número da caixa!" sqref="P333" xr:uid="{7C882E3F-D06D-405E-9472-F37A58E895F5}"/>
    <dataValidation allowBlank="1" showInputMessage="1" showErrorMessage="1" prompt="Informar número predial da Conexão Nova" sqref="L333" xr:uid="{B94D021C-5B89-4D46-9A44-BE6866B05B79}"/>
    <dataValidation type="list" allowBlank="1" showInputMessage="1" showErrorMessage="1" prompt="Selecionar tipo de conexão desejada:_x000a_Conexão nova_x000a_Alteração de carga_x000a_Caixa existente sem alteração" sqref="F331:H331" xr:uid="{E16F4139-F69E-42E8-9D36-145966E30F60}">
      <formula1>"Conexão Nova,Alteração de Carga,Caixa Existente sem Alteração"</formula1>
    </dataValidation>
    <dataValidation allowBlank="1" showInputMessage="1" showErrorMessage="1" prompt="Descrever partida silmultânea dos motores!" sqref="L319:R319" xr:uid="{DFB9FABF-22C8-4054-80B9-DA7EA8054980}"/>
    <dataValidation type="list" allowBlank="1" showInputMessage="1" showErrorMessage="1" prompt="Selecione o valor de potência conforme seleção de Unidade ( CV ou KW)" sqref="N310:N318" xr:uid="{561DD88D-9F7E-4AD8-8DF0-F542A6F3FEA6}">
      <formula1>IF(AND(G310="Trifásico",L310="CV"),MOTORES_TRIFASICOS,   IF(AND(G310="Trifásico",L310="KW"),MOTORES_TRIFASICOSW, IF(AND(G310&lt;&gt;"Trifásico",L310="CV"),MOTORES_MONOFASICOS, IF(AND(G310&lt;&gt;"Trifásico",L310="KW"),MOTORES_MONOFASICOSW,))))</formula1>
    </dataValidation>
    <dataValidation allowBlank="1" showInputMessage="1" showErrorMessage="1" prompt="Informar, caso houver, cargas especiais (Ex: Motores, bombas d'água, etc)" sqref="C310:F318" xr:uid="{FC1965A7-91DB-4A8C-B295-70DD33E2729D}"/>
    <dataValidation allowBlank="1" showInputMessage="1" showErrorMessage="1" prompt="Informar quantidade de equipamentos!" sqref="G299:G304 O300:O304" xr:uid="{AF5206FD-FC4D-4869-9224-D5CAD732B755}"/>
    <dataValidation allowBlank="1" showInputMessage="1" showErrorMessage="1" prompt="Informar potência em W do equipamento!" sqref="F299:F304" xr:uid="{E0A68E72-02A8-4E89-A6F2-B0CE6A71CABA}"/>
    <dataValidation allowBlank="1" showInputMessage="1" showErrorMessage="1" prompt="Informar nome do equipamento, caso não esteja listado na tabela!" sqref="C299:C304" xr:uid="{23E53E73-469E-4E2A-BAE8-0FAF48235BC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O135:Q135" xr:uid="{78458700-7C90-44BC-90FB-A2AC1C584E1A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O134:Q134" xr:uid="{49F6FE46-7232-4014-B84E-E753C056DC6B}"/>
    <dataValidation allowBlank="1" showInputMessage="1" showErrorMessage="1" prompt="Informar município para propriedade rural" sqref="H85:K85 G85:G86 D85:F85" xr:uid="{53AD2A6E-1EE1-4C7D-A7C6-B0E9B8C18D49}"/>
    <dataValidation allowBlank="1" showInputMessage="1" showErrorMessage="1" prompt="Informar distrito ou comunidade ou região para propriedade rural" sqref="G84:R84" xr:uid="{9553E61A-B8C0-4334-A6EE-E0DE852AB0F6}"/>
    <dataValidation allowBlank="1" showInputMessage="1" showErrorMessage="1" prompt="Informar ponto de referência para propriedade urbana" sqref="F82:J82" xr:uid="{B56FAB79-2B4F-4D2D-A1E1-017FF7C09126}"/>
    <dataValidation allowBlank="1" showInputMessage="1" showErrorMessage="1" prompt="Informar estado para propriedade urbana" sqref="M81:P81" xr:uid="{A4A8E736-8C51-4D7E-B59E-32002C27111C}"/>
    <dataValidation allowBlank="1" showInputMessage="1" showErrorMessage="1" prompt="Informar município para propriedade urbana" sqref="F81:J81" xr:uid="{7655DCFF-333D-4C7F-B702-4A557DA968FB}"/>
    <dataValidation allowBlank="1" showInputMessage="1" showErrorMessage="1" prompt="Informar CEP para propriedade urbana" sqref="M80:P80" xr:uid="{54076310-513C-4EA7-9E5A-C5EAFCFCA5F0}"/>
    <dataValidation allowBlank="1" showInputMessage="1" showErrorMessage="1" prompt="Informar bairro para propriedade urbana" sqref="F80:J80" xr:uid="{7F5EEDBC-9447-4F83-AFF1-12E470C2DD60}"/>
    <dataValidation allowBlank="1" showInputMessage="1" showErrorMessage="1" prompt="Informar complemento para propriedade urbana" sqref="P79" xr:uid="{99FC35D1-E838-407D-BB0A-677125B4C840}"/>
    <dataValidation allowBlank="1" showInputMessage="1" showErrorMessage="1" prompt="Informar número predial para propriedade urbana" sqref="M79:N79" xr:uid="{C028807F-FD48-4BA3-AC4D-DC5CC43F2FA9}"/>
    <dataValidation allowBlank="1" showInputMessage="1" showErrorMessage="1" prompt="Informar enderço para propriedade urbana" sqref="F79:J79" xr:uid="{746114BD-8C87-4B18-8D68-BB0F7ECDD7D1}"/>
    <dataValidation allowBlank="1" showInputMessage="1" showErrorMessage="1" prompt="Se possível informar numero de instalação do vizinho mais próximo" sqref="G76" xr:uid="{3FD8188E-77D4-454D-A458-EF77CC44BD96}"/>
    <dataValidation type="list" allowBlank="1" showInputMessage="1" showErrorMessage="1" prompt="Favor informar o fuso referente a localização!" sqref="I74:I75" xr:uid="{12FD5BEC-94ED-404C-AB38-88F66A67C147}">
      <formula1>"22,23,24"</formula1>
    </dataValidation>
    <dataValidation allowBlank="1" showInputMessage="1" showErrorMessage="1" prompt="Informar n° da conta globalizada" sqref="P71:R71" xr:uid="{D2E42203-D9C5-4F77-B46A-E06C844A25F3}"/>
    <dataValidation allowBlank="1" showInputMessage="1" showErrorMessage="1" prompt="Informar e-mail para recebimento da fatura" sqref="N64:R64" xr:uid="{7595CB4B-6558-463E-9A2C-779475A7C3C8}"/>
    <dataValidation type="list" allowBlank="1" showInputMessage="1" showErrorMessage="1" prompt="Escolher a forma de recebimento da fatura" sqref="H64:K64" xr:uid="{71F86AFA-FDB5-4E2B-99F8-B27AE4937211}">
      <formula1>"E-mail,Endereço,Agência Correios(Caixa postal)"</formula1>
    </dataValidation>
    <dataValidation type="list" allowBlank="1" showInputMessage="1" showErrorMessage="1" prompt="Responder sim ou não " sqref="G63" xr:uid="{AC93642B-A4EB-416D-8875-F87EEE5BF6B3}">
      <formula1>"Sim,Não"</formula1>
    </dataValidation>
    <dataValidation allowBlank="1" showInputMessage="1" showErrorMessage="1" prompt="Informar e-mail do proprietário" sqref="K59:R59" xr:uid="{F453049B-D7B6-48DB-8D0E-BAE40915F907}"/>
    <dataValidation allowBlank="1" showInputMessage="1" showErrorMessage="1" prompt="Informar e-mail do solicitante. _x000a_Caso o solicitante seja o proprietário, preencher somente o campo &quot;e-mail do proprietário&quot;" sqref="D59:H59" xr:uid="{36BACE34-3209-400A-B3B3-1B65877914F5}"/>
    <dataValidation type="list" allowBlank="1" showInputMessage="1" showErrorMessage="1" prompt="Informar a quantidade de caixas que serão conectadas nessa solicitação!" sqref="G53:H53" xr:uid="{5E20E0D1-2FDF-46CB-AEE5-F240E0090FDF}">
      <formula1>"1 CAIXA,2 CAIXAS,3 CAIXAS"</formula1>
    </dataValidation>
    <dataValidation allowBlank="1" showInputMessage="1" showErrorMessage="1" prompt="Informar numero de telefone do proprietário com DDD_x000a_Ex:(31) 9 9965-1234" sqref="K58:R58" xr:uid="{69BFD6A7-6744-43F6-B271-70554436DFCF}"/>
    <dataValidation allowBlank="1" showInputMessage="1" showErrorMessage="1" prompt="Informar telefone do solicitante. _x000a_Caso o solicitante seja o proprietário, preencher somente o campo &quot;Telefone do proprietário&quot;" sqref="D58:H58" xr:uid="{D2CC0FE2-20E4-48E4-B637-C41705DFE7D6}"/>
    <dataValidation allowBlank="1" showInputMessage="1" showErrorMessage="1" prompt="Informar nome do proprietário" sqref="G56:R56" xr:uid="{3A95436E-DC0C-400A-B501-9BD2512E5B2B}"/>
    <dataValidation type="list" allowBlank="1" showErrorMessage="1" sqref="H65" xr:uid="{062B64AF-85EF-4A65-906A-FF237B56AE30}">
      <formula1>"E-mail,Endereço,Agência Correios(Caixa postal)"</formula1>
    </dataValidation>
    <dataValidation type="textLength" operator="lessThan" allowBlank="1" showInputMessage="1" showErrorMessage="1" error="INFORMAR LATITUDE COM 10 CARACTERES NO FORMATO &quot;-19,999999&quot;" prompt="Informar latitude com 5 dígitos decimais_x000a_Ex: -19,12345" sqref="K74:L74" xr:uid="{E6B67A41-7AD9-4057-9CEA-B5582F31B895}">
      <formula1>11</formula1>
    </dataValidation>
    <dataValidation type="textLength" operator="lessThan" allowBlank="1" showInputMessage="1" showErrorMessage="1" error="INFORMAR LONGITUDE COM 10 CARACTERES NO FORMATO &quot;-43,999999&quot;" prompt="Informar longitude com 6 dígitos decimais_x000a_Ex: -43,123456" sqref="K75:L75" xr:uid="{BE689613-7BE6-4D74-828E-F982752CE75F}">
      <formula1>11</formula1>
    </dataValidation>
    <dataValidation operator="greaterThanOrEqual" allowBlank="1" showErrorMessage="1" prompt="Quantidade - Número de objetos na instalação" sqref="Q297:R306 C305 L305 C321:R321 I298:K305" xr:uid="{A14F433D-5357-4049-AD08-4222429C187E}"/>
    <dataValidation type="list" allowBlank="1" showInputMessage="1" showErrorMessage="1" prompt="Unidade de Potência - Coloque a unidade de potência em kW ou CV" sqref="L310:L318" xr:uid="{205C8AC0-BD0A-4D72-B8FB-330F2BEDA084}">
      <formula1>"kW,CV"</formula1>
    </dataValidation>
    <dataValidation type="list" allowBlank="1" showInputMessage="1" showErrorMessage="1" prompt="Informar se a unidade está localizada em aréa urbana ou rural" sqref="G52" xr:uid="{ADA7162A-0FC7-4ADD-B680-839DC54849D7}">
      <formula1>"URBANO,RURAL"</formula1>
    </dataValidation>
    <dataValidation allowBlank="1" showErrorMessage="1" sqref="T330 I63 H299:H304 P300:P304" xr:uid="{45D53FD4-3124-481C-B20B-C6380C0F2D72}"/>
    <dataValidation type="list" allowBlank="1" showInputMessage="1" showErrorMessage="1" prompt="Informar qual será o tipo de identificação à ser preenchido!" sqref="F337" xr:uid="{0690C14D-A218-432B-A79F-12F9E9FC24BD}">
      <formula1>"Instalação de Nº:*,Medidor de Nº:*,Caixa de Nº(complemento):*"</formula1>
    </dataValidation>
    <dataValidation allowBlank="1" showInputMessage="1" showErrorMessage="1" prompt="Favor escolher entre &quot;Sim&quot; ou &quot;Não&quot;" sqref="L307:M307" xr:uid="{72DE41F1-CC07-4DCD-8CBB-0CEA4ECB4E97}"/>
    <dataValidation operator="greaterThanOrEqual" allowBlank="1" showInputMessage="1" showErrorMessage="1" prompt="Quantidade - Número de objetos na instalação" sqref="J199:J203 O198 G198:G207 C199:E207 F207 P215:R217 L206 P219:R223 H219 C222 H305:H306 R327 C306:G306 C323:R323 E289:E293 C329 C326 D229:R233 J216:J217 F199:F205 H199:H207 I198:I206 J206:J207 L199:L204 P202:P207 O221:O223 C215:I217 K215:M217 Q209:R214 H210:H214 L209:L210 K198:K205 K207 K221:M222 L212:L214 C223:M223 C219:G220 I219:M220 N215:N223 O215:O219 M199:O207 Q199:R207 P199:P200 P288:Q288 P209 D221:I222 C229 H239 L258:L259 H249 C231:C233 L248:L250 C249:C253 D259:F263 D198:E198 J262:J263 H259 P261:P264 C261:C263 G262:G264 D252:E253 D249:E250 M198 F249:G253 C259 L262:L264 G259:G260 L234:L240 J259:J260 M258:N263 O262:O263 O258:O260 H261:H264 P258 L268:L269 K269:K274 P271:P274 H269 J272:J274 L272:L274 C271:C273 D269:F273 P291:P294 H271:H274 G269:G270 I259:I264 J269:J270 M268:N273 O272:O273 O268:O270 I269:I274 P268 L278:L279 P281:P284 H279 F279:F284 L242:L244 C281:C283 L282:L284 C279 Q289:Q293 G279:G280 J283:J284 J279:J280 M278:N283 O282:O283 O278:O280 P278 G272:G274 L288:L289 I289:I294 J292:J294 H289 K259:K264 R288:R293 C291:C293 I279:I284 K289:K294 C289 C264:F264 Q325 F289 G289:G290 N292:O293 Q268:R274 D279:E280 F292:G293 Q258:R264 M288:M293 N288:O290 Q296:R296 I306:P306 C298 L296:L299 M296:P297 F298:H298 C296:K297 D282:E283 L252:L254 H291:H294 H251:H254 M209:O214 C209:G214 P211:P214 M248:R254 I249:K254 C239:G244 C254:G254 K279:K284 Q278:R284 G282:H284 D289:D290 I209:K214 C234:K237 C224:R227 H241:H244 M264:O264 L292:L294 C294:G294 M294:O294 Q294:R294 C284:E284 M284:O284 M234:R244 I239:K244 C274:F274 M274:O274 F327 M327:N327 D292:D293 G324 O299:P299 I327:J327" xr:uid="{87FD9FB4-D575-4AA4-AA1C-A670B3C3C515}"/>
    <dataValidation type="decimal" allowBlank="1" showErrorMessage="1" sqref="L76:M76 L80:L82 M82" xr:uid="{DE9873E2-3869-46BF-85F3-1045C01628C2}">
      <formula1>3000000000</formula1>
      <formula2>3999999999</formula2>
    </dataValidation>
    <dataValidation type="decimal" operator="greaterThan" allowBlank="1" showInputMessage="1" showErrorMessage="1" prompt="Quantidade - Número" sqref="P310:P318" xr:uid="{011D7F7C-2FB3-411D-AA50-999AD5430A60}">
      <formula1>-1</formula1>
    </dataValidation>
    <dataValidation type="list" allowBlank="1" showInputMessage="1" showErrorMessage="1" prompt="Favor escolher entre &quot;Sim&quot; ou &quot;Não&quot;" sqref="H60:H71 O133 G319 J355 I347:I349" xr:uid="{3F211274-912D-4F41-B278-CF92BDFCC9C3}">
      <formula1>"Sim,Não"</formula1>
    </dataValidation>
    <dataValidation type="list" allowBlank="1" showErrorMessage="1" sqref="F86 Q87:Q88 F339:F340" xr:uid="{43C2D9FB-CFE4-4146-8AB0-BFFCDBE1FE7A}">
      <formula1>"Sim,Não"</formula1>
    </dataValidation>
    <dataValidation type="list" allowBlank="1" showInputMessage="1" showErrorMessage="1" prompt="Favor escolher data para vencimento da fatura" sqref="H63" xr:uid="{3682F10F-E7AF-4FF9-A64C-7C931BE8087D}">
      <formula1>"1,6,11,17,22,27"</formula1>
    </dataValidation>
  </dataValidations>
  <hyperlinks>
    <hyperlink ref="C33" r:id="rId1" xr:uid="{7E0B667B-ED64-4997-AB78-B7447E2DE481}"/>
    <hyperlink ref="C35" r:id="rId2" xr:uid="{583C2825-23E4-4E0B-8CAD-9702B07CFD79}"/>
    <hyperlink ref="C24:Q24" r:id="rId3" display="➢ Caso tenha dúvidas em como obter as coordenadas, clique aqui (disponível também no Cemig Atende Web)." xr:uid="{36FAE284-C57A-466C-92DE-4D6D0C83844F}"/>
    <hyperlink ref="C18" r:id="rId4" xr:uid="{7CEC5F8F-C99D-4C82-A9D7-8D8167AE9663}"/>
  </hyperlinks>
  <printOptions horizontalCentered="1" verticalCentered="1"/>
  <pageMargins left="0.23622047244094491" right="0.23622047244094491" top="0.35433070866141736" bottom="0.35433070866141736" header="0" footer="0"/>
  <pageSetup paperSize="9" scale="46" fitToHeight="0" orientation="portrait" r:id="rId5"/>
  <headerFooter>
    <oddFooter>&amp;R_x000D_&amp;1#&amp;"Calibri"&amp;10&amp;K000000 Classificação: Direcionado</oddFooter>
  </headerFooter>
  <rowBreaks count="3" manualBreakCount="3">
    <brk id="92" min="1" max="18" man="1"/>
    <brk id="137" min="1" max="18" man="1"/>
    <brk id="296" min="1" max="18" man="1"/>
  </rowBreaks>
  <drawing r:id="rId6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C79015B-174B-4728-A87C-B6CEAB152E14}">
          <x14:formula1>
            <xm:f>'SIMULADOR DE CARGA'!$DS$3:$DS$10</xm:f>
          </x14:formula1>
          <xm:sqref>F333:H333</xm:sqref>
        </x14:dataValidation>
        <x14:dataValidation type="list" allowBlank="1" showInputMessage="1" showErrorMessage="1" prompt="Informar quantidade de fases do equipamento!" xr:uid="{EA6DF20A-CD25-46CA-A0D2-D2F03083EE5A}">
          <x14:formula1>
            <xm:f>'SIMULADOR DE CARGA'!$BY$3:$BY$5</xm:f>
          </x14:formula1>
          <xm:sqref>G310:K318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414A06F-4076-4C33-9D64-D44276F69E5B}">
          <x14:formula1>
            <xm:f>CLASSE_RURAL!$A$2:$A$52</xm:f>
          </x14:formula1>
          <xm:sqref>G334</xm:sqref>
        </x14:dataValidation>
        <x14:dataValidation type="list" allowBlank="1" showInputMessage="1" showErrorMessage="1" prompt="Informar qual será a proteção futura, para alteração de carga!" xr:uid="{E7AD91F8-FE2B-49EF-BB98-0634E260F00B}">
          <x14:formula1>
            <xm:f>'SIMULADOR DE CARGA'!$CO$3:$CO$46</xm:f>
          </x14:formula1>
          <xm:sqref>P337:Q337</xm:sqref>
        </x14:dataValidation>
        <x14:dataValidation type="list" allowBlank="1" showInputMessage="1" showErrorMessage="1" prompt="Informar quantidade de fases do equipamento!" xr:uid="{CE64AA3C-0D9F-4C2C-8C04-D768DFFB4A6F}">
          <x14:formula1>
            <xm:f>'SIMULADOR DE CARGA'!$CB$3:$CB$4</xm:f>
          </x14:formula1>
          <xm:sqref>M300:N304</xm:sqref>
        </x14:dataValidation>
        <x14:dataValidation type="list" allowBlank="1" showInputMessage="1" showErrorMessage="1" prompt="Informar potência em BTU do ar condicionado!" xr:uid="{4470F084-101E-48A2-9675-3D7242E1D6DB}">
          <x14:formula1>
            <xm:f>'Dados Norma'!$AS$4:$AS$10</xm:f>
          </x14:formula1>
          <xm:sqref>L300:L304</xm:sqref>
        </x14:dataValidation>
        <x14:dataValidation type="list" allowBlank="1" showInputMessage="1" showErrorMessage="1" xr:uid="{A24DD472-4BC7-4FE8-AD67-EB71822FAE4B}">
          <x14:formula1>
            <xm:f>'SIMULADOR DE CARGA'!$DC$3:$DC$1188</xm:f>
          </x14:formula1>
          <xm:sqref>D335:P335</xm:sqref>
        </x14:dataValidation>
        <x14:dataValidation type="custom" allowBlank="1" showInputMessage="1" showErrorMessage="1" error="CPF OU CNPJ INFORMADO INVÁLIDOS, FAVOR DIGITAR REGISTRO VÁLIDO!" prompt="Informar número de CPF (para pessoa física) ou CNPJ ( para pessoa jurídica), somente números" xr:uid="{3547A853-2E3D-4515-9B4D-A4F07C17AF8C}">
          <x14:formula1>
            <xm:f>IF(OR('Validação formulário'!C13=TRUE,'Validação formulário'!C26=TRUE),TRUE,FALSE)</xm:f>
          </x14:formula1>
          <xm:sqref>D57:R57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C988D-F352-4944-986B-5309FF05566C}">
  <sheetPr codeName="Planilha18">
    <tabColor rgb="FF00B050"/>
  </sheetPr>
  <dimension ref="A1:T302"/>
  <sheetViews>
    <sheetView showGridLines="0" zoomScale="70" zoomScaleNormal="70" workbookViewId="0">
      <selection activeCell="P288" sqref="P288:Q288"/>
    </sheetView>
  </sheetViews>
  <sheetFormatPr defaultColWidth="0" defaultRowHeight="15" customHeight="1" zeroHeight="1"/>
  <cols>
    <col min="1" max="1" width="4.42578125" customWidth="1"/>
    <col min="2" max="2" width="3.140625" customWidth="1"/>
    <col min="3" max="3" width="20.7109375" customWidth="1"/>
    <col min="4" max="5" width="7.7109375" customWidth="1"/>
    <col min="6" max="6" width="20.7109375" customWidth="1"/>
    <col min="7" max="7" width="7.7109375" customWidth="1"/>
    <col min="8" max="8" width="20.7109375" customWidth="1"/>
    <col min="9" max="9" width="8.28515625" customWidth="1"/>
    <col min="10" max="10" width="20.7109375" customWidth="1"/>
    <col min="11" max="11" width="7.7109375" customWidth="1"/>
    <col min="12" max="12" width="20.7109375" customWidth="1"/>
    <col min="13" max="13" width="7.7109375" customWidth="1"/>
    <col min="14" max="14" width="20.7109375" customWidth="1"/>
    <col min="15" max="15" width="10.28515625" customWidth="1"/>
    <col min="16" max="16" width="20.7109375" customWidth="1"/>
    <col min="17" max="17" width="9.28515625" customWidth="1"/>
    <col min="18" max="18" width="10.85546875" customWidth="1"/>
    <col min="19" max="19" width="3.42578125" customWidth="1"/>
    <col min="20" max="20" width="4.28515625" customWidth="1"/>
    <col min="21" max="16384" width="9.140625" hidden="1"/>
  </cols>
  <sheetData>
    <row r="1" spans="3:19" ht="9.75" customHeight="1"/>
    <row r="3" spans="3:19" ht="20.100000000000001" customHeight="1">
      <c r="C3" s="1139" t="s">
        <v>172</v>
      </c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1"/>
    </row>
    <row r="4" spans="3:19" ht="29.25" hidden="1" customHeight="1">
      <c r="C4" s="1142" t="s">
        <v>714</v>
      </c>
      <c r="D4" s="1143"/>
      <c r="E4" s="1144" t="s">
        <v>381</v>
      </c>
      <c r="F4" s="1145"/>
      <c r="G4" s="1145"/>
      <c r="H4" s="1146"/>
      <c r="I4" s="175"/>
      <c r="J4" s="446"/>
      <c r="K4" s="446"/>
      <c r="L4" s="446"/>
      <c r="M4" s="446"/>
      <c r="N4" s="446"/>
      <c r="O4" s="446"/>
      <c r="P4" s="446"/>
      <c r="Q4" s="446"/>
      <c r="R4" s="176"/>
    </row>
    <row r="5" spans="3:19" ht="24" customHeight="1">
      <c r="C5" s="1147" t="s">
        <v>2437</v>
      </c>
      <c r="D5" s="1147"/>
      <c r="E5" s="1147"/>
      <c r="F5" s="1147"/>
      <c r="G5" s="1147"/>
      <c r="H5" s="1147"/>
      <c r="I5" s="1147"/>
      <c r="J5" s="1147"/>
      <c r="K5" s="1147"/>
      <c r="L5" s="1147"/>
      <c r="M5" s="1147"/>
      <c r="N5" s="1147"/>
      <c r="O5" s="1147"/>
      <c r="P5" s="1147"/>
      <c r="Q5" s="1147"/>
      <c r="R5" s="1147"/>
    </row>
    <row r="6" spans="3:19" s="442" customFormat="1" ht="50.1" customHeight="1">
      <c r="C6" s="447" t="s">
        <v>38</v>
      </c>
      <c r="D6" s="444">
        <v>1500</v>
      </c>
      <c r="E6" s="381"/>
      <c r="F6" s="448" t="s">
        <v>39</v>
      </c>
      <c r="G6" s="444">
        <v>2500</v>
      </c>
      <c r="H6" s="448" t="s">
        <v>40</v>
      </c>
      <c r="I6" s="444">
        <v>4000</v>
      </c>
      <c r="J6" s="448" t="s">
        <v>41</v>
      </c>
      <c r="K6" s="444">
        <v>6000</v>
      </c>
      <c r="L6" s="449" t="s">
        <v>42</v>
      </c>
      <c r="M6" s="444">
        <v>1000</v>
      </c>
      <c r="N6" s="449" t="s">
        <v>43</v>
      </c>
      <c r="O6" s="444">
        <v>600</v>
      </c>
      <c r="P6" s="449" t="s">
        <v>44</v>
      </c>
      <c r="Q6" s="444">
        <v>1000</v>
      </c>
      <c r="R6" s="450"/>
      <c r="S6"/>
    </row>
    <row r="7" spans="3:19">
      <c r="C7" s="304"/>
      <c r="D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6"/>
    </row>
    <row r="8" spans="3:19">
      <c r="C8" s="304"/>
      <c r="D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6"/>
    </row>
    <row r="9" spans="3:19">
      <c r="C9" s="304"/>
      <c r="D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170"/>
      <c r="Q9" s="305"/>
      <c r="R9" s="306"/>
    </row>
    <row r="10" spans="3:19">
      <c r="C10" s="304"/>
      <c r="D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6"/>
    </row>
    <row r="11" spans="3:19">
      <c r="C11" s="304"/>
      <c r="D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6"/>
    </row>
    <row r="12" spans="3:19">
      <c r="C12" s="307" t="s">
        <v>45</v>
      </c>
      <c r="D12" s="177"/>
      <c r="F12" s="308" t="s">
        <v>45</v>
      </c>
      <c r="G12" s="177"/>
      <c r="H12" s="308" t="s">
        <v>45</v>
      </c>
      <c r="I12" s="177"/>
      <c r="J12" s="308" t="s">
        <v>45</v>
      </c>
      <c r="K12" s="177"/>
      <c r="L12" s="308" t="s">
        <v>45</v>
      </c>
      <c r="M12" s="177"/>
      <c r="N12" s="308" t="s">
        <v>45</v>
      </c>
      <c r="O12" s="177"/>
      <c r="P12" s="308" t="s">
        <v>45</v>
      </c>
      <c r="Q12" s="177"/>
      <c r="R12" s="306"/>
    </row>
    <row r="13" spans="3:19" ht="2.1" customHeight="1">
      <c r="C13" s="304"/>
      <c r="D13" s="305"/>
      <c r="F13" s="305"/>
      <c r="G13" s="305"/>
      <c r="H13" s="305"/>
      <c r="I13" s="305"/>
      <c r="J13" s="170"/>
      <c r="K13" s="305"/>
      <c r="L13" s="170"/>
      <c r="M13" s="305"/>
      <c r="N13" s="305"/>
      <c r="O13" s="305"/>
      <c r="P13" s="305"/>
      <c r="Q13" s="305"/>
      <c r="R13" s="306"/>
    </row>
    <row r="14" spans="3:19" ht="2.1" customHeight="1">
      <c r="C14" s="304"/>
      <c r="D14" s="305"/>
      <c r="F14" s="170"/>
      <c r="G14" s="305"/>
      <c r="H14" s="305"/>
      <c r="I14" s="305"/>
      <c r="J14" s="305"/>
      <c r="K14" s="170"/>
      <c r="L14" s="305"/>
      <c r="M14" s="305"/>
      <c r="N14" s="305"/>
      <c r="O14" s="305"/>
      <c r="P14" s="305"/>
      <c r="Q14" s="305"/>
      <c r="R14" s="306"/>
    </row>
    <row r="15" spans="3:19" ht="2.1" customHeight="1">
      <c r="C15" s="304"/>
      <c r="D15" s="305"/>
      <c r="F15" s="305"/>
      <c r="G15" s="305"/>
      <c r="H15" s="305"/>
      <c r="I15" s="170"/>
      <c r="J15" s="305"/>
      <c r="K15" s="305"/>
      <c r="L15" s="170"/>
      <c r="M15" s="305"/>
      <c r="N15" s="305"/>
      <c r="O15" s="305"/>
      <c r="P15" s="305"/>
      <c r="Q15" s="305"/>
      <c r="R15" s="306"/>
    </row>
    <row r="16" spans="3:19" s="442" customFormat="1" ht="50.1" customHeight="1">
      <c r="C16" s="178" t="s">
        <v>46</v>
      </c>
      <c r="D16" s="445">
        <v>500</v>
      </c>
      <c r="E16"/>
      <c r="F16" s="234" t="s">
        <v>47</v>
      </c>
      <c r="G16" s="445">
        <v>6600</v>
      </c>
      <c r="H16" s="235" t="s">
        <v>48</v>
      </c>
      <c r="I16" s="445">
        <v>100</v>
      </c>
      <c r="J16" s="234" t="s">
        <v>49</v>
      </c>
      <c r="K16" s="445">
        <v>600</v>
      </c>
      <c r="L16" s="234" t="s">
        <v>50</v>
      </c>
      <c r="M16" s="445">
        <v>1200</v>
      </c>
      <c r="N16" s="235" t="s">
        <v>51</v>
      </c>
      <c r="O16" s="445">
        <v>4400</v>
      </c>
      <c r="P16" s="235" t="s">
        <v>52</v>
      </c>
      <c r="Q16" s="445">
        <v>6000</v>
      </c>
      <c r="R16" s="441"/>
      <c r="S16"/>
    </row>
    <row r="17" spans="3:19">
      <c r="C17" s="304"/>
      <c r="D17" s="305"/>
      <c r="F17" s="305"/>
      <c r="G17" s="305"/>
      <c r="H17" s="170"/>
      <c r="I17" s="305"/>
      <c r="J17" s="305"/>
      <c r="K17" s="305"/>
      <c r="L17" s="305"/>
      <c r="M17" s="305"/>
      <c r="N17" s="305"/>
      <c r="O17" s="305"/>
      <c r="P17" s="305"/>
      <c r="Q17" s="305"/>
      <c r="R17" s="306"/>
    </row>
    <row r="18" spans="3:19">
      <c r="C18" s="304"/>
      <c r="D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170"/>
      <c r="Q18" s="305"/>
      <c r="R18" s="306"/>
    </row>
    <row r="19" spans="3:19">
      <c r="C19" s="304"/>
      <c r="D19" s="305"/>
      <c r="F19" s="305"/>
      <c r="G19" s="305"/>
      <c r="H19" s="305"/>
      <c r="I19" s="305"/>
      <c r="J19" s="305"/>
      <c r="K19" s="305"/>
      <c r="L19" s="170"/>
      <c r="M19" s="305"/>
      <c r="N19" s="305"/>
      <c r="O19" s="305"/>
      <c r="P19" s="305"/>
      <c r="Q19" s="305"/>
      <c r="R19" s="306"/>
    </row>
    <row r="20" spans="3:19">
      <c r="C20" s="304"/>
      <c r="D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6"/>
    </row>
    <row r="21" spans="3:19">
      <c r="C21" s="304"/>
      <c r="D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6"/>
    </row>
    <row r="22" spans="3:19">
      <c r="C22" s="307" t="s">
        <v>45</v>
      </c>
      <c r="D22" s="177"/>
      <c r="F22" s="308" t="s">
        <v>45</v>
      </c>
      <c r="G22" s="177"/>
      <c r="H22" s="308" t="s">
        <v>45</v>
      </c>
      <c r="I22" s="177"/>
      <c r="J22" s="308" t="s">
        <v>45</v>
      </c>
      <c r="K22" s="177"/>
      <c r="L22" s="308" t="s">
        <v>45</v>
      </c>
      <c r="M22" s="177"/>
      <c r="N22" s="308" t="s">
        <v>45</v>
      </c>
      <c r="O22" s="177"/>
      <c r="P22" s="308" t="s">
        <v>45</v>
      </c>
      <c r="Q22" s="177"/>
      <c r="R22" s="306"/>
    </row>
    <row r="23" spans="3:19" ht="2.1" customHeight="1">
      <c r="C23" s="304"/>
      <c r="D23" s="305"/>
      <c r="F23" s="305"/>
      <c r="G23" s="305"/>
      <c r="H23" s="305"/>
      <c r="I23" s="305"/>
      <c r="J23" s="170"/>
      <c r="K23" s="305"/>
      <c r="L23" s="305"/>
      <c r="M23" s="305"/>
      <c r="N23" s="305"/>
      <c r="O23" s="305"/>
      <c r="P23" s="305"/>
      <c r="Q23" s="305"/>
      <c r="R23" s="306"/>
    </row>
    <row r="24" spans="3:19" ht="2.1" customHeight="1">
      <c r="C24" s="304"/>
      <c r="D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6"/>
    </row>
    <row r="25" spans="3:19" ht="2.1" customHeight="1">
      <c r="C25" s="304"/>
      <c r="D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6"/>
    </row>
    <row r="26" spans="3:19" s="442" customFormat="1" ht="50.1" customHeight="1">
      <c r="C26" s="178" t="s">
        <v>53</v>
      </c>
      <c r="D26" s="445">
        <v>6500</v>
      </c>
      <c r="E26"/>
      <c r="F26" s="234" t="s">
        <v>54</v>
      </c>
      <c r="G26" s="445">
        <v>100</v>
      </c>
      <c r="H26" s="235" t="s">
        <v>55</v>
      </c>
      <c r="I26" s="445">
        <v>1000</v>
      </c>
      <c r="J26" s="234" t="s">
        <v>56</v>
      </c>
      <c r="K26" s="445">
        <v>300</v>
      </c>
      <c r="L26" s="235" t="s">
        <v>57</v>
      </c>
      <c r="M26" s="445">
        <v>200</v>
      </c>
      <c r="N26" s="235" t="s">
        <v>58</v>
      </c>
      <c r="O26" s="445">
        <v>150</v>
      </c>
      <c r="P26" s="234" t="s">
        <v>59</v>
      </c>
      <c r="Q26" s="445">
        <v>1000</v>
      </c>
      <c r="R26" s="441"/>
      <c r="S26"/>
    </row>
    <row r="27" spans="3:19">
      <c r="C27" s="304"/>
      <c r="D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6"/>
    </row>
    <row r="28" spans="3:19">
      <c r="C28" s="304"/>
      <c r="D28" s="305"/>
      <c r="F28" s="305"/>
      <c r="G28" s="305"/>
      <c r="H28" s="170"/>
      <c r="I28" s="305"/>
      <c r="J28" s="305"/>
      <c r="K28" s="305"/>
      <c r="L28" s="305"/>
      <c r="M28" s="305"/>
      <c r="N28" s="305"/>
      <c r="O28" s="170"/>
      <c r="P28" s="305"/>
      <c r="Q28" s="305"/>
      <c r="R28" s="306"/>
    </row>
    <row r="29" spans="3:19">
      <c r="C29" s="169"/>
      <c r="D29" s="305"/>
      <c r="F29" s="305"/>
      <c r="G29" s="305"/>
      <c r="H29" s="305"/>
      <c r="I29" s="305"/>
      <c r="J29" s="170"/>
      <c r="K29" s="305"/>
      <c r="L29" s="305"/>
      <c r="M29" s="305"/>
      <c r="N29" s="305"/>
      <c r="O29" s="305"/>
      <c r="P29" s="305"/>
      <c r="Q29" s="305"/>
      <c r="R29" s="306"/>
    </row>
    <row r="30" spans="3:19">
      <c r="C30" s="304"/>
      <c r="D30" s="305"/>
      <c r="F30" s="305"/>
      <c r="G30" s="305"/>
      <c r="H30" s="305"/>
      <c r="I30" s="305"/>
      <c r="J30" s="170"/>
      <c r="K30" s="305"/>
      <c r="L30" s="305"/>
      <c r="M30" s="305"/>
      <c r="N30" s="305"/>
      <c r="O30" s="305"/>
      <c r="P30" s="305"/>
      <c r="Q30" s="305"/>
      <c r="R30" s="306"/>
    </row>
    <row r="31" spans="3:19">
      <c r="C31" s="304"/>
      <c r="D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6"/>
    </row>
    <row r="32" spans="3:19">
      <c r="C32" s="307" t="s">
        <v>45</v>
      </c>
      <c r="D32" s="177"/>
      <c r="F32" s="308" t="s">
        <v>45</v>
      </c>
      <c r="G32" s="177"/>
      <c r="H32" s="308" t="s">
        <v>45</v>
      </c>
      <c r="I32" s="177"/>
      <c r="J32" s="308" t="s">
        <v>45</v>
      </c>
      <c r="K32" s="177"/>
      <c r="L32" s="308" t="s">
        <v>45</v>
      </c>
      <c r="M32" s="177"/>
      <c r="N32" s="308" t="s">
        <v>45</v>
      </c>
      <c r="O32" s="177"/>
      <c r="P32" s="308" t="s">
        <v>45</v>
      </c>
      <c r="Q32" s="177"/>
      <c r="R32" s="306"/>
    </row>
    <row r="33" spans="3:19" ht="2.1" customHeight="1">
      <c r="C33" s="304"/>
      <c r="D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6"/>
    </row>
    <row r="34" spans="3:19" ht="2.1" customHeight="1">
      <c r="C34" s="304"/>
      <c r="D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6"/>
    </row>
    <row r="35" spans="3:19" ht="2.1" customHeight="1">
      <c r="C35" s="304"/>
      <c r="D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6"/>
    </row>
    <row r="36" spans="3:19" s="442" customFormat="1" ht="50.1" customHeight="1">
      <c r="C36" s="179" t="s">
        <v>60</v>
      </c>
      <c r="D36" s="445">
        <v>500</v>
      </c>
      <c r="E36"/>
      <c r="F36" s="234" t="s">
        <v>61</v>
      </c>
      <c r="G36" s="445">
        <v>90</v>
      </c>
      <c r="H36" s="235" t="s">
        <v>62</v>
      </c>
      <c r="I36" s="445">
        <v>1500</v>
      </c>
      <c r="J36" s="234" t="s">
        <v>63</v>
      </c>
      <c r="K36" s="445">
        <v>2100</v>
      </c>
      <c r="L36" s="234" t="s">
        <v>64</v>
      </c>
      <c r="M36" s="445">
        <v>2700</v>
      </c>
      <c r="N36" s="235" t="s">
        <v>65</v>
      </c>
      <c r="O36" s="445">
        <v>750</v>
      </c>
      <c r="P36" s="234" t="s">
        <v>66</v>
      </c>
      <c r="Q36" s="445">
        <v>4500</v>
      </c>
      <c r="R36" s="441"/>
      <c r="S36"/>
    </row>
    <row r="37" spans="3:19">
      <c r="C37" s="304"/>
      <c r="D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6"/>
    </row>
    <row r="38" spans="3:19">
      <c r="C38" s="169"/>
      <c r="D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6"/>
    </row>
    <row r="39" spans="3:19">
      <c r="C39" s="304"/>
      <c r="D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6"/>
    </row>
    <row r="40" spans="3:19">
      <c r="C40" s="304"/>
      <c r="D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6"/>
    </row>
    <row r="41" spans="3:19">
      <c r="C41" s="304"/>
      <c r="D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6"/>
    </row>
    <row r="42" spans="3:19">
      <c r="C42" s="307" t="s">
        <v>45</v>
      </c>
      <c r="D42" s="177"/>
      <c r="F42" s="308" t="s">
        <v>45</v>
      </c>
      <c r="G42" s="177"/>
      <c r="H42" s="308" t="s">
        <v>45</v>
      </c>
      <c r="I42" s="177"/>
      <c r="J42" s="308" t="s">
        <v>45</v>
      </c>
      <c r="K42" s="177"/>
      <c r="L42" s="308" t="s">
        <v>45</v>
      </c>
      <c r="M42" s="177"/>
      <c r="N42" s="308" t="s">
        <v>45</v>
      </c>
      <c r="O42" s="177"/>
      <c r="P42" s="308" t="s">
        <v>45</v>
      </c>
      <c r="Q42" s="177"/>
      <c r="R42" s="306"/>
    </row>
    <row r="43" spans="3:19" ht="2.1" customHeight="1">
      <c r="C43" s="304"/>
      <c r="D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6"/>
    </row>
    <row r="44" spans="3:19" ht="2.1" customHeight="1">
      <c r="C44" s="304"/>
      <c r="D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6"/>
    </row>
    <row r="45" spans="3:19" ht="2.1" customHeight="1">
      <c r="C45" s="304"/>
      <c r="D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6"/>
    </row>
    <row r="46" spans="3:19" s="442" customFormat="1" ht="50.1" customHeight="1">
      <c r="C46" s="179" t="s">
        <v>67</v>
      </c>
      <c r="D46" s="445">
        <v>300</v>
      </c>
      <c r="E46"/>
      <c r="F46" s="234" t="s">
        <v>68</v>
      </c>
      <c r="G46" s="445">
        <v>400</v>
      </c>
      <c r="H46" s="235" t="s">
        <v>69</v>
      </c>
      <c r="I46" s="445">
        <v>500</v>
      </c>
      <c r="J46" s="235" t="s">
        <v>70</v>
      </c>
      <c r="K46" s="445">
        <v>250</v>
      </c>
      <c r="L46" s="308" t="s">
        <v>71</v>
      </c>
      <c r="M46" s="308">
        <v>300</v>
      </c>
      <c r="N46" s="308" t="s">
        <v>72</v>
      </c>
      <c r="O46" s="308">
        <v>1200</v>
      </c>
      <c r="P46" s="308" t="s">
        <v>73</v>
      </c>
      <c r="Q46" s="308">
        <v>90</v>
      </c>
      <c r="R46" s="443"/>
      <c r="S46"/>
    </row>
    <row r="47" spans="3:19">
      <c r="C47" s="304"/>
      <c r="D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6"/>
    </row>
    <row r="48" spans="3:19">
      <c r="C48" s="304"/>
      <c r="D48" s="305"/>
      <c r="F48" s="305"/>
      <c r="G48" s="305"/>
      <c r="H48" s="170"/>
      <c r="I48" s="305"/>
      <c r="J48" s="305"/>
      <c r="K48" s="305"/>
      <c r="L48" s="305"/>
      <c r="M48" s="305"/>
      <c r="N48" s="305"/>
      <c r="O48" s="305"/>
      <c r="P48" s="305"/>
      <c r="Q48" s="305"/>
      <c r="R48" s="306"/>
    </row>
    <row r="49" spans="3:19">
      <c r="C49" s="304"/>
      <c r="D49" s="305"/>
      <c r="F49" s="305"/>
      <c r="G49" s="305"/>
      <c r="H49" s="305"/>
      <c r="I49" s="305"/>
      <c r="J49" s="305"/>
      <c r="K49" s="305"/>
      <c r="L49" s="170"/>
      <c r="M49" s="305"/>
      <c r="N49" s="305"/>
      <c r="O49" s="305"/>
      <c r="P49" s="305"/>
      <c r="Q49" s="305"/>
      <c r="R49" s="306"/>
    </row>
    <row r="50" spans="3:19">
      <c r="C50" s="304"/>
      <c r="D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6"/>
    </row>
    <row r="51" spans="3:19">
      <c r="C51" s="304"/>
      <c r="D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6"/>
    </row>
    <row r="52" spans="3:19">
      <c r="C52" s="307" t="s">
        <v>45</v>
      </c>
      <c r="D52" s="177"/>
      <c r="F52" s="308" t="s">
        <v>45</v>
      </c>
      <c r="G52" s="177"/>
      <c r="H52" s="308" t="s">
        <v>45</v>
      </c>
      <c r="I52" s="177"/>
      <c r="J52" s="308" t="s">
        <v>45</v>
      </c>
      <c r="K52" s="177"/>
      <c r="L52" s="308" t="s">
        <v>45</v>
      </c>
      <c r="M52" s="177"/>
      <c r="N52" s="308" t="s">
        <v>45</v>
      </c>
      <c r="O52" s="177"/>
      <c r="P52" s="308" t="s">
        <v>45</v>
      </c>
      <c r="Q52" s="177"/>
      <c r="R52" s="306"/>
    </row>
    <row r="53" spans="3:19" ht="2.1" customHeight="1">
      <c r="C53" s="169"/>
      <c r="D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1"/>
    </row>
    <row r="54" spans="3:19" ht="2.1" customHeight="1">
      <c r="C54" s="169"/>
      <c r="D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1"/>
    </row>
    <row r="55" spans="3:19" ht="2.1" customHeight="1">
      <c r="C55" s="169"/>
      <c r="D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1"/>
    </row>
    <row r="56" spans="3:19" s="442" customFormat="1" ht="50.1" customHeight="1">
      <c r="C56" s="178" t="s">
        <v>74</v>
      </c>
      <c r="D56" s="445">
        <v>900</v>
      </c>
      <c r="E56"/>
      <c r="F56" s="235" t="s">
        <v>75</v>
      </c>
      <c r="G56" s="445">
        <v>200</v>
      </c>
      <c r="H56" s="235" t="s">
        <v>76</v>
      </c>
      <c r="I56" s="445">
        <v>20</v>
      </c>
      <c r="J56" s="235" t="s">
        <v>76</v>
      </c>
      <c r="K56" s="445">
        <v>40</v>
      </c>
      <c r="L56" s="308" t="s">
        <v>77</v>
      </c>
      <c r="M56" s="445">
        <v>1500</v>
      </c>
      <c r="N56" s="451" t="s">
        <v>78</v>
      </c>
      <c r="O56" s="445">
        <v>1000</v>
      </c>
      <c r="P56" s="451" t="s">
        <v>79</v>
      </c>
      <c r="Q56" s="445">
        <v>3500</v>
      </c>
      <c r="R56" s="443"/>
      <c r="S56"/>
    </row>
    <row r="57" spans="3:19">
      <c r="C57" s="304"/>
      <c r="D57" s="305"/>
      <c r="F57" s="305"/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6"/>
    </row>
    <row r="58" spans="3:19">
      <c r="C58" s="304"/>
      <c r="D58" s="305"/>
      <c r="F58" s="305"/>
      <c r="G58" s="305"/>
      <c r="H58" s="170"/>
      <c r="I58" s="305"/>
      <c r="J58" s="305"/>
      <c r="K58" s="305"/>
      <c r="L58" s="305"/>
      <c r="M58" s="305"/>
      <c r="N58" s="305"/>
      <c r="O58" s="305"/>
      <c r="P58" s="305"/>
      <c r="Q58" s="305"/>
      <c r="R58" s="306"/>
    </row>
    <row r="59" spans="3:19">
      <c r="C59" s="304"/>
      <c r="D59" s="170"/>
      <c r="F59" s="305"/>
      <c r="G59" s="305"/>
      <c r="H59" s="305"/>
      <c r="I59" s="305"/>
      <c r="J59" s="305"/>
      <c r="K59" s="305"/>
      <c r="L59" s="170"/>
      <c r="M59" s="305"/>
      <c r="N59" s="305"/>
      <c r="O59" s="305"/>
      <c r="P59" s="305"/>
      <c r="Q59" s="305"/>
      <c r="R59" s="306"/>
    </row>
    <row r="60" spans="3:19">
      <c r="C60" s="304"/>
      <c r="D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6"/>
    </row>
    <row r="61" spans="3:19">
      <c r="C61" s="304"/>
      <c r="D61" s="305"/>
      <c r="F61" s="305"/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6"/>
    </row>
    <row r="62" spans="3:19">
      <c r="C62" s="307" t="s">
        <v>45</v>
      </c>
      <c r="D62" s="177"/>
      <c r="F62" s="308" t="s">
        <v>45</v>
      </c>
      <c r="G62" s="177"/>
      <c r="H62" s="308" t="s">
        <v>45</v>
      </c>
      <c r="I62" s="177"/>
      <c r="J62" s="308" t="s">
        <v>45</v>
      </c>
      <c r="K62" s="177"/>
      <c r="L62" s="308" t="s">
        <v>45</v>
      </c>
      <c r="M62" s="177"/>
      <c r="N62" s="308" t="s">
        <v>45</v>
      </c>
      <c r="O62" s="177"/>
      <c r="P62" s="308" t="s">
        <v>45</v>
      </c>
      <c r="Q62" s="177"/>
      <c r="R62" s="306"/>
    </row>
    <row r="63" spans="3:19" ht="2.1" customHeight="1">
      <c r="C63" s="169"/>
      <c r="D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1"/>
    </row>
    <row r="64" spans="3:19" ht="2.1" customHeight="1">
      <c r="C64" s="169"/>
      <c r="D64" s="170"/>
      <c r="F64" s="170"/>
      <c r="G64" s="170"/>
      <c r="H64" s="170"/>
      <c r="I64" s="170"/>
      <c r="J64" s="170"/>
      <c r="K64" s="452"/>
      <c r="L64" s="170"/>
      <c r="M64" s="170"/>
      <c r="N64" s="170"/>
      <c r="O64" s="170"/>
      <c r="P64" s="170"/>
      <c r="Q64" s="170"/>
      <c r="R64" s="171"/>
    </row>
    <row r="65" spans="3:19" ht="1.5" customHeight="1">
      <c r="C65" s="169"/>
      <c r="D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1"/>
    </row>
    <row r="66" spans="3:19" s="442" customFormat="1" ht="50.1" customHeight="1">
      <c r="C66" s="178" t="s">
        <v>80</v>
      </c>
      <c r="D66" s="445">
        <v>100</v>
      </c>
      <c r="E66"/>
      <c r="F66" s="235" t="s">
        <v>81</v>
      </c>
      <c r="G66" s="445">
        <v>1200</v>
      </c>
      <c r="H66" s="235" t="s">
        <v>82</v>
      </c>
      <c r="I66" s="445">
        <v>1500</v>
      </c>
      <c r="J66" s="235" t="s">
        <v>83</v>
      </c>
      <c r="K66" s="445">
        <v>2000</v>
      </c>
      <c r="L66" s="308" t="s">
        <v>84</v>
      </c>
      <c r="M66" s="445">
        <v>1500</v>
      </c>
      <c r="N66" s="445" t="s">
        <v>85</v>
      </c>
      <c r="O66" s="445">
        <v>250</v>
      </c>
      <c r="P66" s="308" t="s">
        <v>86</v>
      </c>
      <c r="Q66" s="445">
        <v>1000</v>
      </c>
      <c r="R66" s="443"/>
      <c r="S66"/>
    </row>
    <row r="67" spans="3:19">
      <c r="C67" s="304"/>
      <c r="D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170"/>
      <c r="Q67" s="305"/>
      <c r="R67" s="306"/>
    </row>
    <row r="68" spans="3:19">
      <c r="C68" s="169"/>
      <c r="D68" s="305"/>
      <c r="F68" s="305"/>
      <c r="G68" s="305"/>
      <c r="H68" s="170"/>
      <c r="I68" s="305"/>
      <c r="J68" s="305"/>
      <c r="K68" s="305"/>
      <c r="L68" s="170"/>
      <c r="M68" s="305"/>
      <c r="N68" s="305"/>
      <c r="O68" s="305"/>
      <c r="P68" s="170"/>
      <c r="Q68" s="305"/>
      <c r="R68" s="306"/>
    </row>
    <row r="69" spans="3:19">
      <c r="C69" s="304"/>
      <c r="D69" s="305"/>
      <c r="F69" s="305"/>
      <c r="G69" s="170"/>
      <c r="H69" s="305"/>
      <c r="I69" s="305"/>
      <c r="J69" s="170"/>
      <c r="K69" s="305"/>
      <c r="L69" s="170"/>
      <c r="M69" s="305"/>
      <c r="N69" s="305"/>
      <c r="O69" s="170"/>
      <c r="P69" s="305"/>
      <c r="Q69" s="305"/>
      <c r="R69" s="306"/>
    </row>
    <row r="70" spans="3:19">
      <c r="C70" s="304"/>
      <c r="D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6"/>
    </row>
    <row r="71" spans="3:19">
      <c r="C71" s="304"/>
      <c r="D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6"/>
    </row>
    <row r="72" spans="3:19">
      <c r="C72" s="307" t="s">
        <v>45</v>
      </c>
      <c r="D72" s="177"/>
      <c r="F72" s="308" t="s">
        <v>45</v>
      </c>
      <c r="G72" s="177"/>
      <c r="H72" s="308" t="s">
        <v>45</v>
      </c>
      <c r="I72" s="177"/>
      <c r="J72" s="308" t="s">
        <v>45</v>
      </c>
      <c r="K72" s="177"/>
      <c r="L72" s="308" t="s">
        <v>45</v>
      </c>
      <c r="M72" s="177"/>
      <c r="N72" s="308" t="s">
        <v>45</v>
      </c>
      <c r="O72" s="177"/>
      <c r="P72" s="308" t="s">
        <v>45</v>
      </c>
      <c r="Q72" s="177"/>
      <c r="R72" s="306"/>
    </row>
    <row r="73" spans="3:19" ht="2.1" customHeight="1">
      <c r="C73" s="169"/>
      <c r="D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1"/>
    </row>
    <row r="74" spans="3:19" ht="2.1" customHeight="1">
      <c r="C74" s="169"/>
      <c r="D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1"/>
    </row>
    <row r="75" spans="3:19" ht="2.1" customHeight="1">
      <c r="C75" s="169"/>
      <c r="D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1"/>
    </row>
    <row r="76" spans="3:19" s="442" customFormat="1" ht="50.1" customHeight="1">
      <c r="C76" s="178" t="s">
        <v>87</v>
      </c>
      <c r="D76" s="445">
        <v>1200</v>
      </c>
      <c r="E76"/>
      <c r="F76" s="235" t="s">
        <v>88</v>
      </c>
      <c r="G76" s="445">
        <v>1200</v>
      </c>
      <c r="H76" s="235" t="s">
        <v>89</v>
      </c>
      <c r="I76" s="445">
        <v>12100</v>
      </c>
      <c r="J76" s="235" t="s">
        <v>90</v>
      </c>
      <c r="K76" s="445">
        <v>150</v>
      </c>
      <c r="L76" s="308" t="s">
        <v>91</v>
      </c>
      <c r="M76" s="445">
        <v>640</v>
      </c>
      <c r="N76" s="445" t="s">
        <v>92</v>
      </c>
      <c r="O76" s="445">
        <v>12000</v>
      </c>
      <c r="P76" s="308" t="s">
        <v>93</v>
      </c>
      <c r="Q76" s="445">
        <v>4500</v>
      </c>
      <c r="R76" s="443"/>
      <c r="S76"/>
    </row>
    <row r="77" spans="3:19">
      <c r="C77" s="169"/>
      <c r="D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170"/>
      <c r="Q77" s="305"/>
      <c r="R77" s="306"/>
    </row>
    <row r="78" spans="3:19">
      <c r="C78" s="169"/>
      <c r="D78" s="305"/>
      <c r="F78" s="305"/>
      <c r="G78" s="305"/>
      <c r="H78" s="170"/>
      <c r="I78" s="305"/>
      <c r="J78" s="305"/>
      <c r="K78" s="305"/>
      <c r="L78" s="170"/>
      <c r="M78" s="305"/>
      <c r="N78" s="305"/>
      <c r="O78" s="305"/>
      <c r="P78" s="170"/>
      <c r="Q78" s="305"/>
      <c r="R78" s="306"/>
    </row>
    <row r="79" spans="3:19">
      <c r="C79" s="304"/>
      <c r="D79" s="305"/>
      <c r="F79" s="305"/>
      <c r="G79" s="170"/>
      <c r="H79" s="305"/>
      <c r="I79" s="305"/>
      <c r="J79" s="170"/>
      <c r="K79" s="305"/>
      <c r="L79" s="170"/>
      <c r="M79" s="305"/>
      <c r="N79" s="305"/>
      <c r="O79" s="170"/>
      <c r="P79" s="305"/>
      <c r="Q79" s="305"/>
      <c r="R79" s="306"/>
    </row>
    <row r="80" spans="3:19">
      <c r="C80" s="304"/>
      <c r="D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6"/>
    </row>
    <row r="81" spans="3:19">
      <c r="C81" s="304"/>
      <c r="D81" s="305"/>
      <c r="F81" s="305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6"/>
    </row>
    <row r="82" spans="3:19">
      <c r="C82" s="307" t="s">
        <v>45</v>
      </c>
      <c r="D82" s="177"/>
      <c r="F82" s="308" t="s">
        <v>45</v>
      </c>
      <c r="G82" s="177"/>
      <c r="H82" s="308" t="s">
        <v>45</v>
      </c>
      <c r="I82" s="177"/>
      <c r="J82" s="308" t="s">
        <v>45</v>
      </c>
      <c r="K82" s="177"/>
      <c r="L82" s="308" t="s">
        <v>45</v>
      </c>
      <c r="M82" s="177"/>
      <c r="N82" s="308" t="s">
        <v>45</v>
      </c>
      <c r="O82" s="177"/>
      <c r="P82" s="308" t="s">
        <v>45</v>
      </c>
      <c r="Q82" s="177"/>
      <c r="R82" s="306"/>
    </row>
    <row r="83" spans="3:19" ht="2.1" customHeight="1">
      <c r="C83" s="169"/>
      <c r="D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1"/>
    </row>
    <row r="84" spans="3:19" ht="2.1" customHeight="1">
      <c r="C84" s="169"/>
      <c r="D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1"/>
    </row>
    <row r="85" spans="3:19" ht="1.5" customHeight="1">
      <c r="C85" s="169"/>
      <c r="D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1"/>
    </row>
    <row r="86" spans="3:19" s="442" customFormat="1" ht="50.1" customHeight="1">
      <c r="C86" s="178" t="s">
        <v>94</v>
      </c>
      <c r="D86" s="445">
        <v>50</v>
      </c>
      <c r="E86"/>
      <c r="F86" s="235" t="s">
        <v>95</v>
      </c>
      <c r="G86" s="445">
        <v>1250</v>
      </c>
      <c r="H86" s="234" t="s">
        <v>96</v>
      </c>
      <c r="I86" s="445">
        <v>700</v>
      </c>
      <c r="J86" s="234" t="s">
        <v>97</v>
      </c>
      <c r="K86" s="445">
        <v>5000</v>
      </c>
      <c r="L86" s="451" t="s">
        <v>98</v>
      </c>
      <c r="M86" s="445">
        <v>1100</v>
      </c>
      <c r="N86" s="445" t="s">
        <v>99</v>
      </c>
      <c r="O86" s="445">
        <v>200</v>
      </c>
      <c r="P86" s="308" t="s">
        <v>100</v>
      </c>
      <c r="Q86" s="445">
        <v>90</v>
      </c>
      <c r="R86" s="443"/>
      <c r="S86"/>
    </row>
    <row r="87" spans="3:19">
      <c r="C87" s="304"/>
      <c r="D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170"/>
      <c r="Q87" s="305"/>
      <c r="R87" s="306"/>
    </row>
    <row r="88" spans="3:19">
      <c r="C88" s="169"/>
      <c r="D88" s="305"/>
      <c r="F88" s="305"/>
      <c r="G88" s="305"/>
      <c r="H88" s="170"/>
      <c r="I88" s="305"/>
      <c r="J88" s="305"/>
      <c r="K88" s="305"/>
      <c r="L88" s="170"/>
      <c r="M88" s="305"/>
      <c r="N88" s="305"/>
      <c r="O88" s="305"/>
      <c r="P88" s="170"/>
      <c r="Q88" s="305"/>
      <c r="R88" s="306"/>
    </row>
    <row r="89" spans="3:19">
      <c r="C89" s="304"/>
      <c r="D89" s="170"/>
      <c r="F89" s="305"/>
      <c r="G89" s="170"/>
      <c r="H89" s="170"/>
      <c r="I89" s="305"/>
      <c r="J89" s="170"/>
      <c r="K89" s="305"/>
      <c r="L89" s="170"/>
      <c r="M89" s="305"/>
      <c r="N89" s="305"/>
      <c r="O89" s="170"/>
      <c r="P89" s="305"/>
      <c r="Q89" s="305"/>
      <c r="R89" s="306"/>
    </row>
    <row r="90" spans="3:19">
      <c r="C90" s="304"/>
      <c r="D90" s="305"/>
      <c r="F90" s="305"/>
      <c r="G90" s="305"/>
      <c r="H90" s="305"/>
      <c r="I90" s="305"/>
      <c r="J90" s="170"/>
      <c r="K90" s="305"/>
      <c r="L90" s="305"/>
      <c r="M90" s="305"/>
      <c r="N90" s="305"/>
      <c r="O90" s="305"/>
      <c r="P90" s="305"/>
      <c r="Q90" s="305"/>
      <c r="R90" s="306"/>
    </row>
    <row r="91" spans="3:19">
      <c r="C91" s="304"/>
      <c r="D91" s="305"/>
      <c r="F91" s="305"/>
      <c r="G91" s="305"/>
      <c r="H91" s="305"/>
      <c r="I91" s="305"/>
      <c r="J91" s="305"/>
      <c r="K91" s="305"/>
      <c r="L91" s="305"/>
      <c r="M91" s="305"/>
      <c r="N91" s="305"/>
      <c r="O91" s="305"/>
      <c r="P91" s="305"/>
      <c r="Q91" s="305"/>
      <c r="R91" s="306"/>
    </row>
    <row r="92" spans="3:19">
      <c r="C92" s="307" t="s">
        <v>45</v>
      </c>
      <c r="D92" s="177"/>
      <c r="F92" s="308" t="s">
        <v>45</v>
      </c>
      <c r="G92" s="177"/>
      <c r="H92" s="308" t="s">
        <v>45</v>
      </c>
      <c r="I92" s="177"/>
      <c r="J92" s="308" t="s">
        <v>45</v>
      </c>
      <c r="K92" s="177"/>
      <c r="L92" s="308" t="s">
        <v>45</v>
      </c>
      <c r="M92" s="177"/>
      <c r="N92" s="308" t="s">
        <v>45</v>
      </c>
      <c r="O92" s="177"/>
      <c r="P92" s="308" t="s">
        <v>45</v>
      </c>
      <c r="Q92" s="177"/>
      <c r="R92" s="306"/>
    </row>
    <row r="93" spans="3:19" ht="2.1" customHeight="1">
      <c r="C93" s="169"/>
      <c r="D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1"/>
    </row>
    <row r="94" spans="3:19" ht="2.1" customHeight="1">
      <c r="C94" s="169"/>
      <c r="D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1"/>
    </row>
    <row r="95" spans="3:19" ht="2.1" customHeight="1">
      <c r="C95" s="169"/>
      <c r="D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1"/>
    </row>
    <row r="96" spans="3:19" s="442" customFormat="1" ht="50.1" customHeight="1">
      <c r="C96" s="178" t="s">
        <v>101</v>
      </c>
      <c r="D96" s="445">
        <v>2000</v>
      </c>
      <c r="E96"/>
      <c r="F96" s="235" t="s">
        <v>102</v>
      </c>
      <c r="G96" s="445">
        <v>300</v>
      </c>
      <c r="H96" s="234" t="s">
        <v>103</v>
      </c>
      <c r="I96" s="445">
        <v>250</v>
      </c>
      <c r="J96" s="234" t="s">
        <v>104</v>
      </c>
      <c r="K96" s="445">
        <v>200</v>
      </c>
      <c r="L96" s="451" t="s">
        <v>105</v>
      </c>
      <c r="M96" s="445">
        <v>70</v>
      </c>
      <c r="N96" s="445" t="s">
        <v>106</v>
      </c>
      <c r="O96" s="445">
        <v>10</v>
      </c>
      <c r="P96" s="445"/>
      <c r="Q96" s="445"/>
      <c r="R96" s="443"/>
      <c r="S96"/>
    </row>
    <row r="97" spans="3:18">
      <c r="C97" s="304"/>
      <c r="D97" s="305"/>
      <c r="F97" s="305"/>
      <c r="G97" s="305"/>
      <c r="H97" s="305"/>
      <c r="I97" s="305"/>
      <c r="J97" s="170"/>
      <c r="K97" s="305"/>
      <c r="L97" s="305"/>
      <c r="M97" s="305"/>
      <c r="N97" s="305"/>
      <c r="O97" s="305"/>
      <c r="P97" s="170"/>
      <c r="Q97" s="305"/>
      <c r="R97" s="306"/>
    </row>
    <row r="98" spans="3:18">
      <c r="C98" s="169"/>
      <c r="D98" s="305"/>
      <c r="F98" s="170"/>
      <c r="G98" s="305"/>
      <c r="H98" s="170"/>
      <c r="I98" s="305"/>
      <c r="J98" s="170"/>
      <c r="K98" s="305"/>
      <c r="L98" s="170"/>
      <c r="M98" s="305"/>
      <c r="N98" s="305"/>
      <c r="O98" s="305"/>
      <c r="Q98" s="305"/>
      <c r="R98" s="306"/>
    </row>
    <row r="99" spans="3:18">
      <c r="C99" s="304"/>
      <c r="D99" s="305"/>
      <c r="F99" s="170"/>
      <c r="G99" s="170"/>
      <c r="H99" s="305"/>
      <c r="I99" s="305"/>
      <c r="J99" s="170"/>
      <c r="K99" s="305"/>
      <c r="L99" s="170"/>
      <c r="M99" s="305"/>
      <c r="N99" s="170"/>
      <c r="O99" s="170"/>
      <c r="P99" s="305"/>
      <c r="Q99" s="305"/>
      <c r="R99" s="306"/>
    </row>
    <row r="100" spans="3:18">
      <c r="C100" s="304"/>
      <c r="D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6"/>
    </row>
    <row r="101" spans="3:18">
      <c r="C101" s="304"/>
      <c r="D101" s="305"/>
      <c r="F101" s="305"/>
      <c r="G101" s="305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6"/>
    </row>
    <row r="102" spans="3:18">
      <c r="C102" s="307" t="s">
        <v>45</v>
      </c>
      <c r="D102" s="177"/>
      <c r="F102" s="308" t="s">
        <v>45</v>
      </c>
      <c r="G102" s="177"/>
      <c r="H102" s="308" t="s">
        <v>45</v>
      </c>
      <c r="I102" s="177"/>
      <c r="J102" s="308" t="s">
        <v>45</v>
      </c>
      <c r="K102" s="177"/>
      <c r="L102" s="308" t="s">
        <v>45</v>
      </c>
      <c r="M102" s="177"/>
      <c r="N102" s="308" t="s">
        <v>45</v>
      </c>
      <c r="O102" s="177"/>
      <c r="P102" s="308"/>
      <c r="Q102" s="453"/>
      <c r="R102" s="306"/>
    </row>
    <row r="103" spans="3:18">
      <c r="C103" s="172"/>
      <c r="D103" s="173"/>
      <c r="E103" s="239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4"/>
    </row>
    <row r="104" spans="3:18" ht="7.5" customHeight="1">
      <c r="C104" s="143"/>
      <c r="D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3:18" ht="20.100000000000001" customHeight="1">
      <c r="C105" s="281" t="s">
        <v>830</v>
      </c>
      <c r="D105" s="281"/>
      <c r="F105" s="281"/>
      <c r="G105" s="281"/>
      <c r="H105" s="281"/>
      <c r="I105" s="281"/>
      <c r="J105" s="281"/>
      <c r="K105" s="281"/>
      <c r="L105" s="281" t="s">
        <v>2388</v>
      </c>
      <c r="M105" s="281"/>
      <c r="N105" s="281"/>
      <c r="O105" s="281"/>
      <c r="P105" s="281"/>
      <c r="Q105" s="281"/>
      <c r="R105" s="281"/>
    </row>
    <row r="106" spans="3:18" ht="20.100000000000001" customHeight="1">
      <c r="C106" s="282" t="s">
        <v>107</v>
      </c>
      <c r="D106" s="1148" t="s">
        <v>652</v>
      </c>
      <c r="E106" s="1148"/>
      <c r="F106" s="283" t="s">
        <v>108</v>
      </c>
      <c r="G106" s="282" t="s">
        <v>109</v>
      </c>
      <c r="H106" s="283" t="s">
        <v>110</v>
      </c>
      <c r="I106" s="284"/>
      <c r="J106" s="281"/>
      <c r="K106" s="281"/>
      <c r="L106" s="1149" t="s">
        <v>111</v>
      </c>
      <c r="M106" s="1150"/>
      <c r="N106" s="1150"/>
      <c r="O106" s="1150"/>
      <c r="P106" s="1151"/>
      <c r="Q106" s="281"/>
      <c r="R106" s="281"/>
    </row>
    <row r="107" spans="3:18" ht="20.100000000000001" customHeight="1">
      <c r="C107" s="721"/>
      <c r="D107" s="1152"/>
      <c r="E107" s="1152"/>
      <c r="F107" s="722"/>
      <c r="G107" s="721"/>
      <c r="H107" s="728" t="str">
        <f>IF($H$113=0,"",IF(AND(F107&lt;&gt;0,G107&lt;&gt;0),F107*G107,0))</f>
        <v/>
      </c>
      <c r="I107" s="281"/>
      <c r="J107" s="281"/>
      <c r="K107" s="281"/>
      <c r="L107" s="283" t="s">
        <v>112</v>
      </c>
      <c r="M107" s="1148" t="s">
        <v>653</v>
      </c>
      <c r="N107" s="1148"/>
      <c r="O107" s="283" t="s">
        <v>109</v>
      </c>
      <c r="P107" s="283" t="s">
        <v>113</v>
      </c>
      <c r="Q107" s="281"/>
      <c r="R107" s="281"/>
    </row>
    <row r="108" spans="3:18" ht="20.100000000000001" customHeight="1">
      <c r="C108" s="721"/>
      <c r="D108" s="1152"/>
      <c r="E108" s="1152"/>
      <c r="F108" s="722"/>
      <c r="G108" s="721"/>
      <c r="H108" s="728" t="str">
        <f t="shared" ref="H108:H111" si="0">IF($H$113=0,"",IF(AND(F108&lt;&gt;0,G108&lt;&gt;0),F108*G108,0))</f>
        <v/>
      </c>
      <c r="I108" s="281"/>
      <c r="J108" s="281"/>
      <c r="K108" s="281"/>
      <c r="L108" s="724"/>
      <c r="M108" s="1152"/>
      <c r="N108" s="1152"/>
      <c r="O108" s="725"/>
      <c r="P108" s="727" t="str">
        <f t="shared" ref="P108:P112" si="1">IF(O108=0,"",
IF(L108=8500,1300*O108,
IF(L108=10000,1400*O108,
IF(L108=12000,1600*O108,
IF(L108=14000,1900*O108,
IF(L108=18000,2600*O108,
IF(L108=21000,2800*O108,
IF(L108=30000,3600*O108,))))))))</f>
        <v/>
      </c>
      <c r="Q108" s="281"/>
      <c r="R108" s="281"/>
    </row>
    <row r="109" spans="3:18" ht="20.100000000000001" customHeight="1">
      <c r="C109" s="721"/>
      <c r="D109" s="1152"/>
      <c r="E109" s="1152"/>
      <c r="F109" s="722"/>
      <c r="G109" s="721"/>
      <c r="H109" s="728" t="str">
        <f t="shared" si="0"/>
        <v/>
      </c>
      <c r="I109" s="281"/>
      <c r="J109" s="281"/>
      <c r="K109" s="281"/>
      <c r="L109" s="724"/>
      <c r="M109" s="1152"/>
      <c r="N109" s="1152"/>
      <c r="O109" s="725"/>
      <c r="P109" s="727" t="str">
        <f t="shared" si="1"/>
        <v/>
      </c>
      <c r="Q109" s="281"/>
      <c r="R109" s="281"/>
    </row>
    <row r="110" spans="3:18" ht="20.100000000000001" customHeight="1">
      <c r="C110" s="721"/>
      <c r="D110" s="1152"/>
      <c r="E110" s="1152"/>
      <c r="F110" s="722"/>
      <c r="G110" s="721"/>
      <c r="H110" s="728" t="str">
        <f t="shared" si="0"/>
        <v/>
      </c>
      <c r="I110" s="281"/>
      <c r="J110" s="281"/>
      <c r="K110" s="281"/>
      <c r="L110" s="724"/>
      <c r="M110" s="1152"/>
      <c r="N110" s="1152"/>
      <c r="O110" s="725"/>
      <c r="P110" s="727" t="str">
        <f t="shared" si="1"/>
        <v/>
      </c>
      <c r="Q110" s="281"/>
      <c r="R110" s="281"/>
    </row>
    <row r="111" spans="3:18" ht="20.100000000000001" customHeight="1">
      <c r="C111" s="721"/>
      <c r="D111" s="1152"/>
      <c r="E111" s="1152"/>
      <c r="F111" s="722"/>
      <c r="G111" s="721"/>
      <c r="H111" s="728" t="str">
        <f t="shared" si="0"/>
        <v/>
      </c>
      <c r="I111" s="281"/>
      <c r="J111" s="281"/>
      <c r="K111" s="281"/>
      <c r="L111" s="724"/>
      <c r="M111" s="1152"/>
      <c r="N111" s="1152"/>
      <c r="O111" s="725"/>
      <c r="P111" s="727" t="str">
        <f t="shared" si="1"/>
        <v/>
      </c>
      <c r="Q111" s="281"/>
      <c r="R111" s="281"/>
    </row>
    <row r="112" spans="3:18" ht="20.100000000000001" customHeight="1">
      <c r="C112" s="723"/>
      <c r="D112" s="1152"/>
      <c r="E112" s="1152"/>
      <c r="F112" s="722"/>
      <c r="G112" s="721"/>
      <c r="H112" s="728" t="str">
        <f>IF($H$113=0,"",IF(AND(F112&lt;&gt;0,G112&lt;&gt;0),F112*G112,0))</f>
        <v/>
      </c>
      <c r="I112" s="281"/>
      <c r="J112" s="281"/>
      <c r="K112" s="281"/>
      <c r="L112" s="724"/>
      <c r="M112" s="1152"/>
      <c r="N112" s="1152"/>
      <c r="O112" s="725"/>
      <c r="P112" s="727" t="str">
        <f t="shared" si="1"/>
        <v/>
      </c>
      <c r="Q112" s="281"/>
      <c r="R112" s="281"/>
    </row>
    <row r="113" spans="3:18" ht="20.100000000000001" customHeight="1">
      <c r="C113" s="1155" t="s">
        <v>114</v>
      </c>
      <c r="D113" s="1156"/>
      <c r="E113" s="1156"/>
      <c r="F113" s="1157"/>
      <c r="G113" s="276">
        <f>SUM(G107:G112)</f>
        <v>0</v>
      </c>
      <c r="H113" s="244">
        <f>'SIMULADOR DE CARGA'!Y143</f>
        <v>0</v>
      </c>
      <c r="I113" s="281"/>
      <c r="J113" s="281"/>
      <c r="K113" s="281"/>
      <c r="L113" s="1158" t="s">
        <v>115</v>
      </c>
      <c r="M113" s="1158"/>
      <c r="N113" s="1158"/>
      <c r="O113" s="276">
        <f>SUM(O108:O112)</f>
        <v>0</v>
      </c>
      <c r="P113" s="727">
        <f>SUM(P108:P112)</f>
        <v>0</v>
      </c>
      <c r="Q113" s="281"/>
      <c r="R113" s="281"/>
    </row>
    <row r="114" spans="3:18" ht="15.75">
      <c r="C114" s="281"/>
      <c r="D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</row>
    <row r="115" spans="3:18" ht="20.100000000000001" customHeight="1">
      <c r="C115" s="1159" t="s">
        <v>796</v>
      </c>
      <c r="D115" s="1160"/>
      <c r="E115" s="1160"/>
      <c r="F115" s="1160"/>
      <c r="G115" s="1160"/>
      <c r="H115" s="1160"/>
      <c r="I115" s="1160"/>
      <c r="J115" s="1160"/>
      <c r="K115" s="1160"/>
      <c r="L115" s="432" t="str">
        <f>"Sim"</f>
        <v>Sim</v>
      </c>
      <c r="M115" s="181"/>
      <c r="N115" s="144"/>
      <c r="O115" s="144"/>
      <c r="P115" s="181"/>
      <c r="Q115" s="181"/>
      <c r="R115" s="182"/>
    </row>
    <row r="116" spans="3:18" ht="20.100000000000001" customHeight="1">
      <c r="C116" s="806" t="s">
        <v>107</v>
      </c>
      <c r="D116" s="807"/>
      <c r="E116" s="807"/>
      <c r="F116" s="808"/>
      <c r="G116" s="806" t="s">
        <v>805</v>
      </c>
      <c r="H116" s="807"/>
      <c r="I116" s="807"/>
      <c r="J116" s="807"/>
      <c r="K116" s="808"/>
      <c r="L116" s="929" t="s">
        <v>118</v>
      </c>
      <c r="M116" s="1104"/>
      <c r="N116" s="1104"/>
      <c r="O116" s="930"/>
      <c r="P116" s="925" t="s">
        <v>806</v>
      </c>
      <c r="Q116" s="927" t="s">
        <v>120</v>
      </c>
      <c r="R116" s="928"/>
    </row>
    <row r="117" spans="3:18" ht="20.100000000000001" customHeight="1">
      <c r="C117" s="809"/>
      <c r="D117" s="810"/>
      <c r="E117" s="810"/>
      <c r="F117" s="811"/>
      <c r="G117" s="809"/>
      <c r="H117" s="810"/>
      <c r="I117" s="810"/>
      <c r="J117" s="810"/>
      <c r="K117" s="811"/>
      <c r="L117" s="933" t="s">
        <v>121</v>
      </c>
      <c r="M117" s="934"/>
      <c r="N117" s="933" t="s">
        <v>122</v>
      </c>
      <c r="O117" s="934"/>
      <c r="P117" s="926"/>
      <c r="Q117" s="929"/>
      <c r="R117" s="930"/>
    </row>
    <row r="118" spans="3:18" ht="20.100000000000001" customHeight="1">
      <c r="C118" s="830"/>
      <c r="D118" s="1153"/>
      <c r="E118" s="1153"/>
      <c r="F118" s="1154"/>
      <c r="G118" s="830"/>
      <c r="H118" s="838"/>
      <c r="I118" s="838"/>
      <c r="J118" s="838"/>
      <c r="K118" s="831"/>
      <c r="L118" s="830"/>
      <c r="M118" s="831"/>
      <c r="N118" s="358"/>
      <c r="O118" s="720" t="b">
        <f>IF(L118="KW",N118*1000,
IF(AND(L118="CV",G118&lt;&gt;"Trifásico"),VLOOKUP(N118,'Dados Norma'!$I$4:$N$16,2,0)*1000,
IF(AND(L118="CV",G118="Trifásico"),VLOOKUP(N118,'Dados Norma'!$Q$4:$V$25,2,0)*1000)))</f>
        <v>0</v>
      </c>
      <c r="P118" s="712"/>
      <c r="Q118" s="373">
        <f xml:space="preserve">
IF(AND(G118&lt;&gt;0,N118&lt;&gt;0,L118&lt;&gt;0,P118&lt;&gt;0),
IF(AND(SUM($P$118:$P$126)=1,G118&lt;&gt;"Trifásico",L118="CV"),VLOOKUP(N118,'Dados Norma'!$I$4:$N$16,3,0)*P118*1000,
IF(AND(SUM($P$118:$P$126)=1,G118&lt;&gt;"Trifásico",L118="KW"),VLOOKUP(N118,'Dados Norma'!$J$4:$N$16,2,0)*P118*1000,
IF(AND(SUM($P$118:$P$126)=2,G118&lt;&gt;"Trifásico",L118="CV"),VLOOKUP(N118,'Dados Norma'!$I$4:$N$16,4,0)*P118*1000,
IF(AND(SUM($P$118:$P$126)=2,G118&lt;&gt;"Trifásico",L118="KW"),VLOOKUP(N118,'Dados Norma'!$J$4:$N$16,3,0)*P118*1000,
IF(AND(SUM($P$118:$P$126)=3,G118&lt;&gt;"Trifásico",L118="CV"),VLOOKUP(N118,'Dados Norma'!$I$4:$N$16,5,0)*P118*1000,
IF(AND(SUM($P$118:$P$126)=3,G118&lt;&gt;"Trifásico",L118="KW"),VLOOKUP(N118,'Dados Norma'!$J$4:$N$16,4,0)*P118*1000,
IF(AND(SUM($P$118:$P$126)=4,G118&lt;&gt;"Trifásico",L118="CV"),VLOOKUP(N118,'Dados Norma'!$I$4:$N$16,5,0)*P118*1000,
IF(AND(SUM($P$118:$P$126)=4,G118&lt;&gt;"Trifásico",L118="KW"),VLOOKUP(N118,'Dados Norma'!$J$4:$N$16,4,0)*P118*1000,
IF(AND(SUM($P$118:$P$126)=5,G118&lt;&gt;"Trifásico",L118="CV"),VLOOKUP(N118,'Dados Norma'!$I$4:$N$16,5,0)*P118*1000,
IF(AND(SUM($P$118:$P$126)=5,G118&lt;&gt;"Trifásico",L118="KW"),VLOOKUP(N118,'Dados Norma'!$J$4:$N$16,4,0)*P118*1000,
IF(AND(SUM($P$118:$P$126)&gt;5,G118&lt;&gt;"Trifásico",L118="CV"),VLOOKUP(N118,'Dados Norma'!$I$4:$N$16,6,0)*P118*1000,
IF(AND(SUM($P$118:$P$126)&gt;5,G118&lt;&gt;"Trifásico",L118="KW"),VLOOKUP(N118,'Dados Norma'!$J$4:$N$16,5,0)*P118*1000,
IF(AND(SUM($P$118:$P$126)=1,G118="Trifásico",L118="CV"),VLOOKUP(N118,'Dados Norma'!$Q$4:$V$25,3,0)*P118*1000,
IF(AND(SUM($P$118:$P$126)=1,G118="Trifásico",L118="KW"),VLOOKUP(N118,'Dados Norma'!$R$4:$V$25,2,0)*P118*1000,
IF(AND(SUM($P$118:$P$126)=2,G118="Trifásico",L118="CV"),VLOOKUP(N118,'Dados Norma'!$Q$4:$V$25,4,0)*P118*1000,
IF(AND(SUM($P$118:$P$126)=2,G118="Trifásico",L118="KW"),VLOOKUP(N118,'Dados Norma'!$R$4:$V$25,3,0)*P118*1000,
IF(AND(SUM($P$118:$P$126)=3,G118="Trifásico",L118="CV"),VLOOKUP(N118,'Dados Norma'!$Q$4:$V$25,5,0)*P118*1000,
IF(AND(SUM($P$118:$P$126)=3,G118="Trifásico",L118="KW"),VLOOKUP(N118,'Dados Norma'!$R$4:$V$25,4,0)*P118*1000,
IF(AND(SUM($P$118:$P$126)=4,G118="Trifásico",L118="CV"),VLOOKUP(N118,'Dados Norma'!$Q$4:$V$25,5,0)*P118*1000,
IF(AND(SUM($P$118:$P$126)=4,G118="Trifásico",L118="KW"),VLOOKUP(N118,'Dados Norma'!$R$4:$V$25,4,0)*P118*1000,
IF(AND(SUM($P$118:$P$126)=5,G118="Trifásico",L118="CV"),VLOOKUP(N118,'Dados Norma'!$Q$4:$V$25,5,0)*P118*1000,
IF(AND(SUM($P$118:$P$126)=5,G118="Trifásico",L118="KW"),VLOOKUP(N118,'Dados Norma'!$R$4:$V$25,4,0)*P118*1000,
IF(AND(SUM($P$118:$P$126)&gt;5,G118="Trifásico",L118="CV"),VLOOKUP(N118,'Dados Norma'!$Q$4:$V$25,6,0)*P118*1000,
IF(AND(SUM($P$118:$P$126)&gt;5,G118="Trifásico",L118="KW"),VLOOKUP(N118,'Dados Norma'!$R$4:$V$25,5,0)*P118*1000,
)))))))))))))))))))))))),0)</f>
        <v>0</v>
      </c>
      <c r="R118" s="375">
        <f xml:space="preserve">
IF(AND(G118&lt;&gt;0,N118&lt;&gt;0,L118&lt;&gt;0,P118&lt;&gt;0),O118*P118,0)</f>
        <v>0</v>
      </c>
    </row>
    <row r="119" spans="3:18" ht="20.100000000000001" customHeight="1">
      <c r="C119" s="830"/>
      <c r="D119" s="1153"/>
      <c r="E119" s="1153"/>
      <c r="F119" s="1154"/>
      <c r="G119" s="830"/>
      <c r="H119" s="838"/>
      <c r="I119" s="838"/>
      <c r="J119" s="838"/>
      <c r="K119" s="831"/>
      <c r="L119" s="830"/>
      <c r="M119" s="831"/>
      <c r="N119" s="358"/>
      <c r="O119" s="720" t="b">
        <f>IF(L119="KW",N119*1000,
IF(AND(L119="CV",G119&lt;&gt;"Trifásico"),VLOOKUP(N119,'Dados Norma'!$I$4:$N$16,2,0)*1000,
IF(AND(L119="CV",G119="Trifásico"),VLOOKUP(N119,'Dados Norma'!$Q$4:$V$25,2,0)*1000)))</f>
        <v>0</v>
      </c>
      <c r="P119" s="712"/>
      <c r="Q119" s="373">
        <f xml:space="preserve">
IF(AND(G119&lt;&gt;0,N119&lt;&gt;0,L119&lt;&gt;0,P119&lt;&gt;0),
IF(AND(SUM($P$118:$P$126)=1,G119&lt;&gt;"Trifásico",L119="CV"),VLOOKUP(N119,'Dados Norma'!$I$4:$N$16,3,0)*P119*1000,
IF(AND(SUM($P$118:$P$126)=1,G119&lt;&gt;"Trifásico",L119="KW"),VLOOKUP(N119,'Dados Norma'!$J$4:$N$16,2,0)*P119*1000,
IF(AND(SUM($P$118:$P$126)=2,G119&lt;&gt;"Trifásico",L119="CV"),VLOOKUP(N119,'Dados Norma'!$I$4:$N$16,4,0)*P119*1000,
IF(AND(SUM($P$118:$P$126)=2,G119&lt;&gt;"Trifásico",L119="KW"),VLOOKUP(N119,'Dados Norma'!$J$4:$N$16,3,0)*P119*1000,
IF(AND(SUM($P$118:$P$126)=3,G119&lt;&gt;"Trifásico",L119="CV"),VLOOKUP(N119,'Dados Norma'!$I$4:$N$16,5,0)*P119*1000,
IF(AND(SUM($P$118:$P$126)=3,G119&lt;&gt;"Trifásico",L119="KW"),VLOOKUP(N119,'Dados Norma'!$J$4:$N$16,4,0)*P119*1000,
IF(AND(SUM($P$118:$P$126)=4,G119&lt;&gt;"Trifásico",L119="CV"),VLOOKUP(N119,'Dados Norma'!$I$4:$N$16,5,0)*P119*1000,
IF(AND(SUM($P$118:$P$126)=4,G119&lt;&gt;"Trifásico",L119="KW"),VLOOKUP(N119,'Dados Norma'!$J$4:$N$16,4,0)*P119*1000,
IF(AND(SUM($P$118:$P$126)=5,G119&lt;&gt;"Trifásico",L119="CV"),VLOOKUP(N119,'Dados Norma'!$I$4:$N$16,5,0)*P119*1000,
IF(AND(SUM($P$118:$P$126)=5,G119&lt;&gt;"Trifásico",L119="KW"),VLOOKUP(N119,'Dados Norma'!$J$4:$N$16,4,0)*P119*1000,
IF(AND(SUM($P$118:$P$126)&gt;5,G119&lt;&gt;"Trifásico",L119="CV"),VLOOKUP(N119,'Dados Norma'!$I$4:$N$16,6,0)*P119*1000,
IF(AND(SUM($P$118:$P$126)&gt;5,G119&lt;&gt;"Trifásico",L119="KW"),VLOOKUP(N119,'Dados Norma'!$J$4:$N$16,5,0)*P119*1000,
IF(AND(SUM($P$118:$P$126)=1,G119="Trifásico",L119="CV"),VLOOKUP(N119,'Dados Norma'!$Q$4:$V$25,3,0)*P119*1000,
IF(AND(SUM($P$118:$P$126)=1,G119="Trifásico",L119="KW"),VLOOKUP(N119,'Dados Norma'!$R$4:$V$25,2,0)*P119*1000,
IF(AND(SUM($P$118:$P$126)=2,G119="Trifásico",L119="CV"),VLOOKUP(N119,'Dados Norma'!$Q$4:$V$25,4,0)*P119*1000,
IF(AND(SUM($P$118:$P$126)=2,G119="Trifásico",L119="KW"),VLOOKUP(N119,'Dados Norma'!$R$4:$V$25,3,0)*P119*1000,
IF(AND(SUM($P$118:$P$126)=3,G119="Trifásico",L119="CV"),VLOOKUP(N119,'Dados Norma'!$Q$4:$V$25,5,0)*P119*1000,
IF(AND(SUM($P$118:$P$126)=3,G119="Trifásico",L119="KW"),VLOOKUP(N119,'Dados Norma'!$R$4:$V$25,4,0)*P119*1000,
IF(AND(SUM($P$118:$P$126)=4,G119="Trifásico",L119="CV"),VLOOKUP(N119,'Dados Norma'!$Q$4:$V$25,5,0)*P119*1000,
IF(AND(SUM($P$118:$P$126)=4,G119="Trifásico",L119="KW"),VLOOKUP(N119,'Dados Norma'!$R$4:$V$25,4,0)*P119*1000,
IF(AND(SUM($P$118:$P$126)=5,G119="Trifásico",L119="CV"),VLOOKUP(N119,'Dados Norma'!$Q$4:$V$25,5,0)*P119*1000,
IF(AND(SUM($P$118:$P$126)=5,G119="Trifásico",L119="KW"),VLOOKUP(N119,'Dados Norma'!$R$4:$V$25,4,0)*P119*1000,
IF(AND(SUM($P$118:$P$126)&gt;5,G119="Trifásico",L119="CV"),VLOOKUP(N119,'Dados Norma'!$Q$4:$V$25,6,0)*P119*1000,
IF(AND(SUM($P$118:$P$126)&gt;5,G119="Trifásico",L119="KW"),VLOOKUP(N119,'Dados Norma'!$R$4:$V$25,5,0)*P119*1000,
)))))))))))))))))))))))),0)</f>
        <v>0</v>
      </c>
      <c r="R119" s="375">
        <f t="shared" ref="R119:R126" si="2" xml:space="preserve">
IF(AND(G119&lt;&gt;0,N119&lt;&gt;0,L119&lt;&gt;0,P119&lt;&gt;0),O119*P119,0)</f>
        <v>0</v>
      </c>
    </row>
    <row r="120" spans="3:18" ht="20.100000000000001" customHeight="1">
      <c r="C120" s="830"/>
      <c r="D120" s="1153"/>
      <c r="E120" s="1153"/>
      <c r="F120" s="1154"/>
      <c r="G120" s="830"/>
      <c r="H120" s="838"/>
      <c r="I120" s="838"/>
      <c r="J120" s="838"/>
      <c r="K120" s="831"/>
      <c r="L120" s="830"/>
      <c r="M120" s="831"/>
      <c r="N120" s="358"/>
      <c r="O120" s="720" t="b">
        <f>IF(L120="KW",N120*1000,
IF(AND(L120="CV",G120&lt;&gt;"Trifásico"),VLOOKUP(N120,'Dados Norma'!$I$4:$N$16,2,0)*1000,
IF(AND(L120="CV",G120="Trifásico"),VLOOKUP(N120,'Dados Norma'!$Q$4:$V$25,2,0)*1000)))</f>
        <v>0</v>
      </c>
      <c r="P120" s="712"/>
      <c r="Q120" s="373">
        <f xml:space="preserve">
IF(AND(G120&lt;&gt;0,N120&lt;&gt;0,L120&lt;&gt;0,P120&lt;&gt;0),
IF(AND(SUM($P$118:$P$126)=1,G120&lt;&gt;"Trifásico",L120="CV"),VLOOKUP(N120,'Dados Norma'!$I$4:$N$16,3,0)*P120*1000,
IF(AND(SUM($P$118:$P$126)=1,G120&lt;&gt;"Trifásico",L120="KW"),VLOOKUP(N120,'Dados Norma'!$J$4:$N$16,2,0)*P120*1000,
IF(AND(SUM($P$118:$P$126)=2,G120&lt;&gt;"Trifásico",L120="CV"),VLOOKUP(N120,'Dados Norma'!$I$4:$N$16,4,0)*P120*1000,
IF(AND(SUM($P$118:$P$126)=2,G120&lt;&gt;"Trifásico",L120="KW"),VLOOKUP(N120,'Dados Norma'!$J$4:$N$16,3,0)*P120*1000,
IF(AND(SUM($P$118:$P$126)=3,G120&lt;&gt;"Trifásico",L120="CV"),VLOOKUP(N120,'Dados Norma'!$I$4:$N$16,5,0)*P120*1000,
IF(AND(SUM($P$118:$P$126)=3,G120&lt;&gt;"Trifásico",L120="KW"),VLOOKUP(N120,'Dados Norma'!$J$4:$N$16,4,0)*P120*1000,
IF(AND(SUM($P$118:$P$126)=4,G120&lt;&gt;"Trifásico",L120="CV"),VLOOKUP(N120,'Dados Norma'!$I$4:$N$16,5,0)*P120*1000,
IF(AND(SUM($P$118:$P$126)=4,G120&lt;&gt;"Trifásico",L120="KW"),VLOOKUP(N120,'Dados Norma'!$J$4:$N$16,4,0)*P120*1000,
IF(AND(SUM($P$118:$P$126)=5,G120&lt;&gt;"Trifásico",L120="CV"),VLOOKUP(N120,'Dados Norma'!$I$4:$N$16,5,0)*P120*1000,
IF(AND(SUM($P$118:$P$126)=5,G120&lt;&gt;"Trifásico",L120="KW"),VLOOKUP(N120,'Dados Norma'!$J$4:$N$16,4,0)*P120*1000,
IF(AND(SUM($P$118:$P$126)&gt;5,G120&lt;&gt;"Trifásico",L120="CV"),VLOOKUP(N120,'Dados Norma'!$I$4:$N$16,6,0)*P120*1000,
IF(AND(SUM($P$118:$P$126)&gt;5,G120&lt;&gt;"Trifásico",L120="KW"),VLOOKUP(N120,'Dados Norma'!$J$4:$N$16,5,0)*P120*1000,
IF(AND(SUM($P$118:$P$126)=1,G120="Trifásico",L120="CV"),VLOOKUP(N120,'Dados Norma'!$Q$4:$V$25,3,0)*P120*1000,
IF(AND(SUM($P$118:$P$126)=1,G120="Trifásico",L120="KW"),VLOOKUP(N120,'Dados Norma'!$R$4:$V$25,2,0)*P120*1000,
IF(AND(SUM($P$118:$P$126)=2,G120="Trifásico",L120="CV"),VLOOKUP(N120,'Dados Norma'!$Q$4:$V$25,4,0)*P120*1000,
IF(AND(SUM($P$118:$P$126)=2,G120="Trifásico",L120="KW"),VLOOKUP(N120,'Dados Norma'!$R$4:$V$25,3,0)*P120*1000,
IF(AND(SUM($P$118:$P$126)=3,G120="Trifásico",L120="CV"),VLOOKUP(N120,'Dados Norma'!$Q$4:$V$25,5,0)*P120*1000,
IF(AND(SUM($P$118:$P$126)=3,G120="Trifásico",L120="KW"),VLOOKUP(N120,'Dados Norma'!$R$4:$V$25,4,0)*P120*1000,
IF(AND(SUM($P$118:$P$126)=4,G120="Trifásico",L120="CV"),VLOOKUP(N120,'Dados Norma'!$Q$4:$V$25,5,0)*P120*1000,
IF(AND(SUM($P$118:$P$126)=4,G120="Trifásico",L120="KW"),VLOOKUP(N120,'Dados Norma'!$R$4:$V$25,4,0)*P120*1000,
IF(AND(SUM($P$118:$P$126)=5,G120="Trifásico",L120="CV"),VLOOKUP(N120,'Dados Norma'!$Q$4:$V$25,5,0)*P120*1000,
IF(AND(SUM($P$118:$P$126)=5,G120="Trifásico",L120="KW"),VLOOKUP(N120,'Dados Norma'!$R$4:$V$25,4,0)*P120*1000,
IF(AND(SUM($P$118:$P$126)&gt;5,G120="Trifásico",L120="CV"),VLOOKUP(N120,'Dados Norma'!$Q$4:$V$25,6,0)*P120*1000,
IF(AND(SUM($P$118:$P$126)&gt;5,G120="Trifásico",L120="KW"),VLOOKUP(N120,'Dados Norma'!$R$4:$V$25,5,0)*P120*1000,
)))))))))))))))))))))))),0)</f>
        <v>0</v>
      </c>
      <c r="R120" s="375">
        <f xml:space="preserve">
IF(AND(G120&lt;&gt;0,N120&lt;&gt;0,L120&lt;&gt;0,P120&lt;&gt;0),O120*P120,0)</f>
        <v>0</v>
      </c>
    </row>
    <row r="121" spans="3:18" ht="20.100000000000001" customHeight="1">
      <c r="C121" s="830"/>
      <c r="D121" s="1153"/>
      <c r="E121" s="1153"/>
      <c r="F121" s="1154"/>
      <c r="G121" s="830"/>
      <c r="H121" s="838"/>
      <c r="I121" s="838"/>
      <c r="J121" s="838"/>
      <c r="K121" s="831"/>
      <c r="L121" s="830"/>
      <c r="M121" s="831"/>
      <c r="N121" s="358"/>
      <c r="O121" s="720" t="b">
        <f>IF(L121="KW",N121*1000,
IF(AND(L121="CV",G121&lt;&gt;"Trifásico"),VLOOKUP(N121,'Dados Norma'!$I$4:$N$16,2,0)*1000,
IF(AND(L121="CV",G121="Trifásico"),VLOOKUP(N121,'Dados Norma'!$Q$4:$V$25,2,0)*1000)))</f>
        <v>0</v>
      </c>
      <c r="P121" s="712"/>
      <c r="Q121" s="373">
        <f xml:space="preserve">
IF(AND(G121&lt;&gt;0,N121&lt;&gt;0,L121&lt;&gt;0,P121&lt;&gt;0),
IF(AND(SUM($P$118:$P$126)=1,G121&lt;&gt;"Trifásico",L121="CV"),VLOOKUP(N121,'Dados Norma'!$I$4:$N$16,3,0)*P121*1000,
IF(AND(SUM($P$118:$P$126)=1,G121&lt;&gt;"Trifásico",L121="KW"),VLOOKUP(N121,'Dados Norma'!$J$4:$N$16,2,0)*P121*1000,
IF(AND(SUM($P$118:$P$126)=2,G121&lt;&gt;"Trifásico",L121="CV"),VLOOKUP(N121,'Dados Norma'!$I$4:$N$16,4,0)*P121*1000,
IF(AND(SUM($P$118:$P$126)=2,G121&lt;&gt;"Trifásico",L121="KW"),VLOOKUP(N121,'Dados Norma'!$J$4:$N$16,3,0)*P121*1000,
IF(AND(SUM($P$118:$P$126)=3,G121&lt;&gt;"Trifásico",L121="CV"),VLOOKUP(N121,'Dados Norma'!$I$4:$N$16,5,0)*P121*1000,
IF(AND(SUM($P$118:$P$126)=3,G121&lt;&gt;"Trifásico",L121="KW"),VLOOKUP(N121,'Dados Norma'!$J$4:$N$16,4,0)*P121*1000,
IF(AND(SUM($P$118:$P$126)=4,G121&lt;&gt;"Trifásico",L121="CV"),VLOOKUP(N121,'Dados Norma'!$I$4:$N$16,5,0)*P121*1000,
IF(AND(SUM($P$118:$P$126)=4,G121&lt;&gt;"Trifásico",L121="KW"),VLOOKUP(N121,'Dados Norma'!$J$4:$N$16,4,0)*P121*1000,
IF(AND(SUM($P$118:$P$126)=5,G121&lt;&gt;"Trifásico",L121="CV"),VLOOKUP(N121,'Dados Norma'!$I$4:$N$16,5,0)*P121*1000,
IF(AND(SUM($P$118:$P$126)=5,G121&lt;&gt;"Trifásico",L121="KW"),VLOOKUP(N121,'Dados Norma'!$J$4:$N$16,4,0)*P121*1000,
IF(AND(SUM($P$118:$P$126)&gt;5,G121&lt;&gt;"Trifásico",L121="CV"),VLOOKUP(N121,'Dados Norma'!$I$4:$N$16,6,0)*P121*1000,
IF(AND(SUM($P$118:$P$126)&gt;5,G121&lt;&gt;"Trifásico",L121="KW"),VLOOKUP(N121,'Dados Norma'!$J$4:$N$16,5,0)*P121*1000,
IF(AND(SUM($P$118:$P$126)=1,G121="Trifásico",L121="CV"),VLOOKUP(N121,'Dados Norma'!$Q$4:$V$25,3,0)*P121*1000,
IF(AND(SUM($P$118:$P$126)=1,G121="Trifásico",L121="KW"),VLOOKUP(N121,'Dados Norma'!$R$4:$V$25,2,0)*P121*1000,
IF(AND(SUM($P$118:$P$126)=2,G121="Trifásico",L121="CV"),VLOOKUP(N121,'Dados Norma'!$Q$4:$V$25,4,0)*P121*1000,
IF(AND(SUM($P$118:$P$126)=2,G121="Trifásico",L121="KW"),VLOOKUP(N121,'Dados Norma'!$R$4:$V$25,3,0)*P121*1000,
IF(AND(SUM($P$118:$P$126)=3,G121="Trifásico",L121="CV"),VLOOKUP(N121,'Dados Norma'!$Q$4:$V$25,5,0)*P121*1000,
IF(AND(SUM($P$118:$P$126)=3,G121="Trifásico",L121="KW"),VLOOKUP(N121,'Dados Norma'!$R$4:$V$25,4,0)*P121*1000,
IF(AND(SUM($P$118:$P$126)=4,G121="Trifásico",L121="CV"),VLOOKUP(N121,'Dados Norma'!$Q$4:$V$25,5,0)*P121*1000,
IF(AND(SUM($P$118:$P$126)=4,G121="Trifásico",L121="KW"),VLOOKUP(N121,'Dados Norma'!$R$4:$V$25,4,0)*P121*1000,
IF(AND(SUM($P$118:$P$126)=5,G121="Trifásico",L121="CV"),VLOOKUP(N121,'Dados Norma'!$Q$4:$V$25,5,0)*P121*1000,
IF(AND(SUM($P$118:$P$126)=5,G121="Trifásico",L121="KW"),VLOOKUP(N121,'Dados Norma'!$R$4:$V$25,4,0)*P121*1000,
IF(AND(SUM($P$118:$P$126)&gt;5,G121="Trifásico",L121="CV"),VLOOKUP(N121,'Dados Norma'!$Q$4:$V$25,6,0)*P121*1000,
IF(AND(SUM($P$118:$P$126)&gt;5,G121="Trifásico",L121="KW"),VLOOKUP(N121,'Dados Norma'!$R$4:$V$25,5,0)*P121*1000,
)))))))))))))))))))))))),0)</f>
        <v>0</v>
      </c>
      <c r="R121" s="375">
        <f t="shared" si="2"/>
        <v>0</v>
      </c>
    </row>
    <row r="122" spans="3:18" ht="20.100000000000001" customHeight="1">
      <c r="C122" s="830"/>
      <c r="D122" s="1153"/>
      <c r="E122" s="1153"/>
      <c r="F122" s="1154"/>
      <c r="G122" s="830"/>
      <c r="H122" s="838"/>
      <c r="I122" s="838"/>
      <c r="J122" s="838"/>
      <c r="K122" s="831"/>
      <c r="L122" s="830"/>
      <c r="M122" s="831"/>
      <c r="N122" s="358"/>
      <c r="O122" s="720" t="b">
        <f>IF(L122="KW",N122*1000,
IF(AND(L122="CV",G122&lt;&gt;"Trifásico"),VLOOKUP(N122,'Dados Norma'!$I$4:$N$16,2,0)*1000,
IF(AND(L122="CV",G122="Trifásico"),VLOOKUP(N122,'Dados Norma'!$Q$4:$V$25,2,0)*1000)))</f>
        <v>0</v>
      </c>
      <c r="P122" s="712"/>
      <c r="Q122" s="373">
        <f xml:space="preserve">
IF(AND(G122&lt;&gt;0,N122&lt;&gt;0,L122&lt;&gt;0,P122&lt;&gt;0),
IF(AND(SUM($P$118:$P$126)=1,G122&lt;&gt;"Trifásico",L122="CV"),VLOOKUP(N122,'Dados Norma'!$I$4:$N$16,3,0)*P122*1000,
IF(AND(SUM($P$118:$P$126)=1,G122&lt;&gt;"Trifásico",L122="KW"),VLOOKUP(N122,'Dados Norma'!$J$4:$N$16,2,0)*P122*1000,
IF(AND(SUM($P$118:$P$126)=2,G122&lt;&gt;"Trifásico",L122="CV"),VLOOKUP(N122,'Dados Norma'!$I$4:$N$16,4,0)*P122*1000,
IF(AND(SUM($P$118:$P$126)=2,G122&lt;&gt;"Trifásico",L122="KW"),VLOOKUP(N122,'Dados Norma'!$J$4:$N$16,3,0)*P122*1000,
IF(AND(SUM($P$118:$P$126)=3,G122&lt;&gt;"Trifásico",L122="CV"),VLOOKUP(N122,'Dados Norma'!$I$4:$N$16,5,0)*P122*1000,
IF(AND(SUM($P$118:$P$126)=3,G122&lt;&gt;"Trifásico",L122="KW"),VLOOKUP(N122,'Dados Norma'!$J$4:$N$16,4,0)*P122*1000,
IF(AND(SUM($P$118:$P$126)=4,G122&lt;&gt;"Trifásico",L122="CV"),VLOOKUP(N122,'Dados Norma'!$I$4:$N$16,5,0)*P122*1000,
IF(AND(SUM($P$118:$P$126)=4,G122&lt;&gt;"Trifásico",L122="KW"),VLOOKUP(N122,'Dados Norma'!$J$4:$N$16,4,0)*P122*1000,
IF(AND(SUM($P$118:$P$126)=5,G122&lt;&gt;"Trifásico",L122="CV"),VLOOKUP(N122,'Dados Norma'!$I$4:$N$16,5,0)*P122*1000,
IF(AND(SUM($P$118:$P$126)=5,G122&lt;&gt;"Trifásico",L122="KW"),VLOOKUP(N122,'Dados Norma'!$J$4:$N$16,4,0)*P122*1000,
IF(AND(SUM($P$118:$P$126)&gt;5,G122&lt;&gt;"Trifásico",L122="CV"),VLOOKUP(N122,'Dados Norma'!$I$4:$N$16,6,0)*P122*1000,
IF(AND(SUM($P$118:$P$126)&gt;5,G122&lt;&gt;"Trifásico",L122="KW"),VLOOKUP(N122,'Dados Norma'!$J$4:$N$16,5,0)*P122*1000,
IF(AND(SUM($P$118:$P$126)=1,G122="Trifásico",L122="CV"),VLOOKUP(N122,'Dados Norma'!$Q$4:$V$25,3,0)*P122*1000,
IF(AND(SUM($P$118:$P$126)=1,G122="Trifásico",L122="KW"),VLOOKUP(N122,'Dados Norma'!$R$4:$V$25,2,0)*P122*1000,
IF(AND(SUM($P$118:$P$126)=2,G122="Trifásico",L122="CV"),VLOOKUP(N122,'Dados Norma'!$Q$4:$V$25,4,0)*P122*1000,
IF(AND(SUM($P$118:$P$126)=2,G122="Trifásico",L122="KW"),VLOOKUP(N122,'Dados Norma'!$R$4:$V$25,3,0)*P122*1000,
IF(AND(SUM($P$118:$P$126)=3,G122="Trifásico",L122="CV"),VLOOKUP(N122,'Dados Norma'!$Q$4:$V$25,5,0)*P122*1000,
IF(AND(SUM($P$118:$P$126)=3,G122="Trifásico",L122="KW"),VLOOKUP(N122,'Dados Norma'!$R$4:$V$25,4,0)*P122*1000,
IF(AND(SUM($P$118:$P$126)=4,G122="Trifásico",L122="CV"),VLOOKUP(N122,'Dados Norma'!$Q$4:$V$25,5,0)*P122*1000,
IF(AND(SUM($P$118:$P$126)=4,G122="Trifásico",L122="KW"),VLOOKUP(N122,'Dados Norma'!$R$4:$V$25,4,0)*P122*1000,
IF(AND(SUM($P$118:$P$126)=5,G122="Trifásico",L122="CV"),VLOOKUP(N122,'Dados Norma'!$Q$4:$V$25,5,0)*P122*1000,
IF(AND(SUM($P$118:$P$126)=5,G122="Trifásico",L122="KW"),VLOOKUP(N122,'Dados Norma'!$R$4:$V$25,4,0)*P122*1000,
IF(AND(SUM($P$118:$P$126)&gt;5,G122="Trifásico",L122="CV"),VLOOKUP(N122,'Dados Norma'!$Q$4:$V$25,6,0)*P122*1000,
IF(AND(SUM($P$118:$P$126)&gt;5,G122="Trifásico",L122="KW"),VLOOKUP(N122,'Dados Norma'!$R$4:$V$25,5,0)*P122*1000,
)))))))))))))))))))))))),0)</f>
        <v>0</v>
      </c>
      <c r="R122" s="375">
        <f t="shared" si="2"/>
        <v>0</v>
      </c>
    </row>
    <row r="123" spans="3:18" ht="20.100000000000001" customHeight="1">
      <c r="C123" s="830"/>
      <c r="D123" s="1153"/>
      <c r="E123" s="1153"/>
      <c r="F123" s="1154"/>
      <c r="G123" s="830"/>
      <c r="H123" s="838"/>
      <c r="I123" s="838"/>
      <c r="J123" s="838"/>
      <c r="K123" s="831"/>
      <c r="L123" s="830"/>
      <c r="M123" s="831"/>
      <c r="N123" s="358"/>
      <c r="O123" s="720" t="b">
        <f>IF(L123="KW",N123*1000,
IF(AND(L123="CV",G123&lt;&gt;"Trifásico"),VLOOKUP(N123,'Dados Norma'!$I$4:$N$16,2,0)*1000,
IF(AND(L123="CV",G123="Trifásico"),VLOOKUP(N123,'Dados Norma'!$Q$4:$V$25,2,0)*1000)))</f>
        <v>0</v>
      </c>
      <c r="P123" s="712"/>
      <c r="Q123" s="373">
        <f xml:space="preserve">
IF(AND(G123&lt;&gt;0,N123&lt;&gt;0,L123&lt;&gt;0,P123&lt;&gt;0),
IF(AND(SUM($P$118:$P$126)=1,G123&lt;&gt;"Trifásico",L123="CV"),VLOOKUP(N123,'Dados Norma'!$I$4:$N$16,3,0)*P123*1000,
IF(AND(SUM($P$118:$P$126)=1,G123&lt;&gt;"Trifásico",L123="KW"),VLOOKUP(N123,'Dados Norma'!$J$4:$N$16,2,0)*P123*1000,
IF(AND(SUM($P$118:$P$126)=2,G123&lt;&gt;"Trifásico",L123="CV"),VLOOKUP(N123,'Dados Norma'!$I$4:$N$16,4,0)*P123*1000,
IF(AND(SUM($P$118:$P$126)=2,G123&lt;&gt;"Trifásico",L123="KW"),VLOOKUP(N123,'Dados Norma'!$J$4:$N$16,3,0)*P123*1000,
IF(AND(SUM($P$118:$P$126)=3,G123&lt;&gt;"Trifásico",L123="CV"),VLOOKUP(N123,'Dados Norma'!$I$4:$N$16,5,0)*P123*1000,
IF(AND(SUM($P$118:$P$126)=3,G123&lt;&gt;"Trifásico",L123="KW"),VLOOKUP(N123,'Dados Norma'!$J$4:$N$16,4,0)*P123*1000,
IF(AND(SUM($P$118:$P$126)=4,G123&lt;&gt;"Trifásico",L123="CV"),VLOOKUP(N123,'Dados Norma'!$I$4:$N$16,5,0)*P123*1000,
IF(AND(SUM($P$118:$P$126)=4,G123&lt;&gt;"Trifásico",L123="KW"),VLOOKUP(N123,'Dados Norma'!$J$4:$N$16,4,0)*P123*1000,
IF(AND(SUM($P$118:$P$126)=5,G123&lt;&gt;"Trifásico",L123="CV"),VLOOKUP(N123,'Dados Norma'!$I$4:$N$16,5,0)*P123*1000,
IF(AND(SUM($P$118:$P$126)=5,G123&lt;&gt;"Trifásico",L123="KW"),VLOOKUP(N123,'Dados Norma'!$J$4:$N$16,4,0)*P123*1000,
IF(AND(SUM($P$118:$P$126)&gt;5,G123&lt;&gt;"Trifásico",L123="CV"),VLOOKUP(N123,'Dados Norma'!$I$4:$N$16,6,0)*P123*1000,
IF(AND(SUM($P$118:$P$126)&gt;5,G123&lt;&gt;"Trifásico",L123="KW"),VLOOKUP(N123,'Dados Norma'!$J$4:$N$16,5,0)*P123*1000,
IF(AND(SUM($P$118:$P$126)=1,G123="Trifásico",L123="CV"),VLOOKUP(N123,'Dados Norma'!$Q$4:$V$25,3,0)*P123*1000,
IF(AND(SUM($P$118:$P$126)=1,G123="Trifásico",L123="KW"),VLOOKUP(N123,'Dados Norma'!$R$4:$V$25,2,0)*P123*1000,
IF(AND(SUM($P$118:$P$126)=2,G123="Trifásico",L123="CV"),VLOOKUP(N123,'Dados Norma'!$Q$4:$V$25,4,0)*P123*1000,
IF(AND(SUM($P$118:$P$126)=2,G123="Trifásico",L123="KW"),VLOOKUP(N123,'Dados Norma'!$R$4:$V$25,3,0)*P123*1000,
IF(AND(SUM($P$118:$P$126)=3,G123="Trifásico",L123="CV"),VLOOKUP(N123,'Dados Norma'!$Q$4:$V$25,5,0)*P123*1000,
IF(AND(SUM($P$118:$P$126)=3,G123="Trifásico",L123="KW"),VLOOKUP(N123,'Dados Norma'!$R$4:$V$25,4,0)*P123*1000,
IF(AND(SUM($P$118:$P$126)=4,G123="Trifásico",L123="CV"),VLOOKUP(N123,'Dados Norma'!$Q$4:$V$25,5,0)*P123*1000,
IF(AND(SUM($P$118:$P$126)=4,G123="Trifásico",L123="KW"),VLOOKUP(N123,'Dados Norma'!$R$4:$V$25,4,0)*P123*1000,
IF(AND(SUM($P$118:$P$126)=5,G123="Trifásico",L123="CV"),VLOOKUP(N123,'Dados Norma'!$Q$4:$V$25,5,0)*P123*1000,
IF(AND(SUM($P$118:$P$126)=5,G123="Trifásico",L123="KW"),VLOOKUP(N123,'Dados Norma'!$R$4:$V$25,4,0)*P123*1000,
IF(AND(SUM($P$118:$P$126)&gt;5,G123="Trifásico",L123="CV"),VLOOKUP(N123,'Dados Norma'!$Q$4:$V$25,6,0)*P123*1000,
IF(AND(SUM($P$118:$P$126)&gt;5,G123="Trifásico",L123="KW"),VLOOKUP(N123,'Dados Norma'!$R$4:$V$25,5,0)*P123*1000,
)))))))))))))))))))))))),0)</f>
        <v>0</v>
      </c>
      <c r="R123" s="375">
        <f t="shared" si="2"/>
        <v>0</v>
      </c>
    </row>
    <row r="124" spans="3:18" ht="20.100000000000001" customHeight="1">
      <c r="C124" s="830"/>
      <c r="D124" s="1153"/>
      <c r="E124" s="1153"/>
      <c r="F124" s="1154"/>
      <c r="G124" s="830"/>
      <c r="H124" s="838"/>
      <c r="I124" s="838"/>
      <c r="J124" s="838"/>
      <c r="K124" s="831"/>
      <c r="L124" s="830"/>
      <c r="M124" s="831"/>
      <c r="N124" s="358"/>
      <c r="O124" s="720" t="b">
        <f>IF(L124="KW",N124*1000,
IF(AND(L124="CV",G124&lt;&gt;"Trifásico"),VLOOKUP(N124,'Dados Norma'!$I$4:$N$16,2,0)*1000,
IF(AND(L124="CV",G124="Trifásico"),VLOOKUP(N124,'Dados Norma'!$Q$4:$V$25,2,0)*1000)))</f>
        <v>0</v>
      </c>
      <c r="P124" s="712"/>
      <c r="Q124" s="373">
        <f xml:space="preserve">
IF(AND(G124&lt;&gt;0,N124&lt;&gt;0,L124&lt;&gt;0,P124&lt;&gt;0),
IF(AND(SUM($P$118:$P$126)=1,G124&lt;&gt;"Trifásico",L124="CV"),VLOOKUP(N124,'Dados Norma'!$I$4:$N$16,3,0)*P124*1000,
IF(AND(SUM($P$118:$P$126)=1,G124&lt;&gt;"Trifásico",L124="KW"),VLOOKUP(N124,'Dados Norma'!$J$4:$N$16,2,0)*P124*1000,
IF(AND(SUM($P$118:$P$126)=2,G124&lt;&gt;"Trifásico",L124="CV"),VLOOKUP(N124,'Dados Norma'!$I$4:$N$16,4,0)*P124*1000,
IF(AND(SUM($P$118:$P$126)=2,G124&lt;&gt;"Trifásico",L124="KW"),VLOOKUP(N124,'Dados Norma'!$J$4:$N$16,3,0)*P124*1000,
IF(AND(SUM($P$118:$P$126)=3,G124&lt;&gt;"Trifásico",L124="CV"),VLOOKUP(N124,'Dados Norma'!$I$4:$N$16,5,0)*P124*1000,
IF(AND(SUM($P$118:$P$126)=3,G124&lt;&gt;"Trifásico",L124="KW"),VLOOKUP(N124,'Dados Norma'!$J$4:$N$16,4,0)*P124*1000,
IF(AND(SUM($P$118:$P$126)=4,G124&lt;&gt;"Trifásico",L124="CV"),VLOOKUP(N124,'Dados Norma'!$I$4:$N$16,5,0)*P124*1000,
IF(AND(SUM($P$118:$P$126)=4,G124&lt;&gt;"Trifásico",L124="KW"),VLOOKUP(N124,'Dados Norma'!$J$4:$N$16,4,0)*P124*1000,
IF(AND(SUM($P$118:$P$126)=5,G124&lt;&gt;"Trifásico",L124="CV"),VLOOKUP(N124,'Dados Norma'!$I$4:$N$16,5,0)*P124*1000,
IF(AND(SUM($P$118:$P$126)=5,G124&lt;&gt;"Trifásico",L124="KW"),VLOOKUP(N124,'Dados Norma'!$J$4:$N$16,4,0)*P124*1000,
IF(AND(SUM($P$118:$P$126)&gt;5,G124&lt;&gt;"Trifásico",L124="CV"),VLOOKUP(N124,'Dados Norma'!$I$4:$N$16,6,0)*P124*1000,
IF(AND(SUM($P$118:$P$126)&gt;5,G124&lt;&gt;"Trifásico",L124="KW"),VLOOKUP(N124,'Dados Norma'!$J$4:$N$16,5,0)*P124*1000,
IF(AND(SUM($P$118:$P$126)=1,G124="Trifásico",L124="CV"),VLOOKUP(N124,'Dados Norma'!$Q$4:$V$25,3,0)*P124*1000,
IF(AND(SUM($P$118:$P$126)=1,G124="Trifásico",L124="KW"),VLOOKUP(N124,'Dados Norma'!$R$4:$V$25,2,0)*P124*1000,
IF(AND(SUM($P$118:$P$126)=2,G124="Trifásico",L124="CV"),VLOOKUP(N124,'Dados Norma'!$Q$4:$V$25,4,0)*P124*1000,
IF(AND(SUM($P$118:$P$126)=2,G124="Trifásico",L124="KW"),VLOOKUP(N124,'Dados Norma'!$R$4:$V$25,3,0)*P124*1000,
IF(AND(SUM($P$118:$P$126)=3,G124="Trifásico",L124="CV"),VLOOKUP(N124,'Dados Norma'!$Q$4:$V$25,5,0)*P124*1000,
IF(AND(SUM($P$118:$P$126)=3,G124="Trifásico",L124="KW"),VLOOKUP(N124,'Dados Norma'!$R$4:$V$25,4,0)*P124*1000,
IF(AND(SUM($P$118:$P$126)=4,G124="Trifásico",L124="CV"),VLOOKUP(N124,'Dados Norma'!$Q$4:$V$25,5,0)*P124*1000,
IF(AND(SUM($P$118:$P$126)=4,G124="Trifásico",L124="KW"),VLOOKUP(N124,'Dados Norma'!$R$4:$V$25,4,0)*P124*1000,
IF(AND(SUM($P$118:$P$126)=5,G124="Trifásico",L124="CV"),VLOOKUP(N124,'Dados Norma'!$Q$4:$V$25,5,0)*P124*1000,
IF(AND(SUM($P$118:$P$126)=5,G124="Trifásico",L124="KW"),VLOOKUP(N124,'Dados Norma'!$R$4:$V$25,4,0)*P124*1000,
IF(AND(SUM($P$118:$P$126)&gt;5,G124="Trifásico",L124="CV"),VLOOKUP(N124,'Dados Norma'!$Q$4:$V$25,6,0)*P124*1000,
IF(AND(SUM($P$118:$P$126)&gt;5,G124="Trifásico",L124="KW"),VLOOKUP(N124,'Dados Norma'!$R$4:$V$25,5,0)*P124*1000,
)))))))))))))))))))))))),0)</f>
        <v>0</v>
      </c>
      <c r="R124" s="375">
        <f t="shared" si="2"/>
        <v>0</v>
      </c>
    </row>
    <row r="125" spans="3:18" ht="20.100000000000001" customHeight="1">
      <c r="C125" s="830"/>
      <c r="D125" s="1153"/>
      <c r="E125" s="1153"/>
      <c r="F125" s="1154"/>
      <c r="G125" s="830"/>
      <c r="H125" s="838"/>
      <c r="I125" s="838"/>
      <c r="J125" s="838"/>
      <c r="K125" s="831"/>
      <c r="L125" s="830"/>
      <c r="M125" s="831"/>
      <c r="N125" s="358"/>
      <c r="O125" s="720" t="b">
        <f>IF(L125="KW",N125*1000,
IF(AND(L125="CV",G125&lt;&gt;"Trifásico"),VLOOKUP(N125,'Dados Norma'!$I$4:$N$16,2,0)*1000,
IF(AND(L125="CV",G125="Trifásico"),VLOOKUP(N125,'Dados Norma'!$Q$4:$V$25,2,0)*1000)))</f>
        <v>0</v>
      </c>
      <c r="P125" s="712"/>
      <c r="Q125" s="373">
        <f xml:space="preserve">
IF(AND(G125&lt;&gt;0,N125&lt;&gt;0,L125&lt;&gt;0,P125&lt;&gt;0),
IF(AND(SUM($P$118:$P$126)=1,G125&lt;&gt;"Trifásico",L125="CV"),VLOOKUP(N125,'Dados Norma'!$I$4:$N$16,3,0)*P125*1000,
IF(AND(SUM($P$118:$P$126)=1,G125&lt;&gt;"Trifásico",L125="KW"),VLOOKUP(N125,'Dados Norma'!$J$4:$N$16,2,0)*P125*1000,
IF(AND(SUM($P$118:$P$126)=2,G125&lt;&gt;"Trifásico",L125="CV"),VLOOKUP(N125,'Dados Norma'!$I$4:$N$16,4,0)*P125*1000,
IF(AND(SUM($P$118:$P$126)=2,G125&lt;&gt;"Trifásico",L125="KW"),VLOOKUP(N125,'Dados Norma'!$J$4:$N$16,3,0)*P125*1000,
IF(AND(SUM($P$118:$P$126)=3,G125&lt;&gt;"Trifásico",L125="CV"),VLOOKUP(N125,'Dados Norma'!$I$4:$N$16,5,0)*P125*1000,
IF(AND(SUM($P$118:$P$126)=3,G125&lt;&gt;"Trifásico",L125="KW"),VLOOKUP(N125,'Dados Norma'!$J$4:$N$16,4,0)*P125*1000,
IF(AND(SUM($P$118:$P$126)=4,G125&lt;&gt;"Trifásico",L125="CV"),VLOOKUP(N125,'Dados Norma'!$I$4:$N$16,5,0)*P125*1000,
IF(AND(SUM($P$118:$P$126)=4,G125&lt;&gt;"Trifásico",L125="KW"),VLOOKUP(N125,'Dados Norma'!$J$4:$N$16,4,0)*P125*1000,
IF(AND(SUM($P$118:$P$126)=5,G125&lt;&gt;"Trifásico",L125="CV"),VLOOKUP(N125,'Dados Norma'!$I$4:$N$16,5,0)*P125*1000,
IF(AND(SUM($P$118:$P$126)=5,G125&lt;&gt;"Trifásico",L125="KW"),VLOOKUP(N125,'Dados Norma'!$J$4:$N$16,4,0)*P125*1000,
IF(AND(SUM($P$118:$P$126)&gt;5,G125&lt;&gt;"Trifásico",L125="CV"),VLOOKUP(N125,'Dados Norma'!$I$4:$N$16,6,0)*P125*1000,
IF(AND(SUM($P$118:$P$126)&gt;5,G125&lt;&gt;"Trifásico",L125="KW"),VLOOKUP(N125,'Dados Norma'!$J$4:$N$16,5,0)*P125*1000,
IF(AND(SUM($P$118:$P$126)=1,G125="Trifásico",L125="CV"),VLOOKUP(N125,'Dados Norma'!$Q$4:$V$25,3,0)*P125*1000,
IF(AND(SUM($P$118:$P$126)=1,G125="Trifásico",L125="KW"),VLOOKUP(N125,'Dados Norma'!$R$4:$V$25,2,0)*P125*1000,
IF(AND(SUM($P$118:$P$126)=2,G125="Trifásico",L125="CV"),VLOOKUP(N125,'Dados Norma'!$Q$4:$V$25,4,0)*P125*1000,
IF(AND(SUM($P$118:$P$126)=2,G125="Trifásico",L125="KW"),VLOOKUP(N125,'Dados Norma'!$R$4:$V$25,3,0)*P125*1000,
IF(AND(SUM($P$118:$P$126)=3,G125="Trifásico",L125="CV"),VLOOKUP(N125,'Dados Norma'!$Q$4:$V$25,5,0)*P125*1000,
IF(AND(SUM($P$118:$P$126)=3,G125="Trifásico",L125="KW"),VLOOKUP(N125,'Dados Norma'!$R$4:$V$25,4,0)*P125*1000,
IF(AND(SUM($P$118:$P$126)=4,G125="Trifásico",L125="CV"),VLOOKUP(N125,'Dados Norma'!$Q$4:$V$25,5,0)*P125*1000,
IF(AND(SUM($P$118:$P$126)=4,G125="Trifásico",L125="KW"),VLOOKUP(N125,'Dados Norma'!$R$4:$V$25,4,0)*P125*1000,
IF(AND(SUM($P$118:$P$126)=5,G125="Trifásico",L125="CV"),VLOOKUP(N125,'Dados Norma'!$Q$4:$V$25,5,0)*P125*1000,
IF(AND(SUM($P$118:$P$126)=5,G125="Trifásico",L125="KW"),VLOOKUP(N125,'Dados Norma'!$R$4:$V$25,4,0)*P125*1000,
IF(AND(SUM($P$118:$P$126)&gt;5,G125="Trifásico",L125="CV"),VLOOKUP(N125,'Dados Norma'!$Q$4:$V$25,6,0)*P125*1000,
IF(AND(SUM($P$118:$P$126)&gt;5,G125="Trifásico",L125="KW"),VLOOKUP(N125,'Dados Norma'!$R$4:$V$25,5,0)*P125*1000,
)))))))))))))))))))))))),0)</f>
        <v>0</v>
      </c>
      <c r="R125" s="375">
        <f t="shared" si="2"/>
        <v>0</v>
      </c>
    </row>
    <row r="126" spans="3:18" ht="20.100000000000001" customHeight="1">
      <c r="C126" s="830"/>
      <c r="D126" s="1153"/>
      <c r="E126" s="1153"/>
      <c r="F126" s="1154"/>
      <c r="G126" s="830"/>
      <c r="H126" s="838"/>
      <c r="I126" s="838"/>
      <c r="J126" s="838"/>
      <c r="K126" s="831"/>
      <c r="L126" s="830"/>
      <c r="M126" s="831"/>
      <c r="N126" s="358"/>
      <c r="O126" s="720" t="b">
        <f>IF(L126="KW",N126*1000,
IF(AND(L126="CV",G126&lt;&gt;"Trifásico"),VLOOKUP(N126,'Dados Norma'!$I$4:$N$16,2,0)*1000,
IF(AND(L126="CV",G126="Trifásico"),VLOOKUP(N126,'Dados Norma'!$Q$4:$V$25,2,0)*1000)))</f>
        <v>0</v>
      </c>
      <c r="P126" s="712"/>
      <c r="Q126" s="373">
        <f xml:space="preserve">
IF(AND(G126&lt;&gt;0,N126&lt;&gt;0,L126&lt;&gt;0,P126&lt;&gt;0),
IF(AND(SUM($P$118:$P$126)=1,G126&lt;&gt;"Trifásico",L126="CV"),VLOOKUP(N126,'Dados Norma'!$I$4:$N$16,3,0)*P126*1000,
IF(AND(SUM($P$118:$P$126)=1,G126&lt;&gt;"Trifásico",L126="KW"),VLOOKUP(N126,'Dados Norma'!$J$4:$N$16,2,0)*P126*1000,
IF(AND(SUM($P$118:$P$126)=2,G126&lt;&gt;"Trifásico",L126="CV"),VLOOKUP(N126,'Dados Norma'!$I$4:$N$16,4,0)*P126*1000,
IF(AND(SUM($P$118:$P$126)=2,G126&lt;&gt;"Trifásico",L126="KW"),VLOOKUP(N126,'Dados Norma'!$J$4:$N$16,3,0)*P126*1000,
IF(AND(SUM($P$118:$P$126)=3,G126&lt;&gt;"Trifásico",L126="CV"),VLOOKUP(N126,'Dados Norma'!$I$4:$N$16,5,0)*P126*1000,
IF(AND(SUM($P$118:$P$126)=3,G126&lt;&gt;"Trifásico",L126="KW"),VLOOKUP(N126,'Dados Norma'!$J$4:$N$16,4,0)*P126*1000,
IF(AND(SUM($P$118:$P$126)=4,G126&lt;&gt;"Trifásico",L126="CV"),VLOOKUP(N126,'Dados Norma'!$I$4:$N$16,5,0)*P126*1000,
IF(AND(SUM($P$118:$P$126)=4,G126&lt;&gt;"Trifásico",L126="KW"),VLOOKUP(N126,'Dados Norma'!$J$4:$N$16,4,0)*P126*1000,
IF(AND(SUM($P$118:$P$126)=5,G126&lt;&gt;"Trifásico",L126="CV"),VLOOKUP(N126,'Dados Norma'!$I$4:$N$16,5,0)*P126*1000,
IF(AND(SUM($P$118:$P$126)=5,G126&lt;&gt;"Trifásico",L126="KW"),VLOOKUP(N126,'Dados Norma'!$J$4:$N$16,4,0)*P126*1000,
IF(AND(SUM($P$118:$P$126)&gt;5,G126&lt;&gt;"Trifásico",L126="CV"),VLOOKUP(N126,'Dados Norma'!$I$4:$N$16,6,0)*P126*1000,
IF(AND(SUM($P$118:$P$126)&gt;5,G126&lt;&gt;"Trifásico",L126="KW"),VLOOKUP(N126,'Dados Norma'!$J$4:$N$16,5,0)*P126*1000,
IF(AND(SUM($P$118:$P$126)=1,G126="Trifásico",L126="CV"),VLOOKUP(N126,'Dados Norma'!$Q$4:$V$25,3,0)*P126*1000,
IF(AND(SUM($P$118:$P$126)=1,G126="Trifásico",L126="KW"),VLOOKUP(N126,'Dados Norma'!$R$4:$V$25,2,0)*P126*1000,
IF(AND(SUM($P$118:$P$126)=2,G126="Trifásico",L126="CV"),VLOOKUP(N126,'Dados Norma'!$Q$4:$V$25,4,0)*P126*1000,
IF(AND(SUM($P$118:$P$126)=2,G126="Trifásico",L126="KW"),VLOOKUP(N126,'Dados Norma'!$R$4:$V$25,3,0)*P126*1000,
IF(AND(SUM($P$118:$P$126)=3,G126="Trifásico",L126="CV"),VLOOKUP(N126,'Dados Norma'!$Q$4:$V$25,5,0)*P126*1000,
IF(AND(SUM($P$118:$P$126)=3,G126="Trifásico",L126="KW"),VLOOKUP(N126,'Dados Norma'!$R$4:$V$25,4,0)*P126*1000,
IF(AND(SUM($P$118:$P$126)=4,G126="Trifásico",L126="CV"),VLOOKUP(N126,'Dados Norma'!$Q$4:$V$25,5,0)*P126*1000,
IF(AND(SUM($P$118:$P$126)=4,G126="Trifásico",L126="KW"),VLOOKUP(N126,'Dados Norma'!$R$4:$V$25,4,0)*P126*1000,
IF(AND(SUM($P$118:$P$126)=5,G126="Trifásico",L126="CV"),VLOOKUP(N126,'Dados Norma'!$Q$4:$V$25,5,0)*P126*1000,
IF(AND(SUM($P$118:$P$126)=5,G126="Trifásico",L126="KW"),VLOOKUP(N126,'Dados Norma'!$R$4:$V$25,4,0)*P126*1000,
IF(AND(SUM($P$118:$P$126)&gt;5,G126="Trifásico",L126="CV"),VLOOKUP(N126,'Dados Norma'!$Q$4:$V$25,6,0)*P126*1000,
IF(AND(SUM($P$118:$P$126)&gt;5,G126="Trifásico",L126="KW"),VLOOKUP(N126,'Dados Norma'!$R$4:$V$25,5,0)*P126*1000,
)))))))))))))))))))))))),0)</f>
        <v>0</v>
      </c>
      <c r="R126" s="375">
        <f t="shared" si="2"/>
        <v>0</v>
      </c>
    </row>
    <row r="127" spans="3:18" ht="20.100000000000001" customHeight="1">
      <c r="C127" s="1172" t="s">
        <v>123</v>
      </c>
      <c r="D127" s="1173"/>
      <c r="E127" s="1173"/>
      <c r="F127" s="1174"/>
      <c r="G127" s="1000"/>
      <c r="H127" s="1002"/>
      <c r="I127" s="868" t="s">
        <v>124</v>
      </c>
      <c r="J127" s="916"/>
      <c r="K127" s="870"/>
      <c r="L127" s="1175"/>
      <c r="M127" s="1176"/>
      <c r="N127" s="1176"/>
      <c r="O127" s="1176"/>
      <c r="P127" s="1176"/>
      <c r="Q127" s="1176"/>
      <c r="R127" s="1177"/>
    </row>
    <row r="128" spans="3:18" ht="20.100000000000001" customHeight="1">
      <c r="C128" s="1178" t="s">
        <v>125</v>
      </c>
      <c r="D128" s="1179"/>
      <c r="E128" s="1179"/>
      <c r="F128" s="1179"/>
      <c r="G128" s="1179"/>
      <c r="H128" s="1179"/>
      <c r="I128" s="1179"/>
      <c r="J128" s="1179"/>
      <c r="K128" s="1179"/>
      <c r="L128" s="1179"/>
      <c r="M128" s="1179"/>
      <c r="N128" s="1179"/>
      <c r="O128" s="1179"/>
      <c r="P128" s="1180"/>
      <c r="Q128" s="373"/>
      <c r="R128" s="375">
        <f>IF(L115="Não",0,SUM(R118:R126))</f>
        <v>0</v>
      </c>
    </row>
    <row r="129" spans="3:18" ht="6" customHeight="1">
      <c r="C129" s="281"/>
      <c r="D129" s="281"/>
      <c r="F129" s="281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</row>
    <row r="130" spans="3:18" ht="21.75" customHeight="1">
      <c r="C130" s="1181" t="s">
        <v>2439</v>
      </c>
      <c r="D130" s="1181"/>
      <c r="E130" s="1181"/>
      <c r="F130" s="1181"/>
      <c r="G130" s="1181"/>
      <c r="H130" s="1181"/>
      <c r="I130" s="1181"/>
      <c r="J130" s="1181"/>
      <c r="K130" s="1181"/>
      <c r="L130" s="1181"/>
      <c r="M130" s="1181"/>
      <c r="N130" s="1181"/>
      <c r="O130" s="1181"/>
      <c r="P130" s="1181"/>
      <c r="Q130" s="1182">
        <f>H113+P113+R128</f>
        <v>0</v>
      </c>
      <c r="R130" s="1183"/>
    </row>
    <row r="131" spans="3:18" ht="7.5" customHeight="1">
      <c r="C131" s="281"/>
      <c r="D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</row>
    <row r="132" spans="3:18" ht="27" customHeight="1">
      <c r="C132" s="1161" t="s">
        <v>648</v>
      </c>
      <c r="D132" s="1162"/>
      <c r="E132" s="1162"/>
      <c r="F132" s="1162"/>
      <c r="G132" s="1163"/>
      <c r="H132" s="1164">
        <f>'SIMULADOR DE CARGA'!AD355</f>
        <v>0</v>
      </c>
      <c r="I132" s="1165"/>
      <c r="J132" s="1165"/>
      <c r="K132" s="1165"/>
      <c r="L132" s="1165"/>
      <c r="M132" s="1165"/>
      <c r="N132" s="1165"/>
      <c r="O132" s="1165"/>
      <c r="P132" s="1165"/>
      <c r="Q132" s="1165"/>
      <c r="R132" s="1166"/>
    </row>
    <row r="133" spans="3:18" ht="12" customHeight="1"/>
    <row r="134" spans="3:18" ht="20.25" customHeight="1">
      <c r="C134" s="913" t="str">
        <f>IF(AND('Formulário Orçamento de Conexão'!G52="RURAL",'Anexo-1 (2)'!H132&gt;50),"Cargas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34" s="914"/>
      <c r="E134" s="914"/>
      <c r="F134" s="914"/>
      <c r="G134" s="914"/>
      <c r="H134" s="914"/>
      <c r="I134" s="914"/>
      <c r="J134" s="914"/>
      <c r="K134" s="914"/>
      <c r="L134" s="914"/>
      <c r="M134" s="914"/>
      <c r="N134" s="914"/>
      <c r="O134" s="914"/>
      <c r="P134" s="914"/>
      <c r="Q134" s="914"/>
      <c r="R134" s="915"/>
    </row>
    <row r="135" spans="3:18" ht="26.25" customHeight="1">
      <c r="C135" s="1167" t="s">
        <v>126</v>
      </c>
      <c r="D135" s="1167"/>
      <c r="E135" s="1167"/>
      <c r="F135" s="1168" t="str">
        <f xml:space="preserve">
IF('SIMULADOR DE CARGA'!AD355=0,"",
IF(AND('Formulário Orçamento de Conexão'!$O$135="Trifásica",'SIMULADOR DE CARGA'!$AZ$62=0,'SIMULADOR DE CARGA'!$BN$62=0,'SIMULADOR DE CARGA'!$AD$355&gt;0,'SIMULADOR DE CARGA'!$AD$355&lt;=8),VLOOKUP(3,'Dados Norma'!$BK$3:$BP$24,4,0),
IF(AND('Formulário Orçamento de Conexão'!$O$135="Trifásica",'SIMULADOR DE CARGA'!$AZ$62&gt;0,'SIMULADOR DE CARGA'!$BN$62&gt;0,'SIMULADOR DE CARGA'!$AD$355&gt;0,'SIMULADOR DE CARGA'!$AD$355&lt;=8),"",
IF(AND('Formulário Orçamento de Conexão'!$O$135="Trifásica",'SIMULADOR DE CARGA'!$AD$355&gt;8),"",
IF(AND(OR('Formulário Orçamento de Conexão'!$O$135="Monofásica",'Formulário Orçamento de Conexão'!$O$135="Bifásica"),'SIMULADOR DE CARGA'!$AZ$62=0,'SIMULADOR DE CARGA'!$BN$62=0,'SIMULADOR DE CARGA'!$AD$355&gt;0,'SIMULADOR DE CARGA'!$AD$355&lt;=7.6),VLOOKUP(3,'Dados Norma'!$BR$3:$BV$12,4,0),
IF(AND(OR('Formulário Orçamento de Conexão'!$O$135="Monofásica",'Formulário Orçamento de Conexão'!$O$135="Bifásica"),'SIMULADOR DE CARGA'!$AZ$62&gt;0,'SIMULADOR DE CARGA'!$BN$62&gt;0,'SIMULADOR DE CARGA'!$AD$355&gt;0,'SIMULADOR DE CARGA'!$AD$355&lt;=7.6),"",
IF(AND(OR('Formulário Orçamento de Conexão'!$O$135="Monofásica",'Formulário Orçamento de Conexão'!$O$135="Bifásica"),'SIMULADOR DE CARGA'!$AD$355&gt;7.6),"","")
))))))</f>
        <v/>
      </c>
      <c r="G135" s="1169"/>
      <c r="H135" s="1170"/>
      <c r="I135" s="286" t="s">
        <v>2474</v>
      </c>
      <c r="J135" s="1171" t="str">
        <f xml:space="preserve">
IF('SIMULADOR DE CARGA'!$AD$355=0,"",
IF(AND('Formulário Orçamento de Conexão'!$O$135="Trifásica",'SIMULADOR DE CARGA'!$BN$62=0,'SIMULADOR DE CARGA'!$AD$355&gt;0,'SIMULADOR DE CARGA'!$AD$355&lt;=8),'Dados Norma'!BO8,
IF(AND('Formulário Orçamento de Conexão'!$O$135="Trifásica",'SIMULADOR DE CARGA'!$BN$62=0,'SIMULADOR DE CARGA'!$AD$355&gt;8,'SIMULADOR DE CARGA'!$AD$355&lt;=16),'Dados Norma'!BO8,
IF(AND('Formulário Orçamento de Conexão'!$O$135="Trifásica",'SIMULADOR DE CARGA'!$BN$62=0,'SIMULADOR DE CARGA'!$AD$355&gt;16),"",
IF(AND(OR('Formulário Orçamento de Conexão'!$O$135="Monofásica",'Formulário Orçamento de Conexão'!$O$135="Bifásica"),'SIMULADOR DE CARGA'!$BN$62=0,'SIMULADOR DE CARGA'!$AZ$62&gt;0,'SIMULADOR DE CARGA'!$AD$355&gt;0,'SIMULADOR DE CARGA'!$AD$355&lt;=7.6),'Dados Norma'!BV5,
IF(AND(OR('Formulário Orçamento de Conexão'!$O$135="Monofásica",'Formulário Orçamento de Conexão'!$O$135="Bifásica"),'SIMULADOR DE CARGA'!$BN$62=0,'SIMULADOR DE CARGA'!$AD$355&gt;7.6,'SIMULADOR DE CARGA'!$AD$355&lt;=19.2),'Dados Norma'!BV8,
IF(AND(OR('Formulário Orçamento de Conexão'!$O$135="Monofásica",'Formulário Orçamento de Conexão'!$O$135="Bifásica"),'SIMULADOR DE CARGA'!$BN$62=0,'SIMULADOR DE CARGA'!$AD$355&gt;19.2,'SIMULADOR DE CARGA'!$AD$355&lt;=24),'Dados Norma'!BV9,
IF(AND(OR('Formulário Orçamento de Conexão'!$O$135="Monofásica",'Formulário Orçamento de Conexão'!$O$135="Bifásica"),'SIMULADOR DE CARGA'!$BN$62=0,'SIMULADOR DE CARGA'!$AD$355&gt;24,'SIMULADOR DE CARGA'!$AD$355&lt;=30),'Dados Norma'!BV10,
IF(AND(OR('Formulário Orçamento de Conexão'!$O$135="Monofásica",'Formulário Orçamento de Conexão'!$O$135="Bifásica"),'SIMULADOR DE CARGA'!$BN$62=0,'SIMULADOR DE CARGA'!$AD$355&gt;30,'SIMULADOR DE CARGA'!$AD$355&lt;=36),'Dados Norma'!BV11,
IF(AND(OR('Formulário Orçamento de Conexão'!$O$135="Monofásica",'Formulário Orçamento de Conexão'!$O$135="Bifásica"),'SIMULADOR DE CARGA'!$BN$62=0,'SIMULADOR DE CARGA'!$AD$355&gt;36,'SIMULADOR DE CARGA'!$AD$355&lt;=50),'Dados Norma'!BV12,""))))))))))</f>
        <v/>
      </c>
      <c r="K135" s="1169"/>
      <c r="L135" s="1170"/>
      <c r="M135" s="286" t="s">
        <v>2474</v>
      </c>
      <c r="N135" s="1171" t="str">
        <f xml:space="preserve">
IF('SIMULADOR DE CARGA'!$AD$355=0,"",
IF(AND('Formulário Orçamento de Conexão'!$O$135="Trifásica",'SIMULADOR DE CARGA'!$BN$62&gt;0,'SIMULADOR DE CARGA'!$AD$355&gt;0,'SIMULADOR DE CARGA'!$AD$355&lt;=8),'Dados Norma'!BP5,
IF(AND(OR('Formulário Orçamento de Conexão'!$O$135="Monofásica",'Formulário Orçamento de Conexão'!$O$135="Bifásica"),'SIMULADOR DE CARGA'!$BN$62&gt;0,'SIMULADOR DE CARGA'!$AD$355&gt;0,'SIMULADOR DE CARGA'!$AD$355&lt;=24),'Dados Norma'!BW9,
IF(AND(OR('Formulário Orçamento de Conexão'!$O$135="Monofásica",'Formulário Orçamento de Conexão'!$O$135="Bifásica"),'SIMULADOR DE CARGA'!$BN$62&gt;0,'SIMULADOR DE CARGA'!$AD$355&gt;24,'SIMULADOR DE CARGA'!$AD$355&lt;=30),'Dados Norma'!BW10,
IF(AND(OR('Formulário Orçamento de Conexão'!$O$135="Monofásica",'Formulário Orçamento de Conexão'!$O$135="Bifásica"),'SIMULADOR DE CARGA'!$BN$62&gt;0,'SIMULADOR DE CARGA'!$AD$355&gt;30,'SIMULADOR DE CARGA'!$AD$355&lt;=36),'Dados Norma'!BW11,
IF(AND(OR('Formulário Orçamento de Conexão'!$O$135="Monofásica",'Formulário Orçamento de Conexão'!$O$135="Bifásica"),'SIMULADOR DE CARGA'!$BN$62&gt;0,'SIMULADOR DE CARGA'!$AD$355&gt;36,'SIMULADOR DE CARGA'!$AD$355&lt;=50),'Dados Norma'!BW12,
IF(AND(OR('Formulário Orçamento de Conexão'!$O$135="Monofásica",'Formulário Orçamento de Conexão'!$O$135="Bifásica"),'SIMULADOR DE CARGA'!$AD$355&gt;50,'SIMULADOR DE CARGA'!$AD$355&lt;=57.1),'Dados Norma'!BW13,
IF(AND(OR('Formulário Orçamento de Conexão'!$O$135="Monofásica",'Formulário Orçamento de Conexão'!$O$135="Bifásica"),'SIMULADOR DE CARGA'!$AD$355&gt;57.1,'SIMULADOR DE CARGA'!$AD$355&lt;=75),'Dados Norma'!BW14,
IF(AND(OR('Formulário Orçamento de Conexão'!$O$135="Monofásica",'Formulário Orçamento de Conexão'!$O$135="Bifásica"),'SIMULADOR DE CARGA'!$AD$355&gt;75,'SIMULADOR DE CARGA'!$AD$355&lt;=86),'Dados Norma'!BW15,
IF(AND(OR('Formulário Orçamento de Conexão'!$O$135="Monofásica",'Formulário Orçamento de Conexão'!$O$135="Bifásica"),'SIMULADOR DE CARGA'!$AD$355&gt;86,'SIMULADOR DE CARGA'!$AD$355&lt;=95),'Dados Norma'!BW16,
IF(AND(OR('Formulário Orçamento de Conexão'!$O$135="Monofásica",'Formulário Orçamento de Conexão'!$O$135="Bifásica"),'SIMULADOR DE CARGA'!$AD$355&gt;95,'SIMULADOR DE CARGA'!$AD$355&lt;=114),'Dados Norma'!BW17,
IF(AND(OR('Formulário Orçamento de Conexão'!$O$135="Monofásica",'Formulário Orçamento de Conexão'!$O$135="Bifásica"),'SIMULADOR DE CARGA'!$AD$355&gt;114,'SIMULADOR DE CARGA'!$AD$355&lt;=152),'Dados Norma'!BW18,
IF(AND(OR('Formulário Orçamento de Conexão'!$O$135="Monofásica",'Formulário Orçamento de Conexão'!$O$135="Bifásica"),'SIMULADOR DE CARGA'!$AD$355&gt;152,'SIMULADOR DE CARGA'!$AD$355&lt;=171),'Dados Norma'!BW19,
IF(AND(OR('Formulário Orçamento de Conexão'!$O$135="Monofásica",'Formulário Orçamento de Conexão'!$O$135="Bifásica"),'SIMULADOR DE CARGA'!$AD$355&gt;171,'SIMULADOR DE CARGA'!$AD$355&lt;=188),'Dados Norma'!BW20,
IF(AND(OR('Formulário Orçamento de Conexão'!$O$135="Monofásica",'Formulário Orçamento de Conexão'!$O$135="Bifásica"),'SIMULADOR DE CARGA'!$AD$355&gt;188,'SIMULADOR DE CARGA'!$AD$355&lt;=228),'Dados Norma'!BW21,
IF(AND(OR('Formulário Orçamento de Conexão'!$O$135="Monofásica",'Formulário Orçamento de Conexão'!$O$135="Bifásica"),'SIMULADOR DE CARGA'!$AD$355&gt;228,'SIMULADOR DE CARGA'!$AD$355&lt;=266),'Dados Norma'!BW22,
IF(AND(OR('Formulário Orçamento de Conexão'!$O$135="Monofásica",'Formulário Orçamento de Conexão'!$O$135="Bifásica"),'SIMULADOR DE CARGA'!$AD$355&gt;266,'SIMULADOR DE CARGA'!$AD$355&lt;=304),'Dados Norma'!BW23,
IF(AND(OR('Formulário Orçamento de Conexão'!$O$135="Monofásica",'Formulário Orçamento de Conexão'!$O$135="Bifásica"),'SIMULADOR DE CARGA'!$AD$355&gt;304),"",
IF(AND('Formulário Orçamento de Conexão'!$O$135="Trifásica",'SIMULADOR DE CARGA'!$BN$62&gt;0,'SIMULADOR DE CARGA'!$AD$355&gt;8,'SIMULADOR DE CARGA'!$AD$355&lt;=16),'Dados Norma'!BP8,
IF(AND('Formulário Orçamento de Conexão'!$O$135="Trifásica",'SIMULADOR DE CARGA'!$AD$355&gt;16,'SIMULADOR DE CARGA'!$AD$355&lt;=24),'Dados Norma'!BP9,
IF(AND('Formulário Orçamento de Conexão'!$O$135="Trifásica",'SIMULADOR DE CARGA'!$AD$355&gt;24,'SIMULADOR DE CARGA'!$AD$355&lt;=30.5),'Dados Norma'!BP10,
IF(AND('Formulário Orçamento de Conexão'!$O$135="Trifásica",'SIMULADOR DE CARGA'!$AD$355&gt;30.5,'SIMULADOR DE CARGA'!$AD$355&lt;=38.1),'Dados Norma'!BP11,
IF(AND('Formulário Orçamento de Conexão'!$O$135="Trifásica",'SIMULADOR DE CARGA'!$AD$355&gt;38.1,'SIMULADOR DE CARGA'!$AD$355&lt;=47.6),'Dados Norma'!BP12,
IF(AND('Formulário Orçamento de Conexão'!$O$135="Trifásica",'SIMULADOR DE CARGA'!$AD$355&gt;47.6,'SIMULADOR DE CARGA'!$AD$355&lt;=57.1),'Dados Norma'!BP13,
IF(AND('Formulário Orçamento de Conexão'!$O$135="Trifásica",'SIMULADOR DE CARGA'!$AD$355&gt;57.1,'SIMULADOR DE CARGA'!$AD$355&lt;=75),'Dados Norma'!BP15,
IF(AND('Formulário Orçamento de Conexão'!$O$135="Trifásica",'SIMULADOR DE CARGA'!$AD$355&gt;75,'SIMULADOR DE CARGA'!$AD$355&lt;=86),'Dados Norma'!BP16,
IF(AND('Formulário Orçamento de Conexão'!$O$135="Trifásica",'SIMULADOR DE CARGA'!$AD$355&gt;86,'SIMULADOR DE CARGA'!$AD$355&lt;=95),'Dados Norma'!BP17,
IF(AND('Formulário Orçamento de Conexão'!$O$135="Trifásica",'SIMULADOR DE CARGA'!$AD$355&gt;95,'SIMULADOR DE CARGA'!$AD$355&lt;=114),'Dados Norma'!BP18,
IF(AND('Formulário Orçamento de Conexão'!$O$135="Trifásica",'SIMULADOR DE CARGA'!$AD$355&gt;114,'SIMULADOR DE CARGA'!$AD$355&lt;=152),'Dados Norma'!BP19,
IF(AND('Formulário Orçamento de Conexão'!$O$135="Trifásica",'SIMULADOR DE CARGA'!$AD$355&gt;114,'SIMULADOR DE CARGA'!$AD$355&lt;=152),'Dados Norma'!BP19,
IF(AND('Formulário Orçamento de Conexão'!$O$135="Trifásica",'SIMULADOR DE CARGA'!$AD$355&gt;152,'SIMULADOR DE CARGA'!$AD$355&lt;=171),'Dados Norma'!BP20,
IF(AND('Formulário Orçamento de Conexão'!$O$135="Trifásica",'SIMULADOR DE CARGA'!$AD$355&gt;171,'SIMULADOR DE CARGA'!$AD$355&lt;=188),'Dados Norma'!BP21,
IF(AND('Formulário Orçamento de Conexão'!$O$135="Trifásica",'SIMULADOR DE CARGA'!$AD$355&gt;188,'SIMULADOR DE CARGA'!$AD$355&lt;=228),'Dados Norma'!BP22,
IF(AND('Formulário Orçamento de Conexão'!$O$135="Trifásica",'SIMULADOR DE CARGA'!$AD$355&gt;228,'SIMULADOR DE CARGA'!$AD$355&lt;=266),'Dados Norma'!BP23,
IF(AND('Formulário Orçamento de Conexão'!$O$135="Trifásica",'SIMULADOR DE CARGA'!$AD$355&gt;266,'SIMULADOR DE CARGA'!$AD$355&lt;=304),'Dados Norma'!BP24,
IF('SIMULADOR DE CARGA'!$AD$355&gt;304,"NÃO EXISTENTE","")
)))))))))))))))))))))))))))))))))))</f>
        <v/>
      </c>
      <c r="O135" s="1169"/>
      <c r="P135" s="1169"/>
      <c r="Q135" s="1170"/>
      <c r="R135" s="286"/>
    </row>
    <row r="136" spans="3:18" ht="8.25" customHeight="1">
      <c r="C136" s="392"/>
      <c r="D136" s="392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</row>
    <row r="137" spans="3:18" ht="20.100000000000001" customHeight="1">
      <c r="C137" s="827" t="s">
        <v>173</v>
      </c>
      <c r="D137" s="828"/>
      <c r="E137" s="828"/>
      <c r="F137" s="828"/>
      <c r="G137" s="828"/>
      <c r="H137" s="828"/>
      <c r="I137" s="828"/>
      <c r="J137" s="828"/>
      <c r="K137" s="828"/>
      <c r="L137" s="828"/>
      <c r="M137" s="828"/>
      <c r="N137" s="828"/>
      <c r="O137" s="828"/>
      <c r="P137" s="828"/>
      <c r="Q137" s="828"/>
      <c r="R137" s="829"/>
    </row>
    <row r="138" spans="3:18" ht="20.100000000000001" customHeight="1">
      <c r="C138" s="865" t="s">
        <v>132</v>
      </c>
      <c r="D138" s="866"/>
      <c r="E138" s="867"/>
      <c r="F138" s="1101"/>
      <c r="G138" s="1102"/>
      <c r="H138" s="1103"/>
      <c r="I138" s="467"/>
      <c r="J138" s="1185" t="s">
        <v>137</v>
      </c>
      <c r="K138" s="1185"/>
      <c r="L138" s="1185"/>
      <c r="M138" s="1186"/>
      <c r="N138" s="1187"/>
      <c r="O138" s="894"/>
      <c r="P138" s="895"/>
      <c r="Q138" s="825"/>
      <c r="R138" s="826"/>
    </row>
    <row r="139" spans="3:18" ht="20.100000000000001" customHeight="1">
      <c r="C139" s="862" t="s">
        <v>133</v>
      </c>
      <c r="D139" s="863"/>
      <c r="E139" s="863"/>
      <c r="F139" s="863"/>
      <c r="G139" s="863"/>
      <c r="H139" s="863"/>
      <c r="I139" s="863"/>
      <c r="J139" s="863"/>
      <c r="K139" s="863"/>
      <c r="L139" s="863"/>
      <c r="M139" s="863"/>
      <c r="N139" s="863"/>
      <c r="O139" s="863"/>
      <c r="P139" s="863"/>
      <c r="Q139" s="863"/>
      <c r="R139" s="864"/>
    </row>
    <row r="140" spans="3:18" ht="20.100000000000001" customHeight="1">
      <c r="C140" s="868" t="s">
        <v>134</v>
      </c>
      <c r="D140" s="869"/>
      <c r="E140" s="870"/>
      <c r="F140" s="856"/>
      <c r="G140" s="857"/>
      <c r="H140" s="858"/>
      <c r="I140" s="361"/>
      <c r="J140" s="341" t="s">
        <v>135</v>
      </c>
      <c r="K140" s="344"/>
      <c r="L140" s="390"/>
      <c r="M140" s="353"/>
      <c r="N140" s="361"/>
      <c r="O140" s="344" t="s">
        <v>136</v>
      </c>
      <c r="P140" s="390"/>
      <c r="Q140" s="825"/>
      <c r="R140" s="826"/>
    </row>
    <row r="141" spans="3:18" ht="26.25" customHeight="1">
      <c r="C141" s="882" t="s">
        <v>832</v>
      </c>
      <c r="D141" s="882"/>
      <c r="E141" s="882"/>
      <c r="F141" s="882"/>
      <c r="G141" s="883"/>
      <c r="H141" s="884"/>
      <c r="I141" s="884"/>
      <c r="J141" s="884"/>
      <c r="K141" s="1184"/>
      <c r="L141" s="1184"/>
      <c r="M141" s="1184"/>
      <c r="N141" s="1184"/>
      <c r="O141" s="1184"/>
      <c r="P141" s="1184"/>
      <c r="Q141" s="1184"/>
      <c r="R141" s="1184"/>
    </row>
    <row r="142" spans="3:18" ht="24.75" customHeight="1">
      <c r="C142" s="495"/>
      <c r="D142" s="883"/>
      <c r="E142" s="884"/>
      <c r="F142" s="884"/>
      <c r="G142" s="884"/>
      <c r="H142" s="884"/>
      <c r="I142" s="884"/>
      <c r="J142" s="884"/>
      <c r="K142" s="884"/>
      <c r="L142" s="884"/>
      <c r="M142" s="884"/>
      <c r="N142" s="884"/>
      <c r="O142" s="884"/>
      <c r="P142" s="886"/>
      <c r="Q142" s="1194"/>
      <c r="R142" s="1194"/>
    </row>
    <row r="143" spans="3:18" ht="20.100000000000001" customHeight="1">
      <c r="C143" s="862" t="s">
        <v>139</v>
      </c>
      <c r="D143" s="1195"/>
      <c r="E143" s="1195"/>
      <c r="F143" s="1195"/>
      <c r="G143" s="1195"/>
      <c r="H143" s="1195"/>
      <c r="I143" s="1195"/>
      <c r="J143" s="1195"/>
      <c r="K143" s="1195"/>
      <c r="L143" s="1195"/>
      <c r="M143" s="1195"/>
      <c r="N143" s="1195"/>
      <c r="O143" s="1195"/>
      <c r="P143" s="1195"/>
      <c r="Q143" s="1195"/>
      <c r="R143" s="864"/>
    </row>
    <row r="144" spans="3:18" ht="20.100000000000001" customHeight="1">
      <c r="C144" s="868" t="s">
        <v>140</v>
      </c>
      <c r="D144" s="869"/>
      <c r="E144" s="870"/>
      <c r="F144" s="672"/>
      <c r="G144" s="1108"/>
      <c r="H144" s="1196"/>
      <c r="I144" s="1109"/>
      <c r="J144" s="394" t="s">
        <v>142</v>
      </c>
      <c r="K144" s="391"/>
      <c r="L144" s="395" t="s">
        <v>143</v>
      </c>
      <c r="M144" s="1108"/>
      <c r="N144" s="1109"/>
      <c r="O144" s="396" t="s">
        <v>144</v>
      </c>
      <c r="P144" s="875"/>
      <c r="Q144" s="876"/>
      <c r="R144" s="398"/>
    </row>
    <row r="145" spans="3:18" ht="20.100000000000001" customHeight="1">
      <c r="C145" s="1188"/>
      <c r="D145" s="1189"/>
      <c r="E145" s="1189"/>
      <c r="F145" s="1190"/>
      <c r="G145" s="1190"/>
      <c r="H145" s="1190"/>
      <c r="I145" s="1191"/>
      <c r="J145" s="353" t="s">
        <v>145</v>
      </c>
      <c r="K145" s="361"/>
      <c r="L145" s="344" t="s">
        <v>146</v>
      </c>
      <c r="M145" s="1108"/>
      <c r="N145" s="1109"/>
      <c r="O145" s="340" t="s">
        <v>144</v>
      </c>
      <c r="P145" s="1108"/>
      <c r="Q145" s="1109"/>
      <c r="R145" s="398"/>
    </row>
    <row r="146" spans="3:18" ht="21" customHeight="1">
      <c r="C146" s="1192" t="s">
        <v>147</v>
      </c>
      <c r="D146" s="1192"/>
      <c r="E146" s="1192"/>
      <c r="F146" s="667"/>
      <c r="G146" s="1193"/>
      <c r="H146" s="1193"/>
      <c r="I146" s="1193"/>
      <c r="J146" s="1193"/>
      <c r="K146" s="1193"/>
      <c r="L146" s="1193"/>
      <c r="M146" s="1193"/>
      <c r="N146" s="1193"/>
      <c r="O146" s="1193"/>
      <c r="P146" s="1193"/>
      <c r="Q146" s="1193"/>
      <c r="R146" s="1193"/>
    </row>
    <row r="147" spans="3:18" ht="10.5" customHeight="1"/>
    <row r="148" spans="3:18" ht="20.100000000000001" customHeight="1">
      <c r="C148" s="1139" t="s">
        <v>174</v>
      </c>
      <c r="D148" s="1140"/>
      <c r="E148" s="1140"/>
      <c r="F148" s="1140"/>
      <c r="G148" s="1140"/>
      <c r="H148" s="1140"/>
      <c r="I148" s="1140"/>
      <c r="J148" s="1140"/>
      <c r="K148" s="1140"/>
      <c r="L148" s="1140"/>
      <c r="M148" s="1140"/>
      <c r="N148" s="1140"/>
      <c r="O148" s="1140"/>
      <c r="P148" s="1140"/>
      <c r="Q148" s="1140"/>
      <c r="R148" s="1141"/>
    </row>
    <row r="149" spans="3:18" ht="20.100000000000001" hidden="1" customHeight="1">
      <c r="C149" s="1142" t="s">
        <v>715</v>
      </c>
      <c r="D149" s="1143"/>
      <c r="E149" s="1144"/>
      <c r="F149" s="1145" t="s">
        <v>381</v>
      </c>
      <c r="G149" s="1145"/>
      <c r="H149" s="1146"/>
      <c r="I149" s="175"/>
      <c r="J149" s="446"/>
      <c r="K149" s="446"/>
      <c r="L149" s="446"/>
      <c r="M149" s="446"/>
      <c r="N149" s="446"/>
      <c r="O149" s="446"/>
      <c r="P149" s="446"/>
      <c r="Q149" s="446"/>
      <c r="R149" s="176"/>
    </row>
    <row r="150" spans="3:18" ht="24" customHeight="1">
      <c r="C150" s="1147" t="s">
        <v>2437</v>
      </c>
      <c r="D150" s="1147"/>
      <c r="E150" s="1147"/>
      <c r="F150" s="1147"/>
      <c r="G150" s="1147"/>
      <c r="H150" s="1147"/>
      <c r="I150" s="1147"/>
      <c r="J150" s="1147"/>
      <c r="K150" s="1147"/>
      <c r="L150" s="1147"/>
      <c r="M150" s="1147"/>
      <c r="N150" s="1147"/>
      <c r="O150" s="1147"/>
      <c r="P150" s="1147"/>
      <c r="Q150" s="1147"/>
      <c r="R150" s="1147"/>
    </row>
    <row r="151" spans="3:18" s="442" customFormat="1" ht="50.1" customHeight="1">
      <c r="C151" s="447" t="s">
        <v>38</v>
      </c>
      <c r="D151" s="444">
        <v>1500</v>
      </c>
      <c r="E151" s="457"/>
      <c r="F151" s="448" t="s">
        <v>39</v>
      </c>
      <c r="G151" s="444">
        <v>2500</v>
      </c>
      <c r="H151" s="448" t="s">
        <v>40</v>
      </c>
      <c r="I151" s="444">
        <v>4000</v>
      </c>
      <c r="J151" s="448" t="s">
        <v>41</v>
      </c>
      <c r="K151" s="444">
        <v>6000</v>
      </c>
      <c r="L151" s="449" t="s">
        <v>42</v>
      </c>
      <c r="M151" s="444">
        <v>1000</v>
      </c>
      <c r="N151" s="449" t="s">
        <v>43</v>
      </c>
      <c r="O151" s="444">
        <v>600</v>
      </c>
      <c r="P151" s="449" t="s">
        <v>44</v>
      </c>
      <c r="Q151" s="444">
        <v>1000</v>
      </c>
      <c r="R151" s="450"/>
    </row>
    <row r="152" spans="3:18">
      <c r="C152" s="304"/>
      <c r="D152" s="305"/>
      <c r="F152" s="305"/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06"/>
    </row>
    <row r="153" spans="3:18">
      <c r="C153" s="304"/>
      <c r="D153" s="305"/>
      <c r="F153" s="305"/>
      <c r="G153" s="305"/>
      <c r="H153" s="305"/>
      <c r="I153" s="305"/>
      <c r="J153" s="305"/>
      <c r="K153" s="305"/>
      <c r="L153" s="305"/>
      <c r="M153" s="305"/>
      <c r="N153" s="305"/>
      <c r="O153" s="305"/>
      <c r="P153" s="305"/>
      <c r="Q153" s="305"/>
      <c r="R153" s="306"/>
    </row>
    <row r="154" spans="3:18">
      <c r="C154" s="304"/>
      <c r="D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170"/>
      <c r="Q154" s="305"/>
      <c r="R154" s="306"/>
    </row>
    <row r="155" spans="3:18">
      <c r="C155" s="304"/>
      <c r="D155" s="305"/>
      <c r="F155" s="305"/>
      <c r="G155" s="305"/>
      <c r="H155" s="305"/>
      <c r="I155" s="305"/>
      <c r="J155" s="305"/>
      <c r="K155" s="305"/>
      <c r="L155" s="305"/>
      <c r="M155" s="305"/>
      <c r="N155" s="305"/>
      <c r="O155" s="305"/>
      <c r="P155" s="305"/>
      <c r="Q155" s="305"/>
      <c r="R155" s="306"/>
    </row>
    <row r="156" spans="3:18">
      <c r="C156" s="304"/>
      <c r="D156" s="305"/>
      <c r="F156" s="305"/>
      <c r="G156" s="305"/>
      <c r="H156" s="305"/>
      <c r="I156" s="305"/>
      <c r="J156" s="305"/>
      <c r="K156" s="305"/>
      <c r="L156" s="305"/>
      <c r="M156" s="305"/>
      <c r="N156" s="305"/>
      <c r="O156" s="305"/>
      <c r="P156" s="305"/>
      <c r="Q156" s="305"/>
      <c r="R156" s="306"/>
    </row>
    <row r="157" spans="3:18">
      <c r="C157" s="307" t="s">
        <v>45</v>
      </c>
      <c r="D157" s="177"/>
      <c r="F157" s="308" t="s">
        <v>45</v>
      </c>
      <c r="G157" s="177"/>
      <c r="H157" s="308" t="s">
        <v>45</v>
      </c>
      <c r="I157" s="177"/>
      <c r="J157" s="308" t="s">
        <v>45</v>
      </c>
      <c r="K157" s="177"/>
      <c r="L157" s="308" t="s">
        <v>45</v>
      </c>
      <c r="M157" s="177"/>
      <c r="N157" s="308" t="s">
        <v>45</v>
      </c>
      <c r="O157" s="177"/>
      <c r="P157" s="308" t="s">
        <v>45</v>
      </c>
      <c r="Q157" s="177"/>
      <c r="R157" s="306"/>
    </row>
    <row r="158" spans="3:18" ht="2.1" customHeight="1">
      <c r="C158" s="304"/>
      <c r="D158" s="305"/>
      <c r="F158" s="305"/>
      <c r="G158" s="305"/>
      <c r="H158" s="305"/>
      <c r="I158" s="305"/>
      <c r="J158" s="170"/>
      <c r="K158" s="305"/>
      <c r="L158" s="170"/>
      <c r="M158" s="305"/>
      <c r="N158" s="305"/>
      <c r="O158" s="305"/>
      <c r="P158" s="305"/>
      <c r="Q158" s="305"/>
      <c r="R158" s="306"/>
    </row>
    <row r="159" spans="3:18" ht="2.1" customHeight="1">
      <c r="C159" s="304"/>
      <c r="D159" s="305"/>
      <c r="F159" s="170"/>
      <c r="G159" s="305"/>
      <c r="H159" s="305"/>
      <c r="I159" s="305"/>
      <c r="J159" s="305"/>
      <c r="K159" s="170"/>
      <c r="L159" s="305"/>
      <c r="M159" s="305"/>
      <c r="N159" s="305"/>
      <c r="O159" s="305"/>
      <c r="P159" s="305"/>
      <c r="Q159" s="305"/>
      <c r="R159" s="306"/>
    </row>
    <row r="160" spans="3:18" ht="2.1" customHeight="1">
      <c r="C160" s="304"/>
      <c r="D160" s="305"/>
      <c r="F160" s="305"/>
      <c r="G160" s="305"/>
      <c r="H160" s="305"/>
      <c r="I160" s="170"/>
      <c r="J160" s="305"/>
      <c r="K160" s="305"/>
      <c r="L160" s="170"/>
      <c r="M160" s="305"/>
      <c r="N160" s="305"/>
      <c r="O160" s="305"/>
      <c r="P160" s="305"/>
      <c r="Q160" s="305"/>
      <c r="R160" s="306"/>
    </row>
    <row r="161" spans="3:18" s="442" customFormat="1" ht="50.1" customHeight="1">
      <c r="C161" s="178" t="s">
        <v>46</v>
      </c>
      <c r="D161" s="445">
        <v>500</v>
      </c>
      <c r="F161" s="234" t="s">
        <v>47</v>
      </c>
      <c r="G161" s="445">
        <v>6600</v>
      </c>
      <c r="H161" s="235" t="s">
        <v>48</v>
      </c>
      <c r="I161" s="445">
        <v>100</v>
      </c>
      <c r="J161" s="234" t="s">
        <v>49</v>
      </c>
      <c r="K161" s="445">
        <v>600</v>
      </c>
      <c r="L161" s="234" t="s">
        <v>50</v>
      </c>
      <c r="M161" s="445">
        <v>1200</v>
      </c>
      <c r="N161" s="235" t="s">
        <v>51</v>
      </c>
      <c r="O161" s="445">
        <v>4400</v>
      </c>
      <c r="P161" s="235" t="s">
        <v>52</v>
      </c>
      <c r="Q161" s="445">
        <v>6000</v>
      </c>
      <c r="R161" s="441"/>
    </row>
    <row r="162" spans="3:18">
      <c r="C162" s="304"/>
      <c r="D162" s="305"/>
      <c r="F162" s="305"/>
      <c r="G162" s="305"/>
      <c r="H162" s="170"/>
      <c r="I162" s="305"/>
      <c r="J162" s="305"/>
      <c r="K162" s="305"/>
      <c r="L162" s="305"/>
      <c r="M162" s="305"/>
      <c r="N162" s="305"/>
      <c r="O162" s="305"/>
      <c r="P162" s="305"/>
      <c r="Q162" s="305"/>
      <c r="R162" s="306"/>
    </row>
    <row r="163" spans="3:18">
      <c r="C163" s="304"/>
      <c r="D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170"/>
      <c r="Q163" s="305"/>
      <c r="R163" s="306"/>
    </row>
    <row r="164" spans="3:18">
      <c r="C164" s="304"/>
      <c r="D164" s="305"/>
      <c r="F164" s="305"/>
      <c r="G164" s="305"/>
      <c r="H164" s="305"/>
      <c r="I164" s="305"/>
      <c r="J164" s="305"/>
      <c r="K164" s="305"/>
      <c r="L164" s="170"/>
      <c r="M164" s="305"/>
      <c r="N164" s="305"/>
      <c r="O164" s="305"/>
      <c r="P164" s="305"/>
      <c r="Q164" s="305"/>
      <c r="R164" s="306"/>
    </row>
    <row r="165" spans="3:18">
      <c r="C165" s="304"/>
      <c r="D165" s="305"/>
      <c r="F165" s="305"/>
      <c r="G165" s="305"/>
      <c r="H165" s="305"/>
      <c r="I165" s="305"/>
      <c r="J165" s="305"/>
      <c r="K165" s="305"/>
      <c r="L165" s="305"/>
      <c r="M165" s="305"/>
      <c r="N165" s="305"/>
      <c r="O165" s="305"/>
      <c r="P165" s="305"/>
      <c r="Q165" s="305"/>
      <c r="R165" s="306"/>
    </row>
    <row r="166" spans="3:18">
      <c r="C166" s="304"/>
      <c r="D166" s="305"/>
      <c r="F166" s="305"/>
      <c r="G166" s="305"/>
      <c r="H166" s="305"/>
      <c r="I166" s="305"/>
      <c r="J166" s="305"/>
      <c r="K166" s="305"/>
      <c r="L166" s="305"/>
      <c r="M166" s="305"/>
      <c r="N166" s="305"/>
      <c r="O166" s="305"/>
      <c r="P166" s="305"/>
      <c r="Q166" s="305"/>
      <c r="R166" s="306"/>
    </row>
    <row r="167" spans="3:18">
      <c r="C167" s="307" t="s">
        <v>45</v>
      </c>
      <c r="D167" s="177"/>
      <c r="F167" s="308" t="s">
        <v>45</v>
      </c>
      <c r="G167" s="177"/>
      <c r="H167" s="308" t="s">
        <v>45</v>
      </c>
      <c r="I167" s="177"/>
      <c r="J167" s="308" t="s">
        <v>45</v>
      </c>
      <c r="K167" s="177"/>
      <c r="L167" s="308" t="s">
        <v>45</v>
      </c>
      <c r="M167" s="177"/>
      <c r="N167" s="308" t="s">
        <v>45</v>
      </c>
      <c r="O167" s="177"/>
      <c r="P167" s="308" t="s">
        <v>45</v>
      </c>
      <c r="Q167" s="177"/>
      <c r="R167" s="306"/>
    </row>
    <row r="168" spans="3:18" ht="2.1" customHeight="1">
      <c r="C168" s="304"/>
      <c r="D168" s="305"/>
      <c r="F168" s="305"/>
      <c r="G168" s="305"/>
      <c r="H168" s="305"/>
      <c r="I168" s="305"/>
      <c r="J168" s="170"/>
      <c r="K168" s="305"/>
      <c r="L168" s="305"/>
      <c r="M168" s="305"/>
      <c r="N168" s="305"/>
      <c r="O168" s="305"/>
      <c r="P168" s="305"/>
      <c r="Q168" s="305"/>
      <c r="R168" s="306"/>
    </row>
    <row r="169" spans="3:18" ht="2.1" customHeight="1">
      <c r="C169" s="304"/>
      <c r="D169" s="305"/>
      <c r="F169" s="305"/>
      <c r="G169" s="305"/>
      <c r="H169" s="305"/>
      <c r="I169" s="305"/>
      <c r="J169" s="305"/>
      <c r="K169" s="305"/>
      <c r="L169" s="305"/>
      <c r="M169" s="305"/>
      <c r="N169" s="305"/>
      <c r="O169" s="305"/>
      <c r="P169" s="305"/>
      <c r="Q169" s="305"/>
      <c r="R169" s="306"/>
    </row>
    <row r="170" spans="3:18" ht="2.1" customHeight="1">
      <c r="C170" s="304"/>
      <c r="D170" s="305"/>
      <c r="F170" s="305"/>
      <c r="G170" s="305"/>
      <c r="H170" s="305"/>
      <c r="I170" s="305"/>
      <c r="J170" s="305"/>
      <c r="K170" s="305"/>
      <c r="L170" s="305"/>
      <c r="M170" s="305"/>
      <c r="N170" s="305"/>
      <c r="O170" s="305"/>
      <c r="P170" s="305"/>
      <c r="Q170" s="305"/>
      <c r="R170" s="306"/>
    </row>
    <row r="171" spans="3:18" s="442" customFormat="1" ht="50.1" customHeight="1">
      <c r="C171" s="178" t="s">
        <v>53</v>
      </c>
      <c r="D171" s="445">
        <v>6500</v>
      </c>
      <c r="F171" s="234" t="s">
        <v>54</v>
      </c>
      <c r="G171" s="445">
        <v>100</v>
      </c>
      <c r="H171" s="235" t="s">
        <v>55</v>
      </c>
      <c r="I171" s="445">
        <v>1000</v>
      </c>
      <c r="J171" s="234" t="s">
        <v>56</v>
      </c>
      <c r="K171" s="445">
        <v>300</v>
      </c>
      <c r="L171" s="235" t="s">
        <v>57</v>
      </c>
      <c r="M171" s="445">
        <v>200</v>
      </c>
      <c r="N171" s="235" t="s">
        <v>58</v>
      </c>
      <c r="O171" s="445">
        <v>150</v>
      </c>
      <c r="P171" s="234" t="s">
        <v>59</v>
      </c>
      <c r="Q171" s="445">
        <v>1000</v>
      </c>
      <c r="R171" s="441"/>
    </row>
    <row r="172" spans="3:18">
      <c r="C172" s="304"/>
      <c r="D172" s="305"/>
      <c r="F172" s="305"/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6"/>
    </row>
    <row r="173" spans="3:18">
      <c r="C173" s="304"/>
      <c r="D173" s="305"/>
      <c r="F173" s="305"/>
      <c r="G173" s="305"/>
      <c r="H173" s="170"/>
      <c r="I173" s="305"/>
      <c r="J173" s="305"/>
      <c r="K173" s="305"/>
      <c r="L173" s="305"/>
      <c r="M173" s="305"/>
      <c r="N173" s="305"/>
      <c r="O173" s="170"/>
      <c r="P173" s="305"/>
      <c r="Q173" s="305"/>
      <c r="R173" s="306"/>
    </row>
    <row r="174" spans="3:18">
      <c r="C174" s="169"/>
      <c r="D174" s="305"/>
      <c r="F174" s="305"/>
      <c r="G174" s="305"/>
      <c r="H174" s="305"/>
      <c r="I174" s="305"/>
      <c r="J174" s="170"/>
      <c r="K174" s="305"/>
      <c r="L174" s="305"/>
      <c r="M174" s="305"/>
      <c r="N174" s="305"/>
      <c r="O174" s="305"/>
      <c r="P174" s="305"/>
      <c r="Q174" s="305"/>
      <c r="R174" s="306"/>
    </row>
    <row r="175" spans="3:18">
      <c r="C175" s="304"/>
      <c r="D175" s="305"/>
      <c r="F175" s="305"/>
      <c r="G175" s="305"/>
      <c r="H175" s="305"/>
      <c r="I175" s="305"/>
      <c r="J175" s="170"/>
      <c r="K175" s="305"/>
      <c r="L175" s="305"/>
      <c r="M175" s="305"/>
      <c r="N175" s="305"/>
      <c r="O175" s="305"/>
      <c r="P175" s="305"/>
      <c r="Q175" s="305"/>
      <c r="R175" s="306"/>
    </row>
    <row r="176" spans="3:18">
      <c r="C176" s="304"/>
      <c r="D176" s="305"/>
      <c r="F176" s="305"/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6"/>
    </row>
    <row r="177" spans="3:18">
      <c r="C177" s="307" t="s">
        <v>45</v>
      </c>
      <c r="D177" s="177"/>
      <c r="F177" s="308" t="s">
        <v>45</v>
      </c>
      <c r="G177" s="177"/>
      <c r="H177" s="308" t="s">
        <v>45</v>
      </c>
      <c r="I177" s="177"/>
      <c r="J177" s="308" t="s">
        <v>45</v>
      </c>
      <c r="K177" s="177"/>
      <c r="L177" s="308" t="s">
        <v>45</v>
      </c>
      <c r="M177" s="177"/>
      <c r="N177" s="308" t="s">
        <v>45</v>
      </c>
      <c r="O177" s="177"/>
      <c r="P177" s="308" t="s">
        <v>45</v>
      </c>
      <c r="Q177" s="177"/>
      <c r="R177" s="306"/>
    </row>
    <row r="178" spans="3:18" ht="2.1" customHeight="1">
      <c r="C178" s="304"/>
      <c r="D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6"/>
    </row>
    <row r="179" spans="3:18" ht="2.1" customHeight="1">
      <c r="C179" s="304"/>
      <c r="D179" s="305"/>
      <c r="F179" s="305"/>
      <c r="G179" s="305"/>
      <c r="H179" s="305"/>
      <c r="I179" s="305"/>
      <c r="J179" s="305"/>
      <c r="K179" s="305"/>
      <c r="L179" s="305"/>
      <c r="M179" s="305"/>
      <c r="N179" s="305"/>
      <c r="O179" s="305"/>
      <c r="P179" s="305"/>
      <c r="Q179" s="305"/>
      <c r="R179" s="306"/>
    </row>
    <row r="180" spans="3:18" ht="2.1" customHeight="1">
      <c r="C180" s="304"/>
      <c r="D180" s="305"/>
      <c r="F180" s="305"/>
      <c r="G180" s="305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6"/>
    </row>
    <row r="181" spans="3:18" s="442" customFormat="1" ht="50.1" customHeight="1">
      <c r="C181" s="179" t="s">
        <v>60</v>
      </c>
      <c r="D181" s="445">
        <v>500</v>
      </c>
      <c r="F181" s="234" t="s">
        <v>61</v>
      </c>
      <c r="G181" s="445">
        <v>90</v>
      </c>
      <c r="H181" s="235" t="s">
        <v>62</v>
      </c>
      <c r="I181" s="445">
        <v>1500</v>
      </c>
      <c r="J181" s="234" t="s">
        <v>63</v>
      </c>
      <c r="K181" s="445">
        <v>2100</v>
      </c>
      <c r="L181" s="234" t="s">
        <v>64</v>
      </c>
      <c r="M181" s="445">
        <v>2700</v>
      </c>
      <c r="N181" s="235" t="s">
        <v>65</v>
      </c>
      <c r="O181" s="445">
        <v>750</v>
      </c>
      <c r="P181" s="234" t="s">
        <v>66</v>
      </c>
      <c r="Q181" s="445">
        <v>4500</v>
      </c>
      <c r="R181" s="441"/>
    </row>
    <row r="182" spans="3:18">
      <c r="C182" s="304"/>
      <c r="D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6"/>
    </row>
    <row r="183" spans="3:18">
      <c r="C183" s="169"/>
      <c r="D183" s="305"/>
      <c r="F183" s="305"/>
      <c r="G183" s="305"/>
      <c r="H183" s="305"/>
      <c r="I183" s="305"/>
      <c r="J183" s="305"/>
      <c r="K183" s="305"/>
      <c r="L183" s="305"/>
      <c r="M183" s="305"/>
      <c r="N183" s="305"/>
      <c r="O183" s="305"/>
      <c r="P183" s="305"/>
      <c r="Q183" s="305"/>
      <c r="R183" s="306"/>
    </row>
    <row r="184" spans="3:18">
      <c r="C184" s="304"/>
      <c r="D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06"/>
    </row>
    <row r="185" spans="3:18">
      <c r="C185" s="304"/>
      <c r="D185" s="305"/>
      <c r="F185" s="305"/>
      <c r="G185" s="305"/>
      <c r="H185" s="305"/>
      <c r="I185" s="305"/>
      <c r="J185" s="305"/>
      <c r="K185" s="305"/>
      <c r="L185" s="305"/>
      <c r="M185" s="305"/>
      <c r="N185" s="305"/>
      <c r="O185" s="305"/>
      <c r="P185" s="305"/>
      <c r="Q185" s="305"/>
      <c r="R185" s="306"/>
    </row>
    <row r="186" spans="3:18">
      <c r="C186" s="304"/>
      <c r="D186" s="305"/>
      <c r="F186" s="305"/>
      <c r="G186" s="305"/>
      <c r="H186" s="305"/>
      <c r="I186" s="305"/>
      <c r="J186" s="305"/>
      <c r="K186" s="305"/>
      <c r="L186" s="305"/>
      <c r="M186" s="305"/>
      <c r="N186" s="305"/>
      <c r="O186" s="305"/>
      <c r="P186" s="305"/>
      <c r="Q186" s="305"/>
      <c r="R186" s="306"/>
    </row>
    <row r="187" spans="3:18">
      <c r="C187" s="307" t="s">
        <v>45</v>
      </c>
      <c r="D187" s="177"/>
      <c r="F187" s="308" t="s">
        <v>45</v>
      </c>
      <c r="G187" s="177"/>
      <c r="H187" s="308" t="s">
        <v>45</v>
      </c>
      <c r="I187" s="177"/>
      <c r="J187" s="308" t="s">
        <v>45</v>
      </c>
      <c r="K187" s="177"/>
      <c r="L187" s="308" t="s">
        <v>45</v>
      </c>
      <c r="M187" s="177"/>
      <c r="N187" s="308" t="s">
        <v>45</v>
      </c>
      <c r="O187" s="177"/>
      <c r="P187" s="308" t="s">
        <v>45</v>
      </c>
      <c r="Q187" s="177"/>
      <c r="R187" s="306"/>
    </row>
    <row r="188" spans="3:18" ht="2.1" customHeight="1">
      <c r="C188" s="304"/>
      <c r="D188" s="305"/>
      <c r="F188" s="305"/>
      <c r="G188" s="305"/>
      <c r="H188" s="305"/>
      <c r="I188" s="305"/>
      <c r="J188" s="305"/>
      <c r="K188" s="305"/>
      <c r="L188" s="305"/>
      <c r="M188" s="305"/>
      <c r="N188" s="305"/>
      <c r="O188" s="305"/>
      <c r="P188" s="305"/>
      <c r="Q188" s="305"/>
      <c r="R188" s="306"/>
    </row>
    <row r="189" spans="3:18" ht="2.1" customHeight="1">
      <c r="C189" s="304"/>
      <c r="D189" s="305"/>
      <c r="F189" s="305"/>
      <c r="G189" s="305"/>
      <c r="H189" s="305"/>
      <c r="I189" s="305"/>
      <c r="J189" s="305"/>
      <c r="K189" s="305"/>
      <c r="L189" s="305"/>
      <c r="M189" s="305"/>
      <c r="N189" s="305"/>
      <c r="O189" s="305"/>
      <c r="P189" s="305"/>
      <c r="Q189" s="305"/>
      <c r="R189" s="306"/>
    </row>
    <row r="190" spans="3:18" ht="2.1" customHeight="1">
      <c r="C190" s="304"/>
      <c r="D190" s="305"/>
      <c r="F190" s="305"/>
      <c r="G190" s="305"/>
      <c r="H190" s="305"/>
      <c r="I190" s="305"/>
      <c r="J190" s="305"/>
      <c r="K190" s="305"/>
      <c r="L190" s="305"/>
      <c r="M190" s="305"/>
      <c r="N190" s="305"/>
      <c r="O190" s="305"/>
      <c r="P190" s="305"/>
      <c r="Q190" s="305"/>
      <c r="R190" s="306"/>
    </row>
    <row r="191" spans="3:18" s="442" customFormat="1" ht="50.1" customHeight="1">
      <c r="C191" s="179" t="s">
        <v>67</v>
      </c>
      <c r="D191" s="445">
        <v>300</v>
      </c>
      <c r="F191" s="234" t="s">
        <v>68</v>
      </c>
      <c r="G191" s="445">
        <v>400</v>
      </c>
      <c r="H191" s="235" t="s">
        <v>69</v>
      </c>
      <c r="I191" s="445">
        <v>500</v>
      </c>
      <c r="J191" s="235" t="s">
        <v>70</v>
      </c>
      <c r="K191" s="445">
        <v>250</v>
      </c>
      <c r="L191" s="308" t="s">
        <v>71</v>
      </c>
      <c r="M191" s="308">
        <v>300</v>
      </c>
      <c r="N191" s="308" t="s">
        <v>72</v>
      </c>
      <c r="O191" s="308">
        <v>1200</v>
      </c>
      <c r="P191" s="308" t="s">
        <v>73</v>
      </c>
      <c r="Q191" s="308">
        <v>90</v>
      </c>
      <c r="R191" s="443"/>
    </row>
    <row r="192" spans="3:18">
      <c r="C192" s="304"/>
      <c r="D192" s="305"/>
      <c r="F192" s="305"/>
      <c r="G192" s="305"/>
      <c r="H192" s="305"/>
      <c r="I192" s="305"/>
      <c r="J192" s="305"/>
      <c r="K192" s="305"/>
      <c r="L192" s="305"/>
      <c r="M192" s="305"/>
      <c r="N192" s="305"/>
      <c r="O192" s="305"/>
      <c r="P192" s="305"/>
      <c r="Q192" s="305"/>
      <c r="R192" s="306"/>
    </row>
    <row r="193" spans="3:18">
      <c r="C193" s="304"/>
      <c r="D193" s="305"/>
      <c r="F193" s="305"/>
      <c r="G193" s="305"/>
      <c r="H193" s="170"/>
      <c r="I193" s="305"/>
      <c r="J193" s="305"/>
      <c r="K193" s="305"/>
      <c r="L193" s="305"/>
      <c r="M193" s="305"/>
      <c r="N193" s="305"/>
      <c r="O193" s="305"/>
      <c r="P193" s="305"/>
      <c r="Q193" s="305"/>
      <c r="R193" s="306"/>
    </row>
    <row r="194" spans="3:18">
      <c r="C194" s="304"/>
      <c r="D194" s="305"/>
      <c r="F194" s="305"/>
      <c r="G194" s="305"/>
      <c r="H194" s="305"/>
      <c r="I194" s="305"/>
      <c r="J194" s="305"/>
      <c r="K194" s="305"/>
      <c r="L194" s="170"/>
      <c r="M194" s="305"/>
      <c r="N194" s="305"/>
      <c r="O194" s="305"/>
      <c r="P194" s="305"/>
      <c r="Q194" s="305"/>
      <c r="R194" s="306"/>
    </row>
    <row r="195" spans="3:18">
      <c r="C195" s="304"/>
      <c r="D195" s="305"/>
      <c r="F195" s="305"/>
      <c r="G195" s="305"/>
      <c r="H195" s="305"/>
      <c r="I195" s="305"/>
      <c r="J195" s="305"/>
      <c r="K195" s="305"/>
      <c r="L195" s="305"/>
      <c r="M195" s="305"/>
      <c r="N195" s="305"/>
      <c r="O195" s="305"/>
      <c r="P195" s="305"/>
      <c r="Q195" s="305"/>
      <c r="R195" s="306"/>
    </row>
    <row r="196" spans="3:18">
      <c r="C196" s="304"/>
      <c r="D196" s="305"/>
      <c r="F196" s="305"/>
      <c r="G196" s="305"/>
      <c r="H196" s="305"/>
      <c r="I196" s="305"/>
      <c r="J196" s="305"/>
      <c r="K196" s="305"/>
      <c r="L196" s="305"/>
      <c r="M196" s="305"/>
      <c r="N196" s="305"/>
      <c r="O196" s="305"/>
      <c r="P196" s="305"/>
      <c r="Q196" s="305"/>
      <c r="R196" s="306"/>
    </row>
    <row r="197" spans="3:18">
      <c r="C197" s="307" t="s">
        <v>45</v>
      </c>
      <c r="D197" s="177"/>
      <c r="F197" s="308" t="s">
        <v>45</v>
      </c>
      <c r="G197" s="177"/>
      <c r="H197" s="308" t="s">
        <v>45</v>
      </c>
      <c r="I197" s="177"/>
      <c r="J197" s="308" t="s">
        <v>45</v>
      </c>
      <c r="K197" s="177"/>
      <c r="L197" s="308" t="s">
        <v>45</v>
      </c>
      <c r="M197" s="177"/>
      <c r="N197" s="308" t="s">
        <v>45</v>
      </c>
      <c r="O197" s="177"/>
      <c r="P197" s="308" t="s">
        <v>45</v>
      </c>
      <c r="Q197" s="177"/>
      <c r="R197" s="306"/>
    </row>
    <row r="198" spans="3:18" ht="2.1" customHeight="1">
      <c r="C198" s="169"/>
      <c r="D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1"/>
    </row>
    <row r="199" spans="3:18" ht="2.1" customHeight="1">
      <c r="C199" s="169"/>
      <c r="D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1"/>
    </row>
    <row r="200" spans="3:18" ht="2.1" customHeight="1">
      <c r="C200" s="169"/>
      <c r="D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1"/>
    </row>
    <row r="201" spans="3:18" s="442" customFormat="1" ht="50.1" customHeight="1">
      <c r="C201" s="178" t="s">
        <v>74</v>
      </c>
      <c r="D201" s="445">
        <v>900</v>
      </c>
      <c r="F201" s="235" t="s">
        <v>75</v>
      </c>
      <c r="G201" s="445">
        <v>200</v>
      </c>
      <c r="H201" s="235" t="s">
        <v>76</v>
      </c>
      <c r="I201" s="445">
        <v>20</v>
      </c>
      <c r="J201" s="235" t="s">
        <v>76</v>
      </c>
      <c r="K201" s="445">
        <v>40</v>
      </c>
      <c r="L201" s="308" t="s">
        <v>77</v>
      </c>
      <c r="M201" s="445">
        <v>1500</v>
      </c>
      <c r="N201" s="451" t="s">
        <v>78</v>
      </c>
      <c r="O201" s="445">
        <v>1000</v>
      </c>
      <c r="P201" s="451" t="s">
        <v>79</v>
      </c>
      <c r="Q201" s="445">
        <v>3500</v>
      </c>
      <c r="R201" s="443"/>
    </row>
    <row r="202" spans="3:18">
      <c r="C202" s="304"/>
      <c r="D202" s="305"/>
      <c r="F202" s="305"/>
      <c r="G202" s="305"/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6"/>
    </row>
    <row r="203" spans="3:18">
      <c r="C203" s="304"/>
      <c r="D203" s="305"/>
      <c r="F203" s="305"/>
      <c r="G203" s="305"/>
      <c r="H203" s="170"/>
      <c r="I203" s="305"/>
      <c r="J203" s="305"/>
      <c r="K203" s="305"/>
      <c r="L203" s="305"/>
      <c r="M203" s="305"/>
      <c r="N203" s="305"/>
      <c r="O203" s="305"/>
      <c r="P203" s="305"/>
      <c r="Q203" s="305"/>
      <c r="R203" s="306"/>
    </row>
    <row r="204" spans="3:18">
      <c r="C204" s="304"/>
      <c r="D204" s="170"/>
      <c r="F204" s="305"/>
      <c r="G204" s="305"/>
      <c r="H204" s="305"/>
      <c r="I204" s="305"/>
      <c r="J204" s="305"/>
      <c r="K204" s="305"/>
      <c r="L204" s="170"/>
      <c r="M204" s="305"/>
      <c r="N204" s="305"/>
      <c r="O204" s="305"/>
      <c r="P204" s="305"/>
      <c r="Q204" s="305"/>
      <c r="R204" s="306"/>
    </row>
    <row r="205" spans="3:18">
      <c r="C205" s="304"/>
      <c r="D205" s="305"/>
      <c r="F205" s="305"/>
      <c r="G205" s="305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6"/>
    </row>
    <row r="206" spans="3:18">
      <c r="C206" s="304"/>
      <c r="D206" s="305"/>
      <c r="F206" s="305"/>
      <c r="G206" s="305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6"/>
    </row>
    <row r="207" spans="3:18">
      <c r="C207" s="307" t="s">
        <v>45</v>
      </c>
      <c r="D207" s="177"/>
      <c r="F207" s="308" t="s">
        <v>45</v>
      </c>
      <c r="G207" s="177"/>
      <c r="H207" s="308" t="s">
        <v>45</v>
      </c>
      <c r="I207" s="177"/>
      <c r="J207" s="308" t="s">
        <v>45</v>
      </c>
      <c r="K207" s="177"/>
      <c r="L207" s="308" t="s">
        <v>45</v>
      </c>
      <c r="M207" s="177"/>
      <c r="N207" s="308" t="s">
        <v>45</v>
      </c>
      <c r="O207" s="177"/>
      <c r="P207" s="308" t="s">
        <v>45</v>
      </c>
      <c r="Q207" s="177"/>
      <c r="R207" s="306"/>
    </row>
    <row r="208" spans="3:18" ht="2.1" customHeight="1">
      <c r="C208" s="169"/>
      <c r="D208" s="170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1"/>
    </row>
    <row r="209" spans="3:18" ht="2.1" customHeight="1">
      <c r="C209" s="169"/>
      <c r="D209" s="170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1"/>
    </row>
    <row r="210" spans="3:18" ht="2.1" customHeight="1">
      <c r="C210" s="169"/>
      <c r="D210" s="170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1"/>
    </row>
    <row r="211" spans="3:18" s="442" customFormat="1" ht="50.1" customHeight="1">
      <c r="C211" s="178" t="s">
        <v>80</v>
      </c>
      <c r="D211" s="445">
        <v>100</v>
      </c>
      <c r="F211" s="235" t="s">
        <v>81</v>
      </c>
      <c r="G211" s="445">
        <v>1200</v>
      </c>
      <c r="H211" s="235" t="s">
        <v>82</v>
      </c>
      <c r="I211" s="445">
        <v>1500</v>
      </c>
      <c r="J211" s="235" t="s">
        <v>83</v>
      </c>
      <c r="K211" s="445">
        <v>2000</v>
      </c>
      <c r="L211" s="308" t="s">
        <v>84</v>
      </c>
      <c r="M211" s="445">
        <v>1500</v>
      </c>
      <c r="N211" s="445" t="s">
        <v>85</v>
      </c>
      <c r="O211" s="445">
        <v>250</v>
      </c>
      <c r="P211" s="308" t="s">
        <v>86</v>
      </c>
      <c r="Q211" s="445">
        <v>1000</v>
      </c>
      <c r="R211" s="443"/>
    </row>
    <row r="212" spans="3:18">
      <c r="C212" s="304"/>
      <c r="D212" s="305"/>
      <c r="F212" s="305"/>
      <c r="G212" s="305"/>
      <c r="H212" s="305"/>
      <c r="I212" s="305"/>
      <c r="J212" s="305"/>
      <c r="K212" s="305"/>
      <c r="L212" s="305"/>
      <c r="M212" s="305"/>
      <c r="N212" s="305"/>
      <c r="O212" s="305"/>
      <c r="P212" s="170"/>
      <c r="Q212" s="305"/>
      <c r="R212" s="306"/>
    </row>
    <row r="213" spans="3:18">
      <c r="C213" s="169"/>
      <c r="D213" s="305"/>
      <c r="F213" s="305"/>
      <c r="G213" s="305"/>
      <c r="H213" s="170"/>
      <c r="I213" s="305"/>
      <c r="J213" s="305"/>
      <c r="K213" s="305"/>
      <c r="L213" s="170"/>
      <c r="M213" s="305"/>
      <c r="N213" s="305"/>
      <c r="O213" s="305"/>
      <c r="P213" s="170"/>
      <c r="Q213" s="305"/>
      <c r="R213" s="306"/>
    </row>
    <row r="214" spans="3:18">
      <c r="C214" s="304"/>
      <c r="D214" s="305"/>
      <c r="F214" s="305"/>
      <c r="G214" s="170"/>
      <c r="H214" s="305"/>
      <c r="I214" s="305"/>
      <c r="J214" s="170"/>
      <c r="K214" s="305"/>
      <c r="L214" s="170"/>
      <c r="M214" s="305"/>
      <c r="N214" s="305"/>
      <c r="O214" s="170"/>
      <c r="P214" s="305"/>
      <c r="Q214" s="305"/>
      <c r="R214" s="306"/>
    </row>
    <row r="215" spans="3:18">
      <c r="C215" s="304"/>
      <c r="D215" s="305"/>
      <c r="F215" s="305"/>
      <c r="G215" s="305"/>
      <c r="H215" s="305"/>
      <c r="I215" s="305"/>
      <c r="J215" s="305"/>
      <c r="K215" s="305"/>
      <c r="L215" s="305"/>
      <c r="M215" s="305"/>
      <c r="N215" s="305"/>
      <c r="O215" s="305"/>
      <c r="P215" s="305"/>
      <c r="Q215" s="305"/>
      <c r="R215" s="306"/>
    </row>
    <row r="216" spans="3:18">
      <c r="C216" s="304"/>
      <c r="D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6"/>
    </row>
    <row r="217" spans="3:18">
      <c r="C217" s="307" t="s">
        <v>45</v>
      </c>
      <c r="D217" s="177"/>
      <c r="F217" s="308" t="s">
        <v>45</v>
      </c>
      <c r="G217" s="177"/>
      <c r="H217" s="308" t="s">
        <v>45</v>
      </c>
      <c r="I217" s="177"/>
      <c r="J217" s="308" t="s">
        <v>45</v>
      </c>
      <c r="K217" s="177"/>
      <c r="L217" s="308" t="s">
        <v>45</v>
      </c>
      <c r="M217" s="177"/>
      <c r="N217" s="308" t="s">
        <v>45</v>
      </c>
      <c r="O217" s="177"/>
      <c r="P217" s="308" t="s">
        <v>45</v>
      </c>
      <c r="Q217" s="177"/>
      <c r="R217" s="306"/>
    </row>
    <row r="218" spans="3:18" ht="2.1" customHeight="1">
      <c r="C218" s="169"/>
      <c r="D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1"/>
    </row>
    <row r="219" spans="3:18" ht="2.1" customHeight="1">
      <c r="C219" s="169"/>
      <c r="D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1"/>
    </row>
    <row r="220" spans="3:18" ht="1.5" customHeight="1">
      <c r="C220" s="169"/>
      <c r="D220" s="170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1"/>
    </row>
    <row r="221" spans="3:18" s="442" customFormat="1" ht="50.1" customHeight="1">
      <c r="C221" s="178" t="s">
        <v>87</v>
      </c>
      <c r="D221" s="445">
        <v>1200</v>
      </c>
      <c r="F221" s="235" t="s">
        <v>88</v>
      </c>
      <c r="G221" s="445">
        <v>1200</v>
      </c>
      <c r="H221" s="235" t="s">
        <v>89</v>
      </c>
      <c r="I221" s="445">
        <v>12100</v>
      </c>
      <c r="J221" s="235" t="s">
        <v>90</v>
      </c>
      <c r="K221" s="445">
        <v>150</v>
      </c>
      <c r="L221" s="308" t="s">
        <v>91</v>
      </c>
      <c r="M221" s="445">
        <v>640</v>
      </c>
      <c r="N221" s="445" t="s">
        <v>92</v>
      </c>
      <c r="O221" s="445">
        <v>12000</v>
      </c>
      <c r="P221" s="308" t="s">
        <v>93</v>
      </c>
      <c r="Q221" s="445">
        <v>4500</v>
      </c>
      <c r="R221" s="443"/>
    </row>
    <row r="222" spans="3:18">
      <c r="C222" s="169"/>
      <c r="D222" s="305"/>
      <c r="F222" s="305"/>
      <c r="G222" s="305"/>
      <c r="H222" s="305"/>
      <c r="I222" s="305"/>
      <c r="J222" s="305"/>
      <c r="K222" s="305"/>
      <c r="L222" s="305"/>
      <c r="M222" s="305"/>
      <c r="N222" s="305"/>
      <c r="O222" s="305"/>
      <c r="P222" s="170"/>
      <c r="Q222" s="305"/>
      <c r="R222" s="306"/>
    </row>
    <row r="223" spans="3:18">
      <c r="C223" s="169"/>
      <c r="D223" s="305"/>
      <c r="F223" s="305"/>
      <c r="G223" s="305"/>
      <c r="H223" s="170"/>
      <c r="I223" s="305"/>
      <c r="J223" s="305"/>
      <c r="K223" s="305"/>
      <c r="L223" s="170"/>
      <c r="M223" s="305"/>
      <c r="N223" s="305"/>
      <c r="O223" s="305"/>
      <c r="P223" s="170"/>
      <c r="Q223" s="305"/>
      <c r="R223" s="306"/>
    </row>
    <row r="224" spans="3:18">
      <c r="C224" s="304"/>
      <c r="D224" s="305"/>
      <c r="F224" s="305"/>
      <c r="G224" s="170"/>
      <c r="H224" s="305"/>
      <c r="I224" s="305"/>
      <c r="J224" s="170"/>
      <c r="K224" s="305"/>
      <c r="L224" s="170"/>
      <c r="M224" s="305"/>
      <c r="N224" s="305"/>
      <c r="O224" s="170"/>
      <c r="P224" s="305"/>
      <c r="Q224" s="305"/>
      <c r="R224" s="306"/>
    </row>
    <row r="225" spans="3:18">
      <c r="C225" s="304"/>
      <c r="D225" s="305"/>
      <c r="F225" s="305"/>
      <c r="G225" s="305"/>
      <c r="H225" s="305"/>
      <c r="I225" s="305"/>
      <c r="J225" s="305"/>
      <c r="K225" s="305"/>
      <c r="L225" s="305"/>
      <c r="M225" s="305"/>
      <c r="N225" s="305"/>
      <c r="O225" s="305"/>
      <c r="P225" s="305"/>
      <c r="Q225" s="305"/>
      <c r="R225" s="306"/>
    </row>
    <row r="226" spans="3:18">
      <c r="C226" s="304"/>
      <c r="D226" s="305"/>
      <c r="F226" s="305"/>
      <c r="G226" s="305"/>
      <c r="H226" s="305"/>
      <c r="I226" s="305"/>
      <c r="J226" s="305"/>
      <c r="K226" s="305"/>
      <c r="L226" s="305"/>
      <c r="M226" s="305"/>
      <c r="N226" s="305"/>
      <c r="O226" s="305"/>
      <c r="P226" s="305"/>
      <c r="Q226" s="305"/>
      <c r="R226" s="306"/>
    </row>
    <row r="227" spans="3:18">
      <c r="C227" s="307" t="s">
        <v>45</v>
      </c>
      <c r="D227" s="177"/>
      <c r="F227" s="308" t="s">
        <v>45</v>
      </c>
      <c r="G227" s="177"/>
      <c r="H227" s="308" t="s">
        <v>45</v>
      </c>
      <c r="I227" s="177"/>
      <c r="J227" s="308" t="s">
        <v>45</v>
      </c>
      <c r="K227" s="177"/>
      <c r="L227" s="308" t="s">
        <v>45</v>
      </c>
      <c r="M227" s="177"/>
      <c r="N227" s="308" t="s">
        <v>45</v>
      </c>
      <c r="O227" s="177"/>
      <c r="P227" s="308" t="s">
        <v>45</v>
      </c>
      <c r="Q227" s="177"/>
      <c r="R227" s="306"/>
    </row>
    <row r="228" spans="3:18" ht="2.1" customHeight="1">
      <c r="C228" s="169"/>
      <c r="D228" s="170"/>
      <c r="F228" s="170"/>
      <c r="G228" s="170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1"/>
    </row>
    <row r="229" spans="3:18" ht="2.1" customHeight="1">
      <c r="C229" s="169"/>
      <c r="D229" s="170"/>
      <c r="F229" s="170"/>
      <c r="G229" s="170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1"/>
    </row>
    <row r="230" spans="3:18" ht="2.1" customHeight="1">
      <c r="C230" s="169"/>
      <c r="D230" s="170"/>
      <c r="F230" s="170"/>
      <c r="G230" s="170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1"/>
    </row>
    <row r="231" spans="3:18" s="442" customFormat="1" ht="50.1" customHeight="1">
      <c r="C231" s="178" t="s">
        <v>94</v>
      </c>
      <c r="D231" s="445">
        <v>50</v>
      </c>
      <c r="F231" s="235" t="s">
        <v>95</v>
      </c>
      <c r="G231" s="445">
        <v>1250</v>
      </c>
      <c r="H231" s="234" t="s">
        <v>96</v>
      </c>
      <c r="I231" s="445">
        <v>700</v>
      </c>
      <c r="J231" s="234" t="s">
        <v>97</v>
      </c>
      <c r="K231" s="445">
        <v>5000</v>
      </c>
      <c r="L231" s="451" t="s">
        <v>98</v>
      </c>
      <c r="M231" s="445">
        <v>1100</v>
      </c>
      <c r="N231" s="445" t="s">
        <v>99</v>
      </c>
      <c r="O231" s="445">
        <v>200</v>
      </c>
      <c r="P231" s="308" t="s">
        <v>100</v>
      </c>
      <c r="Q231" s="445">
        <v>90</v>
      </c>
      <c r="R231" s="443"/>
    </row>
    <row r="232" spans="3:18">
      <c r="C232" s="304"/>
      <c r="D232" s="305"/>
      <c r="F232" s="305"/>
      <c r="G232" s="305"/>
      <c r="H232" s="305"/>
      <c r="I232" s="305"/>
      <c r="J232" s="305"/>
      <c r="K232" s="305"/>
      <c r="L232" s="305"/>
      <c r="M232" s="305"/>
      <c r="N232" s="305"/>
      <c r="O232" s="305"/>
      <c r="P232" s="170"/>
      <c r="Q232" s="305"/>
      <c r="R232" s="306"/>
    </row>
    <row r="233" spans="3:18">
      <c r="C233" s="169"/>
      <c r="D233" s="305"/>
      <c r="F233" s="305"/>
      <c r="G233" s="305"/>
      <c r="H233" s="170"/>
      <c r="I233" s="305"/>
      <c r="J233" s="305"/>
      <c r="K233" s="305"/>
      <c r="L233" s="170"/>
      <c r="M233" s="305"/>
      <c r="N233" s="305"/>
      <c r="O233" s="305"/>
      <c r="P233" s="170"/>
      <c r="Q233" s="305"/>
      <c r="R233" s="306"/>
    </row>
    <row r="234" spans="3:18">
      <c r="C234" s="304"/>
      <c r="D234" s="170"/>
      <c r="F234" s="305"/>
      <c r="G234" s="170"/>
      <c r="H234" s="170"/>
      <c r="I234" s="305"/>
      <c r="J234" s="170"/>
      <c r="K234" s="305"/>
      <c r="L234" s="170"/>
      <c r="M234" s="305"/>
      <c r="N234" s="305"/>
      <c r="O234" s="170"/>
      <c r="P234" s="305"/>
      <c r="Q234" s="305"/>
      <c r="R234" s="306"/>
    </row>
    <row r="235" spans="3:18">
      <c r="C235" s="304"/>
      <c r="D235" s="305"/>
      <c r="F235" s="305"/>
      <c r="G235" s="305"/>
      <c r="H235" s="305"/>
      <c r="I235" s="305"/>
      <c r="J235" s="170"/>
      <c r="K235" s="305"/>
      <c r="L235" s="305"/>
      <c r="M235" s="305"/>
      <c r="N235" s="305"/>
      <c r="O235" s="305"/>
      <c r="P235" s="305"/>
      <c r="Q235" s="305"/>
      <c r="R235" s="306"/>
    </row>
    <row r="236" spans="3:18">
      <c r="C236" s="304"/>
      <c r="D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6"/>
    </row>
    <row r="237" spans="3:18">
      <c r="C237" s="307" t="s">
        <v>45</v>
      </c>
      <c r="D237" s="177"/>
      <c r="F237" s="308" t="s">
        <v>45</v>
      </c>
      <c r="G237" s="177"/>
      <c r="H237" s="308" t="s">
        <v>45</v>
      </c>
      <c r="I237" s="177"/>
      <c r="J237" s="308" t="s">
        <v>45</v>
      </c>
      <c r="K237" s="177"/>
      <c r="L237" s="308" t="s">
        <v>45</v>
      </c>
      <c r="M237" s="177"/>
      <c r="N237" s="308" t="s">
        <v>45</v>
      </c>
      <c r="O237" s="177"/>
      <c r="P237" s="308" t="s">
        <v>45</v>
      </c>
      <c r="Q237" s="177"/>
      <c r="R237" s="306"/>
    </row>
    <row r="238" spans="3:18" ht="2.1" customHeight="1">
      <c r="C238" s="169"/>
      <c r="D238" s="170"/>
      <c r="F238" s="170"/>
      <c r="G238" s="170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1"/>
    </row>
    <row r="239" spans="3:18" ht="2.1" customHeight="1">
      <c r="C239" s="169"/>
      <c r="D239" s="170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1"/>
    </row>
    <row r="240" spans="3:18" ht="2.1" customHeight="1">
      <c r="C240" s="169"/>
      <c r="D240" s="170"/>
      <c r="F240" s="170"/>
      <c r="G240" s="170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1"/>
    </row>
    <row r="241" spans="3:18" s="442" customFormat="1" ht="50.1" customHeight="1">
      <c r="C241" s="178" t="s">
        <v>101</v>
      </c>
      <c r="D241" s="445">
        <v>2000</v>
      </c>
      <c r="F241" s="235" t="s">
        <v>102</v>
      </c>
      <c r="G241" s="445">
        <v>300</v>
      </c>
      <c r="H241" s="234" t="s">
        <v>103</v>
      </c>
      <c r="I241" s="445">
        <v>250</v>
      </c>
      <c r="J241" s="234" t="s">
        <v>104</v>
      </c>
      <c r="K241" s="445">
        <v>200</v>
      </c>
      <c r="L241" s="451" t="s">
        <v>105</v>
      </c>
      <c r="M241" s="445">
        <v>70</v>
      </c>
      <c r="N241" s="445" t="s">
        <v>106</v>
      </c>
      <c r="O241" s="445">
        <v>10</v>
      </c>
      <c r="P241" s="445"/>
      <c r="Q241" s="445"/>
      <c r="R241" s="443"/>
    </row>
    <row r="242" spans="3:18">
      <c r="C242" s="304"/>
      <c r="D242" s="305"/>
      <c r="F242" s="305"/>
      <c r="G242" s="305"/>
      <c r="H242" s="305"/>
      <c r="I242" s="305"/>
      <c r="J242" s="170"/>
      <c r="K242" s="305"/>
      <c r="L242" s="305"/>
      <c r="M242" s="305"/>
      <c r="N242" s="305"/>
      <c r="O242" s="305"/>
      <c r="P242" s="170"/>
      <c r="Q242" s="305"/>
      <c r="R242" s="306"/>
    </row>
    <row r="243" spans="3:18">
      <c r="C243" s="169"/>
      <c r="D243" s="305"/>
      <c r="F243" s="170"/>
      <c r="G243" s="305"/>
      <c r="H243" s="170"/>
      <c r="I243" s="305"/>
      <c r="J243" s="170"/>
      <c r="K243" s="305"/>
      <c r="L243" s="170"/>
      <c r="M243" s="305"/>
      <c r="N243" s="305"/>
      <c r="O243" s="305"/>
      <c r="Q243" s="305"/>
      <c r="R243" s="306"/>
    </row>
    <row r="244" spans="3:18">
      <c r="C244" s="304"/>
      <c r="D244" s="305"/>
      <c r="F244" s="170"/>
      <c r="G244" s="170"/>
      <c r="H244" s="305"/>
      <c r="I244" s="305"/>
      <c r="J244" s="170"/>
      <c r="K244" s="305"/>
      <c r="L244" s="170"/>
      <c r="M244" s="305"/>
      <c r="N244" s="170"/>
      <c r="O244" s="170"/>
      <c r="P244" s="305"/>
      <c r="Q244" s="305"/>
      <c r="R244" s="306"/>
    </row>
    <row r="245" spans="3:18">
      <c r="C245" s="304"/>
      <c r="D245" s="305"/>
      <c r="F245" s="305"/>
      <c r="G245" s="305"/>
      <c r="H245" s="305"/>
      <c r="I245" s="305"/>
      <c r="J245" s="305"/>
      <c r="K245" s="305"/>
      <c r="L245" s="305"/>
      <c r="M245" s="305"/>
      <c r="N245" s="305"/>
      <c r="O245" s="305"/>
      <c r="P245" s="305"/>
      <c r="Q245" s="305"/>
      <c r="R245" s="306"/>
    </row>
    <row r="246" spans="3:18">
      <c r="C246" s="304"/>
      <c r="D246" s="305"/>
      <c r="F246" s="305"/>
      <c r="G246" s="305"/>
      <c r="H246" s="305"/>
      <c r="I246" s="305"/>
      <c r="J246" s="305"/>
      <c r="K246" s="305"/>
      <c r="L246" s="305"/>
      <c r="M246" s="305"/>
      <c r="N246" s="305"/>
      <c r="O246" s="305"/>
      <c r="P246" s="305"/>
      <c r="Q246" s="305"/>
      <c r="R246" s="306"/>
    </row>
    <row r="247" spans="3:18">
      <c r="C247" s="307" t="s">
        <v>45</v>
      </c>
      <c r="D247" s="177"/>
      <c r="F247" s="308" t="s">
        <v>45</v>
      </c>
      <c r="G247" s="177"/>
      <c r="H247" s="308" t="s">
        <v>45</v>
      </c>
      <c r="I247" s="177"/>
      <c r="J247" s="308" t="s">
        <v>45</v>
      </c>
      <c r="K247" s="177"/>
      <c r="L247" s="308" t="s">
        <v>45</v>
      </c>
      <c r="M247" s="177"/>
      <c r="N247" s="308" t="s">
        <v>45</v>
      </c>
      <c r="O247" s="177"/>
      <c r="P247" s="308"/>
      <c r="Q247" s="453"/>
      <c r="R247" s="306"/>
    </row>
    <row r="248" spans="3:18">
      <c r="C248" s="172"/>
      <c r="D248" s="173"/>
      <c r="E248" s="239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4"/>
    </row>
    <row r="249" spans="3:18" ht="20.100000000000001" customHeight="1">
      <c r="C249" s="281" t="s">
        <v>830</v>
      </c>
      <c r="D249" s="281"/>
      <c r="F249" s="281"/>
      <c r="G249" s="281"/>
      <c r="H249" s="281"/>
      <c r="I249" s="281"/>
      <c r="J249" s="281"/>
      <c r="K249" s="281"/>
      <c r="L249" s="281" t="s">
        <v>2388</v>
      </c>
      <c r="M249" s="281"/>
      <c r="N249" s="281"/>
      <c r="O249" s="281"/>
      <c r="P249" s="281"/>
      <c r="Q249" s="281"/>
      <c r="R249" s="281"/>
    </row>
    <row r="250" spans="3:18" ht="20.100000000000001" customHeight="1">
      <c r="C250" s="283" t="s">
        <v>107</v>
      </c>
      <c r="D250" s="1148" t="s">
        <v>652</v>
      </c>
      <c r="E250" s="1148"/>
      <c r="F250" s="283" t="s">
        <v>108</v>
      </c>
      <c r="G250" s="283" t="s">
        <v>109</v>
      </c>
      <c r="H250" s="283" t="s">
        <v>110</v>
      </c>
      <c r="I250" s="284"/>
      <c r="J250" s="281"/>
      <c r="K250" s="281"/>
      <c r="L250" s="935" t="s">
        <v>111</v>
      </c>
      <c r="M250" s="936"/>
      <c r="N250" s="936"/>
      <c r="O250" s="936"/>
      <c r="P250" s="937"/>
      <c r="Q250" s="281"/>
      <c r="R250" s="281"/>
    </row>
    <row r="251" spans="3:18" ht="20.100000000000001" customHeight="1">
      <c r="C251" s="722"/>
      <c r="D251" s="1152"/>
      <c r="E251" s="1152"/>
      <c r="F251" s="722"/>
      <c r="G251" s="722"/>
      <c r="H251" s="226"/>
      <c r="I251" s="281"/>
      <c r="J251" s="281"/>
      <c r="K251" s="281"/>
      <c r="L251" s="668" t="s">
        <v>112</v>
      </c>
      <c r="M251" s="1197" t="s">
        <v>653</v>
      </c>
      <c r="N251" s="1198"/>
      <c r="O251" s="668" t="s">
        <v>109</v>
      </c>
      <c r="P251" s="669" t="s">
        <v>113</v>
      </c>
      <c r="Q251" s="281"/>
      <c r="R251" s="281"/>
    </row>
    <row r="252" spans="3:18" ht="20.100000000000001" customHeight="1">
      <c r="C252" s="722"/>
      <c r="D252" s="1152"/>
      <c r="E252" s="1152"/>
      <c r="F252" s="722"/>
      <c r="G252" s="722"/>
      <c r="H252" s="226" t="str">
        <f t="shared" ref="H252:H256" si="3">IF(H258=0,"",IF(AND(F252&lt;&gt;0,G252&lt;&gt;0),F252*G252,0))</f>
        <v/>
      </c>
      <c r="I252" s="281"/>
      <c r="J252" s="281"/>
      <c r="K252" s="281"/>
      <c r="L252" s="719"/>
      <c r="M252" s="1131"/>
      <c r="N252" s="1132"/>
      <c r="O252" s="726"/>
      <c r="P252" s="670" t="str">
        <f>IF(O252=0,"",
IF(L252=8500,1300*O252,
IF(L252=10000,1400*O252,
IF(L252=12000,1600*O252,
IF(L252=14000,1900*O252,
IF(L252=18000,2600*O252,
IF(L252=21000,2800*O252,
IF(L252=30000,3600*O252,))))))))</f>
        <v/>
      </c>
      <c r="Q252" s="281"/>
      <c r="R252" s="281"/>
    </row>
    <row r="253" spans="3:18" ht="20.100000000000001" customHeight="1">
      <c r="C253" s="722"/>
      <c r="D253" s="1152"/>
      <c r="E253" s="1152"/>
      <c r="F253" s="722"/>
      <c r="G253" s="722"/>
      <c r="H253" s="226" t="str">
        <f t="shared" si="3"/>
        <v/>
      </c>
      <c r="I253" s="281"/>
      <c r="J253" s="281"/>
      <c r="K253" s="281"/>
      <c r="L253" s="719"/>
      <c r="M253" s="1131"/>
      <c r="N253" s="1132"/>
      <c r="O253" s="726"/>
      <c r="P253" s="670" t="str">
        <f t="shared" ref="P253:P256" si="4">IF(O253=0,"",
IF(L253=8500,1300*O253,
IF(L253=10000,1400*O253,
IF(L253=12000,1600*O253,
IF(L253=14000,1900*O253,
IF(L253=18000,2600*O253,
IF(L253=21000,2800*O253,
IF(L253=30000,3600*O253,))))))))</f>
        <v/>
      </c>
      <c r="Q253" s="281"/>
      <c r="R253" s="281"/>
    </row>
    <row r="254" spans="3:18" ht="20.100000000000001" customHeight="1">
      <c r="C254" s="722"/>
      <c r="D254" s="1152"/>
      <c r="E254" s="1152"/>
      <c r="F254" s="722"/>
      <c r="G254" s="722"/>
      <c r="H254" s="226" t="str">
        <f t="shared" si="3"/>
        <v/>
      </c>
      <c r="I254" s="281"/>
      <c r="J254" s="281"/>
      <c r="K254" s="281"/>
      <c r="L254" s="719"/>
      <c r="M254" s="1131"/>
      <c r="N254" s="1132"/>
      <c r="O254" s="726"/>
      <c r="P254" s="670" t="str">
        <f t="shared" si="4"/>
        <v/>
      </c>
      <c r="Q254" s="281"/>
      <c r="R254" s="281"/>
    </row>
    <row r="255" spans="3:18" ht="20.100000000000001" customHeight="1">
      <c r="C255" s="722"/>
      <c r="D255" s="1152"/>
      <c r="E255" s="1152"/>
      <c r="F255" s="722"/>
      <c r="G255" s="722"/>
      <c r="H255" s="226" t="str">
        <f>IF(H261=0,"",IF(AND(F255&lt;&gt;0,G255&lt;&gt;0),F255*G255,0))</f>
        <v/>
      </c>
      <c r="I255" s="281"/>
      <c r="J255" s="281"/>
      <c r="K255" s="281"/>
      <c r="L255" s="719"/>
      <c r="M255" s="1131"/>
      <c r="N255" s="1132"/>
      <c r="O255" s="726"/>
      <c r="P255" s="670" t="str">
        <f t="shared" si="4"/>
        <v/>
      </c>
      <c r="Q255" s="281"/>
      <c r="R255" s="281"/>
    </row>
    <row r="256" spans="3:18" ht="20.100000000000001" customHeight="1">
      <c r="C256" s="722"/>
      <c r="D256" s="1152"/>
      <c r="E256" s="1152"/>
      <c r="F256" s="722"/>
      <c r="G256" s="722"/>
      <c r="H256" s="226" t="str">
        <f t="shared" si="3"/>
        <v/>
      </c>
      <c r="I256" s="281"/>
      <c r="J256" s="281"/>
      <c r="K256" s="281"/>
      <c r="L256" s="719"/>
      <c r="M256" s="1131"/>
      <c r="N256" s="1132"/>
      <c r="O256" s="726"/>
      <c r="P256" s="670" t="str">
        <f t="shared" si="4"/>
        <v/>
      </c>
      <c r="Q256" s="281"/>
      <c r="R256" s="281"/>
    </row>
    <row r="257" spans="3:18" ht="20.100000000000001" customHeight="1">
      <c r="C257" s="1199" t="s">
        <v>114</v>
      </c>
      <c r="D257" s="1199"/>
      <c r="E257" s="1199"/>
      <c r="F257" s="1199"/>
      <c r="G257" s="276">
        <f>SUM(G251:G256)</f>
        <v>0</v>
      </c>
      <c r="H257" s="244">
        <f>'SIMULADOR DE CARGA'!AM143</f>
        <v>0</v>
      </c>
      <c r="I257" s="281"/>
      <c r="J257" s="281"/>
      <c r="K257" s="281"/>
      <c r="L257" s="1098" t="s">
        <v>115</v>
      </c>
      <c r="M257" s="1099"/>
      <c r="N257" s="1100">
        <f>SUM(N252:N256)</f>
        <v>0</v>
      </c>
      <c r="O257" s="371">
        <f>SUM(O252:O256)</f>
        <v>0</v>
      </c>
      <c r="P257" s="372">
        <f>SUM(P252:P256)</f>
        <v>0</v>
      </c>
      <c r="Q257" s="281"/>
      <c r="R257" s="281"/>
    </row>
    <row r="258" spans="3:18" ht="15.75">
      <c r="C258" s="281"/>
      <c r="D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</row>
    <row r="259" spans="3:18" ht="20.100000000000001" customHeight="1">
      <c r="C259" s="1159" t="s">
        <v>116</v>
      </c>
      <c r="D259" s="1160"/>
      <c r="E259" s="1160"/>
      <c r="F259" s="1160"/>
      <c r="G259" s="1160"/>
      <c r="H259" s="1160"/>
      <c r="I259" s="1160"/>
      <c r="J259" s="1160"/>
      <c r="K259" s="1160"/>
      <c r="L259" s="432" t="s">
        <v>176</v>
      </c>
      <c r="M259" s="181"/>
      <c r="N259" s="144"/>
      <c r="O259" s="144"/>
      <c r="P259" s="181"/>
      <c r="Q259" s="181"/>
      <c r="R259" s="182"/>
    </row>
    <row r="260" spans="3:18" ht="20.100000000000001" customHeight="1">
      <c r="C260" s="806" t="s">
        <v>107</v>
      </c>
      <c r="D260" s="807"/>
      <c r="E260" s="807"/>
      <c r="F260" s="808"/>
      <c r="G260" s="806" t="s">
        <v>117</v>
      </c>
      <c r="H260" s="807"/>
      <c r="I260" s="807"/>
      <c r="J260" s="807"/>
      <c r="K260" s="808"/>
      <c r="L260" s="929" t="s">
        <v>118</v>
      </c>
      <c r="M260" s="1104"/>
      <c r="N260" s="1104"/>
      <c r="O260" s="930"/>
      <c r="P260" s="925" t="s">
        <v>119</v>
      </c>
      <c r="Q260" s="1200" t="s">
        <v>120</v>
      </c>
      <c r="R260" s="1201"/>
    </row>
    <row r="261" spans="3:18" ht="20.100000000000001" customHeight="1">
      <c r="C261" s="809"/>
      <c r="D261" s="810"/>
      <c r="E261" s="810"/>
      <c r="F261" s="811"/>
      <c r="G261" s="809"/>
      <c r="H261" s="810"/>
      <c r="I261" s="810"/>
      <c r="J261" s="810"/>
      <c r="K261" s="811"/>
      <c r="L261" s="933" t="s">
        <v>121</v>
      </c>
      <c r="M261" s="934"/>
      <c r="N261" s="933" t="s">
        <v>122</v>
      </c>
      <c r="O261" s="934"/>
      <c r="P261" s="926"/>
      <c r="Q261" s="929"/>
      <c r="R261" s="930"/>
    </row>
    <row r="262" spans="3:18" ht="20.100000000000001" customHeight="1">
      <c r="C262" s="830"/>
      <c r="D262" s="1153"/>
      <c r="E262" s="1153"/>
      <c r="F262" s="1154"/>
      <c r="G262" s="830"/>
      <c r="H262" s="838"/>
      <c r="I262" s="838"/>
      <c r="J262" s="838"/>
      <c r="K262" s="831"/>
      <c r="L262" s="830"/>
      <c r="M262" s="831"/>
      <c r="N262" s="358"/>
      <c r="O262" s="720" t="b">
        <f>IF(L262="KW",N262*1000,
IF(AND(L262="CV",G262&lt;&gt;"Trifásico"),VLOOKUP(N262,'Dados Norma'!$I$4:$N$16,2,0)*1000,
IF(AND(L262="CV",G262="Trifásico"),VLOOKUP(N262,'Dados Norma'!$Q$4:$V$25,2,0)*1000)))</f>
        <v>0</v>
      </c>
      <c r="P262" s="712"/>
      <c r="Q262" s="456">
        <f xml:space="preserve">
IF(AND(G262&lt;&gt;0,N262&lt;&gt;0,L262&lt;&gt;0,P262&lt;&gt;0),
IF(AND(SUM($P$262:$P$270)=1,G262&lt;&gt;"Trifásico",L262="CV"),VLOOKUP(N262,'Dados Norma'!$I$4:$N$16,3,0)*P262*1000,
IF(AND(SUM($P$262:$P$270)=1,G262&lt;&gt;"Trifásico",L262="KW"),VLOOKUP(N262,'Dados Norma'!$J$4:$N$16,2,0)*P262*1000,
IF(AND(SUM($P$262:$P$270)=2,G262&lt;&gt;"Trifásico",L262="CV"),VLOOKUP(N262,'Dados Norma'!$I$4:$N$16,4,0)*P262*1000,
IF(AND(SUM($P$262:$P$270)=2,G262&lt;&gt;"Trifásico",L262="KW"),VLOOKUP(N262,'Dados Norma'!$J$4:$N$16,3,0)*P262*1000,
IF(AND(SUM($P$262:$P$270)=3,G262&lt;&gt;"Trifásico",L262="CV"),VLOOKUP(N262,'Dados Norma'!$I$4:$N$16,5,0)*P262*1000,
IF(AND(SUM($P$262:$P$270)=3,G262&lt;&gt;"Trifásico",L262="KW"),VLOOKUP(N262,'Dados Norma'!$J$4:$N$16,4,0)*P262*1000,
IF(AND(SUM($P$262:$P$270)=4,G262&lt;&gt;"Trifásico",L262="CV"),VLOOKUP(N262,'Dados Norma'!$I$4:$N$16,5,0)*P262*1000,
IF(AND(SUM($P$262:$P$270)=4,G262&lt;&gt;"Trifásico",L262="KW"),VLOOKUP(N262,'Dados Norma'!$J$4:$N$16,4,0)*P262*1000,
IF(AND(SUM($P$262:$P$270)=5,G262&lt;&gt;"Trifásico",L262="CV"),VLOOKUP(N262,'Dados Norma'!$I$4:$N$16,5,0)*P262*1000,
IF(AND(SUM($P$262:$P$270)=5,G262&lt;&gt;"Trifásico",L262="KW"),VLOOKUP(N262,'Dados Norma'!$J$4:$N$16,4,0)*P262*1000,
IF(AND(SUM($P$262:$P$270)&gt;5,G262&lt;&gt;"Trifásico",L262="CV"),VLOOKUP(N262,'Dados Norma'!$I$4:$N$16,6,0)*P262*1000,
IF(AND(SUM($P$262:$P$270)&gt;5,G262&lt;&gt;"Trifásico",L262="KW"),VLOOKUP(N262,'Dados Norma'!$J$4:$N$16,5,0)*P262*1000,
IF(AND(SUM($P$262:$P$270)=1,G262="Trifásico",L262="CV"),VLOOKUP(N262,'Dados Norma'!$Q$4:$V$25,3,0)*P262*1000,
IF(AND(SUM($P$262:$P$270)=1,G262="Trifásico",L262="KW"),VLOOKUP(N262,'Dados Norma'!$R$4:$V$25,2,0)*P262*1000,
IF(AND(SUM($P$262:$P$270)=2,G262="Trifásico",L262="CV"),VLOOKUP(N262,'Dados Norma'!$Q$4:$V$25,4,0)*P262*1000,
IF(AND(SUM($P$262:$P$270)=2,G262="Trifásico",L262="KW"),VLOOKUP(N262,'Dados Norma'!$R$4:$V$25,3,0)*P262*1000,
IF(AND(SUM($P$262:$P$270)=3,G262="Trifásico",L262="CV"),VLOOKUP(N262,'Dados Norma'!$Q$4:$V$25,5,0)*P262*1000,
IF(AND(SUM($P$262:$P$270)=3,G262="Trifásico",L262="KW"),VLOOKUP(N262,'Dados Norma'!$R$4:$V$25,4,0)*P262*1000,
IF(AND(SUM($P$262:$P$270)=4,G262="Trifásico",L262="CV"),VLOOKUP(N262,'Dados Norma'!$Q$4:$V$25,5,0)*P262*1000,
IF(AND(SUM($P$262:$P$270)=4,G262="Trifásico",L262="KW"),VLOOKUP(N262,'Dados Norma'!$R$4:$V$25,4,0)*P262*1000,
IF(AND(SUM($P$262:$P$270)=5,G262="Trifásico",L262="CV"),VLOOKUP(N262,'Dados Norma'!$Q$4:$V$25,5,0)*P262*1000,
IF(AND(SUM($P$262:$P$270)=5,G262="Trifásico",L262="KW"),VLOOKUP(N262,'Dados Norma'!$R$4:$V$25,4,0)*P262*1000,
IF(AND(SUM($P$262:$P$270)&gt;5,G262="Trifásico",L262="CV"),VLOOKUP(N262,'Dados Norma'!$Q$4:$V$25,6,0)*P262*1000,
IF(AND(SUM($P$262:$P$270)&gt;5,G262="Trifásico",L262="KW"),VLOOKUP(N262,'Dados Norma'!$R$4:$V$25,5,0)*P262*1000,
)))))))))))))))))))))))),0)</f>
        <v>0</v>
      </c>
      <c r="R262" s="455">
        <f xml:space="preserve">
IF(AND(G262&lt;&gt;0,N262&lt;&gt;0,L262&lt;&gt;0,P262&lt;&gt;0),O262*P262,0)</f>
        <v>0</v>
      </c>
    </row>
    <row r="263" spans="3:18" ht="20.100000000000001" customHeight="1">
      <c r="C263" s="830"/>
      <c r="D263" s="1153"/>
      <c r="E263" s="1153"/>
      <c r="F263" s="1154"/>
      <c r="G263" s="830"/>
      <c r="H263" s="838"/>
      <c r="I263" s="838"/>
      <c r="J263" s="838"/>
      <c r="K263" s="831"/>
      <c r="L263" s="830"/>
      <c r="M263" s="831"/>
      <c r="N263" s="358"/>
      <c r="O263" s="720" t="b">
        <f>IF(L263="KW",N263*1000,
IF(AND(L263="CV",G263&lt;&gt;"Trifásico"),VLOOKUP(N263,'Dados Norma'!$I$4:$N$16,2,0)*1000,
IF(AND(L263="CV",G263="Trifásico"),VLOOKUP(N263,'Dados Norma'!$Q$4:$V$25,2,0)*1000)))</f>
        <v>0</v>
      </c>
      <c r="P263" s="712"/>
      <c r="Q263" s="456">
        <f xml:space="preserve">
IF(AND(G263&lt;&gt;0,N263&lt;&gt;0,L263&lt;&gt;0,P263&lt;&gt;0),
IF(AND(SUM($P$262:$P$270)=1,G263&lt;&gt;"Trifásico",L263="CV"),VLOOKUP(N263,'Dados Norma'!$I$4:$N$16,3,0)*P263*1000,
IF(AND(SUM($P$262:$P$270)=1,G263&lt;&gt;"Trifásico",L263="KW"),VLOOKUP(N263,'Dados Norma'!$J$4:$N$16,2,0)*P263*1000,
IF(AND(SUM($P$262:$P$270)=2,G263&lt;&gt;"Trifásico",L263="CV"),VLOOKUP(N263,'Dados Norma'!$I$4:$N$16,4,0)*P263*1000,
IF(AND(SUM($P$262:$P$270)=2,G263&lt;&gt;"Trifásico",L263="KW"),VLOOKUP(N263,'Dados Norma'!$J$4:$N$16,3,0)*P263*1000,
IF(AND(SUM($P$262:$P$270)=3,G263&lt;&gt;"Trifásico",L263="CV"),VLOOKUP(N263,'Dados Norma'!$I$4:$N$16,5,0)*P263*1000,
IF(AND(SUM($P$262:$P$270)=3,G263&lt;&gt;"Trifásico",L263="KW"),VLOOKUP(N263,'Dados Norma'!$J$4:$N$16,4,0)*P263*1000,
IF(AND(SUM($P$262:$P$270)=4,G263&lt;&gt;"Trifásico",L263="CV"),VLOOKUP(N263,'Dados Norma'!$I$4:$N$16,5,0)*P263*1000,
IF(AND(SUM($P$262:$P$270)=4,G263&lt;&gt;"Trifásico",L263="KW"),VLOOKUP(N263,'Dados Norma'!$J$4:$N$16,4,0)*P263*1000,
IF(AND(SUM($P$262:$P$270)=5,G263&lt;&gt;"Trifásico",L263="CV"),VLOOKUP(N263,'Dados Norma'!$I$4:$N$16,5,0)*P263*1000,
IF(AND(SUM($P$262:$P$270)=5,G263&lt;&gt;"Trifásico",L263="KW"),VLOOKUP(N263,'Dados Norma'!$J$4:$N$16,4,0)*P263*1000,
IF(AND(SUM($P$262:$P$270)&gt;5,G263&lt;&gt;"Trifásico",L263="CV"),VLOOKUP(N263,'Dados Norma'!$I$4:$N$16,6,0)*P263*1000,
IF(AND(SUM($P$262:$P$270)&gt;5,G263&lt;&gt;"Trifásico",L263="KW"),VLOOKUP(N263,'Dados Norma'!$J$4:$N$16,5,0)*P263*1000,
IF(AND(SUM($P$262:$P$270)=1,G263="Trifásico",L263="CV"),VLOOKUP(N263,'Dados Norma'!$Q$4:$V$25,3,0)*P263*1000,
IF(AND(SUM($P$262:$P$270)=1,G263="Trifásico",L263="KW"),VLOOKUP(N263,'Dados Norma'!$R$4:$V$25,2,0)*P263*1000,
IF(AND(SUM($P$262:$P$270)=2,G263="Trifásico",L263="CV"),VLOOKUP(N263,'Dados Norma'!$Q$4:$V$25,4,0)*P263*1000,
IF(AND(SUM($P$262:$P$270)=2,G263="Trifásico",L263="KW"),VLOOKUP(N263,'Dados Norma'!$R$4:$V$25,3,0)*P263*1000,
IF(AND(SUM($P$262:$P$270)=3,G263="Trifásico",L263="CV"),VLOOKUP(N263,'Dados Norma'!$Q$4:$V$25,5,0)*P263*1000,
IF(AND(SUM($P$262:$P$270)=3,G263="Trifásico",L263="KW"),VLOOKUP(N263,'Dados Norma'!$R$4:$V$25,4,0)*P263*1000,
IF(AND(SUM($P$262:$P$270)=4,G263="Trifásico",L263="CV"),VLOOKUP(N263,'Dados Norma'!$Q$4:$V$25,5,0)*P263*1000,
IF(AND(SUM($P$262:$P$270)=4,G263="Trifásico",L263="KW"),VLOOKUP(N263,'Dados Norma'!$R$4:$V$25,4,0)*P263*1000,
IF(AND(SUM($P$262:$P$270)=5,G263="Trifásico",L263="CV"),VLOOKUP(N263,'Dados Norma'!$Q$4:$V$25,5,0)*P263*1000,
IF(AND(SUM($P$262:$P$270)=5,G263="Trifásico",L263="KW"),VLOOKUP(N263,'Dados Norma'!$R$4:$V$25,4,0)*P263*1000,
IF(AND(SUM($P$262:$P$270)&gt;5,G263="Trifásico",L263="CV"),VLOOKUP(N263,'Dados Norma'!$Q$4:$V$25,6,0)*P263*1000,
IF(AND(SUM($P$262:$P$270)&gt;5,G263="Trifásico",L263="KW"),VLOOKUP(N263,'Dados Norma'!$R$4:$V$25,5,0)*P263*1000,
)))))))))))))))))))))))),0)</f>
        <v>0</v>
      </c>
      <c r="R263" s="455">
        <f t="shared" ref="R263" si="5" xml:space="preserve">
IF(AND(G263&lt;&gt;0,N263&lt;&gt;0,L263&lt;&gt;0,P263&lt;&gt;0),O263*P263,0)</f>
        <v>0</v>
      </c>
    </row>
    <row r="264" spans="3:18" ht="20.100000000000001" customHeight="1">
      <c r="C264" s="830"/>
      <c r="D264" s="1153"/>
      <c r="E264" s="1153"/>
      <c r="F264" s="1154"/>
      <c r="G264" s="830"/>
      <c r="H264" s="838"/>
      <c r="I264" s="838"/>
      <c r="J264" s="838"/>
      <c r="K264" s="831"/>
      <c r="L264" s="830"/>
      <c r="M264" s="831"/>
      <c r="N264" s="358"/>
      <c r="O264" s="720" t="b">
        <f>IF(L264="KW",N264*1000,
IF(AND(L264="CV",G264&lt;&gt;"Trifásico"),VLOOKUP(N264,'Dados Norma'!$I$4:$N$16,2,0)*1000,
IF(AND(L264="CV",G264="Trifásico"),VLOOKUP(N264,'Dados Norma'!$Q$4:$V$25,2,0)*1000)))</f>
        <v>0</v>
      </c>
      <c r="P264" s="712"/>
      <c r="Q264" s="456">
        <f xml:space="preserve">
IF(AND(G264&lt;&gt;0,N264&lt;&gt;0,L264&lt;&gt;0,P264&lt;&gt;0),
IF(AND(SUM($P$262:$P$270)=1,G264&lt;&gt;"Trifásico",L264="CV"),VLOOKUP(N264,'Dados Norma'!$I$4:$N$16,3,0)*P264*1000,
IF(AND(SUM($P$262:$P$270)=1,G264&lt;&gt;"Trifásico",L264="KW"),VLOOKUP(N264,'Dados Norma'!$J$4:$N$16,2,0)*P264*1000,
IF(AND(SUM($P$262:$P$270)=2,G264&lt;&gt;"Trifásico",L264="CV"),VLOOKUP(N264,'Dados Norma'!$I$4:$N$16,4,0)*P264*1000,
IF(AND(SUM($P$262:$P$270)=2,G264&lt;&gt;"Trifásico",L264="KW"),VLOOKUP(N264,'Dados Norma'!$J$4:$N$16,3,0)*P264*1000,
IF(AND(SUM($P$262:$P$270)=3,G264&lt;&gt;"Trifásico",L264="CV"),VLOOKUP(N264,'Dados Norma'!$I$4:$N$16,5,0)*P264*1000,
IF(AND(SUM($P$262:$P$270)=3,G264&lt;&gt;"Trifásico",L264="KW"),VLOOKUP(N264,'Dados Norma'!$J$4:$N$16,4,0)*P264*1000,
IF(AND(SUM($P$262:$P$270)=4,G264&lt;&gt;"Trifásico",L264="CV"),VLOOKUP(N264,'Dados Norma'!$I$4:$N$16,5,0)*P264*1000,
IF(AND(SUM($P$262:$P$270)=4,G264&lt;&gt;"Trifásico",L264="KW"),VLOOKUP(N264,'Dados Norma'!$J$4:$N$16,4,0)*P264*1000,
IF(AND(SUM($P$262:$P$270)=5,G264&lt;&gt;"Trifásico",L264="CV"),VLOOKUP(N264,'Dados Norma'!$I$4:$N$16,5,0)*P264*1000,
IF(AND(SUM($P$262:$P$270)=5,G264&lt;&gt;"Trifásico",L264="KW"),VLOOKUP(N264,'Dados Norma'!$J$4:$N$16,4,0)*P264*1000,
IF(AND(SUM($P$262:$P$270)&gt;5,G264&lt;&gt;"Trifásico",L264="CV"),VLOOKUP(N264,'Dados Norma'!$I$4:$N$16,6,0)*P264*1000,
IF(AND(SUM($P$262:$P$270)&gt;5,G264&lt;&gt;"Trifásico",L264="KW"),VLOOKUP(N264,'Dados Norma'!$J$4:$N$16,5,0)*P264*1000,
IF(AND(SUM($P$262:$P$270)=1,G264="Trifásico",L264="CV"),VLOOKUP(N264,'Dados Norma'!$Q$4:$V$25,3,0)*P264*1000,
IF(AND(SUM($P$262:$P$270)=1,G264="Trifásico",L264="KW"),VLOOKUP(N264,'Dados Norma'!$R$4:$V$25,2,0)*P264*1000,
IF(AND(SUM($P$262:$P$270)=2,G264="Trifásico",L264="CV"),VLOOKUP(N264,'Dados Norma'!$Q$4:$V$25,4,0)*P264*1000,
IF(AND(SUM($P$262:$P$270)=2,G264="Trifásico",L264="KW"),VLOOKUP(N264,'Dados Norma'!$R$4:$V$25,3,0)*P264*1000,
IF(AND(SUM($P$262:$P$270)=3,G264="Trifásico",L264="CV"),VLOOKUP(N264,'Dados Norma'!$Q$4:$V$25,5,0)*P264*1000,
IF(AND(SUM($P$262:$P$270)=3,G264="Trifásico",L264="KW"),VLOOKUP(N264,'Dados Norma'!$R$4:$V$25,4,0)*P264*1000,
IF(AND(SUM($P$262:$P$270)=4,G264="Trifásico",L264="CV"),VLOOKUP(N264,'Dados Norma'!$Q$4:$V$25,5,0)*P264*1000,
IF(AND(SUM($P$262:$P$270)=4,G264="Trifásico",L264="KW"),VLOOKUP(N264,'Dados Norma'!$R$4:$V$25,4,0)*P264*1000,
IF(AND(SUM($P$262:$P$270)=5,G264="Trifásico",L264="CV"),VLOOKUP(N264,'Dados Norma'!$Q$4:$V$25,5,0)*P264*1000,
IF(AND(SUM($P$262:$P$270)=5,G264="Trifásico",L264="KW"),VLOOKUP(N264,'Dados Norma'!$R$4:$V$25,4,0)*P264*1000,
IF(AND(SUM($P$262:$P$270)&gt;5,G264="Trifásico",L264="CV"),VLOOKUP(N264,'Dados Norma'!$Q$4:$V$25,6,0)*P264*1000,
IF(AND(SUM($P$262:$P$270)&gt;5,G264="Trifásico",L264="KW"),VLOOKUP(N264,'Dados Norma'!$R$4:$V$25,5,0)*P264*1000,
)))))))))))))))))))))))),0)</f>
        <v>0</v>
      </c>
      <c r="R264" s="455">
        <f xml:space="preserve">
IF(AND(G264&lt;&gt;0,N264&lt;&gt;0,L264&lt;&gt;0,P264&lt;&gt;0),O264*P264,0)</f>
        <v>0</v>
      </c>
    </row>
    <row r="265" spans="3:18" ht="20.100000000000001" customHeight="1">
      <c r="C265" s="830"/>
      <c r="D265" s="1153"/>
      <c r="E265" s="1153"/>
      <c r="F265" s="1154"/>
      <c r="G265" s="830"/>
      <c r="H265" s="838"/>
      <c r="I265" s="838"/>
      <c r="J265" s="838"/>
      <c r="K265" s="831"/>
      <c r="L265" s="830"/>
      <c r="M265" s="831"/>
      <c r="N265" s="358"/>
      <c r="O265" s="720" t="b">
        <f>IF(L265="KW",N265*1000,
IF(AND(L265="CV",G265&lt;&gt;"Trifásico"),VLOOKUP(N265,'Dados Norma'!$I$4:$N$16,2,0)*1000,
IF(AND(L265="CV",G265="Trifásico"),VLOOKUP(N265,'Dados Norma'!$Q$4:$V$25,2,0)*1000)))</f>
        <v>0</v>
      </c>
      <c r="P265" s="712"/>
      <c r="Q265" s="456">
        <f xml:space="preserve">
IF(AND(G265&lt;&gt;0,N265&lt;&gt;0,L265&lt;&gt;0,P265&lt;&gt;0),
IF(AND(SUM($P$262:$P$270)=1,G265&lt;&gt;"Trifásico",L265="CV"),VLOOKUP(N265,'Dados Norma'!$I$4:$N$16,3,0)*P265*1000,
IF(AND(SUM($P$262:$P$270)=1,G265&lt;&gt;"Trifásico",L265="KW"),VLOOKUP(N265,'Dados Norma'!$J$4:$N$16,2,0)*P265*1000,
IF(AND(SUM($P$262:$P$270)=2,G265&lt;&gt;"Trifásico",L265="CV"),VLOOKUP(N265,'Dados Norma'!$I$4:$N$16,4,0)*P265*1000,
IF(AND(SUM($P$262:$P$270)=2,G265&lt;&gt;"Trifásico",L265="KW"),VLOOKUP(N265,'Dados Norma'!$J$4:$N$16,3,0)*P265*1000,
IF(AND(SUM($P$262:$P$270)=3,G265&lt;&gt;"Trifásico",L265="CV"),VLOOKUP(N265,'Dados Norma'!$I$4:$N$16,5,0)*P265*1000,
IF(AND(SUM($P$262:$P$270)=3,G265&lt;&gt;"Trifásico",L265="KW"),VLOOKUP(N265,'Dados Norma'!$J$4:$N$16,4,0)*P265*1000,
IF(AND(SUM($P$262:$P$270)=4,G265&lt;&gt;"Trifásico",L265="CV"),VLOOKUP(N265,'Dados Norma'!$I$4:$N$16,5,0)*P265*1000,
IF(AND(SUM($P$262:$P$270)=4,G265&lt;&gt;"Trifásico",L265="KW"),VLOOKUP(N265,'Dados Norma'!$J$4:$N$16,4,0)*P265*1000,
IF(AND(SUM($P$262:$P$270)=5,G265&lt;&gt;"Trifásico",L265="CV"),VLOOKUP(N265,'Dados Norma'!$I$4:$N$16,5,0)*P265*1000,
IF(AND(SUM($P$262:$P$270)=5,G265&lt;&gt;"Trifásico",L265="KW"),VLOOKUP(N265,'Dados Norma'!$J$4:$N$16,4,0)*P265*1000,
IF(AND(SUM($P$262:$P$270)&gt;5,G265&lt;&gt;"Trifásico",L265="CV"),VLOOKUP(N265,'Dados Norma'!$I$4:$N$16,6,0)*P265*1000,
IF(AND(SUM($P$262:$P$270)&gt;5,G265&lt;&gt;"Trifásico",L265="KW"),VLOOKUP(N265,'Dados Norma'!$J$4:$N$16,5,0)*P265*1000,
IF(AND(SUM($P$262:$P$270)=1,G265="Trifásico",L265="CV"),VLOOKUP(N265,'Dados Norma'!$Q$4:$V$25,3,0)*P265*1000,
IF(AND(SUM($P$262:$P$270)=1,G265="Trifásico",L265="KW"),VLOOKUP(N265,'Dados Norma'!$R$4:$V$25,2,0)*P265*1000,
IF(AND(SUM($P$262:$P$270)=2,G265="Trifásico",L265="CV"),VLOOKUP(N265,'Dados Norma'!$Q$4:$V$25,4,0)*P265*1000,
IF(AND(SUM($P$262:$P$270)=2,G265="Trifásico",L265="KW"),VLOOKUP(N265,'Dados Norma'!$R$4:$V$25,3,0)*P265*1000,
IF(AND(SUM($P$262:$P$270)=3,G265="Trifásico",L265="CV"),VLOOKUP(N265,'Dados Norma'!$Q$4:$V$25,5,0)*P265*1000,
IF(AND(SUM($P$262:$P$270)=3,G265="Trifásico",L265="KW"),VLOOKUP(N265,'Dados Norma'!$R$4:$V$25,4,0)*P265*1000,
IF(AND(SUM($P$262:$P$270)=4,G265="Trifásico",L265="CV"),VLOOKUP(N265,'Dados Norma'!$Q$4:$V$25,5,0)*P265*1000,
IF(AND(SUM($P$262:$P$270)=4,G265="Trifásico",L265="KW"),VLOOKUP(N265,'Dados Norma'!$R$4:$V$25,4,0)*P265*1000,
IF(AND(SUM($P$262:$P$270)=5,G265="Trifásico",L265="CV"),VLOOKUP(N265,'Dados Norma'!$Q$4:$V$25,5,0)*P265*1000,
IF(AND(SUM($P$262:$P$270)=5,G265="Trifásico",L265="KW"),VLOOKUP(N265,'Dados Norma'!$R$4:$V$25,4,0)*P265*1000,
IF(AND(SUM($P$262:$P$270)&gt;5,G265="Trifásico",L265="CV"),VLOOKUP(N265,'Dados Norma'!$Q$4:$V$25,6,0)*P265*1000,
IF(AND(SUM($P$262:$P$270)&gt;5,G265="Trifásico",L265="KW"),VLOOKUP(N265,'Dados Norma'!$R$4:$V$25,5,0)*P265*1000,
)))))))))))))))))))))))),0)</f>
        <v>0</v>
      </c>
      <c r="R265" s="455">
        <f t="shared" ref="R265:R270" si="6" xml:space="preserve">
IF(AND(G265&lt;&gt;0,N265&lt;&gt;0,L265&lt;&gt;0,P265&lt;&gt;0),O265*P265,0)</f>
        <v>0</v>
      </c>
    </row>
    <row r="266" spans="3:18" ht="20.100000000000001" customHeight="1">
      <c r="C266" s="830"/>
      <c r="D266" s="1153"/>
      <c r="E266" s="1153"/>
      <c r="F266" s="1154"/>
      <c r="G266" s="830"/>
      <c r="H266" s="838"/>
      <c r="I266" s="838"/>
      <c r="J266" s="838"/>
      <c r="K266" s="831"/>
      <c r="L266" s="830"/>
      <c r="M266" s="831"/>
      <c r="N266" s="358"/>
      <c r="O266" s="720" t="b">
        <f>IF(L266="KW",N266*1000,
IF(AND(L266="CV",G266&lt;&gt;"Trifásico"),VLOOKUP(N266,'Dados Norma'!$I$4:$N$16,2,0)*1000,
IF(AND(L266="CV",G266="Trifásico"),VLOOKUP(N266,'Dados Norma'!$Q$4:$V$25,2,0)*1000)))</f>
        <v>0</v>
      </c>
      <c r="P266" s="712"/>
      <c r="Q266" s="456">
        <f xml:space="preserve">
IF(AND(G266&lt;&gt;0,N266&lt;&gt;0,L266&lt;&gt;0,P266&lt;&gt;0),
IF(AND(SUM($P$262:$P$270)=1,G266&lt;&gt;"Trifásico",L266="CV"),VLOOKUP(N266,'Dados Norma'!$I$4:$N$16,3,0)*P266*1000,
IF(AND(SUM($P$262:$P$270)=1,G266&lt;&gt;"Trifásico",L266="KW"),VLOOKUP(N266,'Dados Norma'!$J$4:$N$16,2,0)*P266*1000,
IF(AND(SUM($P$262:$P$270)=2,G266&lt;&gt;"Trifásico",L266="CV"),VLOOKUP(N266,'Dados Norma'!$I$4:$N$16,4,0)*P266*1000,
IF(AND(SUM($P$262:$P$270)=2,G266&lt;&gt;"Trifásico",L266="KW"),VLOOKUP(N266,'Dados Norma'!$J$4:$N$16,3,0)*P266*1000,
IF(AND(SUM($P$262:$P$270)=3,G266&lt;&gt;"Trifásico",L266="CV"),VLOOKUP(N266,'Dados Norma'!$I$4:$N$16,5,0)*P266*1000,
IF(AND(SUM($P$262:$P$270)=3,G266&lt;&gt;"Trifásico",L266="KW"),VLOOKUP(N266,'Dados Norma'!$J$4:$N$16,4,0)*P266*1000,
IF(AND(SUM($P$262:$P$270)=4,G266&lt;&gt;"Trifásico",L266="CV"),VLOOKUP(N266,'Dados Norma'!$I$4:$N$16,5,0)*P266*1000,
IF(AND(SUM($P$262:$P$270)=4,G266&lt;&gt;"Trifásico",L266="KW"),VLOOKUP(N266,'Dados Norma'!$J$4:$N$16,4,0)*P266*1000,
IF(AND(SUM($P$262:$P$270)=5,G266&lt;&gt;"Trifásico",L266="CV"),VLOOKUP(N266,'Dados Norma'!$I$4:$N$16,5,0)*P266*1000,
IF(AND(SUM($P$262:$P$270)=5,G266&lt;&gt;"Trifásico",L266="KW"),VLOOKUP(N266,'Dados Norma'!$J$4:$N$16,4,0)*P266*1000,
IF(AND(SUM($P$262:$P$270)&gt;5,G266&lt;&gt;"Trifásico",L266="CV"),VLOOKUP(N266,'Dados Norma'!$I$4:$N$16,6,0)*P266*1000,
IF(AND(SUM($P$262:$P$270)&gt;5,G266&lt;&gt;"Trifásico",L266="KW"),VLOOKUP(N266,'Dados Norma'!$J$4:$N$16,5,0)*P266*1000,
IF(AND(SUM($P$262:$P$270)=1,G266="Trifásico",L266="CV"),VLOOKUP(N266,'Dados Norma'!$Q$4:$V$25,3,0)*P266*1000,
IF(AND(SUM($P$262:$P$270)=1,G266="Trifásico",L266="KW"),VLOOKUP(N266,'Dados Norma'!$R$4:$V$25,2,0)*P266*1000,
IF(AND(SUM($P$262:$P$270)=2,G266="Trifásico",L266="CV"),VLOOKUP(N266,'Dados Norma'!$Q$4:$V$25,4,0)*P266*1000,
IF(AND(SUM($P$262:$P$270)=2,G266="Trifásico",L266="KW"),VLOOKUP(N266,'Dados Norma'!$R$4:$V$25,3,0)*P266*1000,
IF(AND(SUM($P$262:$P$270)=3,G266="Trifásico",L266="CV"),VLOOKUP(N266,'Dados Norma'!$Q$4:$V$25,5,0)*P266*1000,
IF(AND(SUM($P$262:$P$270)=3,G266="Trifásico",L266="KW"),VLOOKUP(N266,'Dados Norma'!$R$4:$V$25,4,0)*P266*1000,
IF(AND(SUM($P$262:$P$270)=4,G266="Trifásico",L266="CV"),VLOOKUP(N266,'Dados Norma'!$Q$4:$V$25,5,0)*P266*1000,
IF(AND(SUM($P$262:$P$270)=4,G266="Trifásico",L266="KW"),VLOOKUP(N266,'Dados Norma'!$R$4:$V$25,4,0)*P266*1000,
IF(AND(SUM($P$262:$P$270)=5,G266="Trifásico",L266="CV"),VLOOKUP(N266,'Dados Norma'!$Q$4:$V$25,5,0)*P266*1000,
IF(AND(SUM($P$262:$P$270)=5,G266="Trifásico",L266="KW"),VLOOKUP(N266,'Dados Norma'!$R$4:$V$25,4,0)*P266*1000,
IF(AND(SUM($P$262:$P$270)&gt;5,G266="Trifásico",L266="CV"),VLOOKUP(N266,'Dados Norma'!$Q$4:$V$25,6,0)*P266*1000,
IF(AND(SUM($P$262:$P$270)&gt;5,G266="Trifásico",L266="KW"),VLOOKUP(N266,'Dados Norma'!$R$4:$V$25,5,0)*P266*1000,
)))))))))))))))))))))))),0)</f>
        <v>0</v>
      </c>
      <c r="R266" s="455">
        <f t="shared" si="6"/>
        <v>0</v>
      </c>
    </row>
    <row r="267" spans="3:18" ht="20.100000000000001" customHeight="1">
      <c r="C267" s="830"/>
      <c r="D267" s="1153"/>
      <c r="E267" s="1153"/>
      <c r="F267" s="1154"/>
      <c r="G267" s="830"/>
      <c r="H267" s="838"/>
      <c r="I267" s="838"/>
      <c r="J267" s="838"/>
      <c r="K267" s="831"/>
      <c r="L267" s="830"/>
      <c r="M267" s="831"/>
      <c r="N267" s="358"/>
      <c r="O267" s="720" t="b">
        <f>IF(L267="KW",N267*1000,
IF(AND(L267="CV",G267&lt;&gt;"Trifásico"),VLOOKUP(N267,'Dados Norma'!$I$4:$N$16,2,0)*1000,
IF(AND(L267="CV",G267="Trifásico"),VLOOKUP(N267,'Dados Norma'!$Q$4:$V$25,2,0)*1000)))</f>
        <v>0</v>
      </c>
      <c r="P267" s="712"/>
      <c r="Q267" s="456">
        <f xml:space="preserve">
IF(AND(G267&lt;&gt;0,N267&lt;&gt;0,L267&lt;&gt;0,P267&lt;&gt;0),
IF(AND(SUM($P$262:$P$270)=1,G267&lt;&gt;"Trifásico",L267="CV"),VLOOKUP(N267,'Dados Norma'!$I$4:$N$16,3,0)*P267*1000,
IF(AND(SUM($P$262:$P$270)=1,G267&lt;&gt;"Trifásico",L267="KW"),VLOOKUP(N267,'Dados Norma'!$J$4:$N$16,2,0)*P267*1000,
IF(AND(SUM($P$262:$P$270)=2,G267&lt;&gt;"Trifásico",L267="CV"),VLOOKUP(N267,'Dados Norma'!$I$4:$N$16,4,0)*P267*1000,
IF(AND(SUM($P$262:$P$270)=2,G267&lt;&gt;"Trifásico",L267="KW"),VLOOKUP(N267,'Dados Norma'!$J$4:$N$16,3,0)*P267*1000,
IF(AND(SUM($P$262:$P$270)=3,G267&lt;&gt;"Trifásico",L267="CV"),VLOOKUP(N267,'Dados Norma'!$I$4:$N$16,5,0)*P267*1000,
IF(AND(SUM($P$262:$P$270)=3,G267&lt;&gt;"Trifásico",L267="KW"),VLOOKUP(N267,'Dados Norma'!$J$4:$N$16,4,0)*P267*1000,
IF(AND(SUM($P$262:$P$270)=4,G267&lt;&gt;"Trifásico",L267="CV"),VLOOKUP(N267,'Dados Norma'!$I$4:$N$16,5,0)*P267*1000,
IF(AND(SUM($P$262:$P$270)=4,G267&lt;&gt;"Trifásico",L267="KW"),VLOOKUP(N267,'Dados Norma'!$J$4:$N$16,4,0)*P267*1000,
IF(AND(SUM($P$262:$P$270)=5,G267&lt;&gt;"Trifásico",L267="CV"),VLOOKUP(N267,'Dados Norma'!$I$4:$N$16,5,0)*P267*1000,
IF(AND(SUM($P$262:$P$270)=5,G267&lt;&gt;"Trifásico",L267="KW"),VLOOKUP(N267,'Dados Norma'!$J$4:$N$16,4,0)*P267*1000,
IF(AND(SUM($P$262:$P$270)&gt;5,G267&lt;&gt;"Trifásico",L267="CV"),VLOOKUP(N267,'Dados Norma'!$I$4:$N$16,6,0)*P267*1000,
IF(AND(SUM($P$262:$P$270)&gt;5,G267&lt;&gt;"Trifásico",L267="KW"),VLOOKUP(N267,'Dados Norma'!$J$4:$N$16,5,0)*P267*1000,
IF(AND(SUM($P$262:$P$270)=1,G267="Trifásico",L267="CV"),VLOOKUP(N267,'Dados Norma'!$Q$4:$V$25,3,0)*P267*1000,
IF(AND(SUM($P$262:$P$270)=1,G267="Trifásico",L267="KW"),VLOOKUP(N267,'Dados Norma'!$R$4:$V$25,2,0)*P267*1000,
IF(AND(SUM($P$262:$P$270)=2,G267="Trifásico",L267="CV"),VLOOKUP(N267,'Dados Norma'!$Q$4:$V$25,4,0)*P267*1000,
IF(AND(SUM($P$262:$P$270)=2,G267="Trifásico",L267="KW"),VLOOKUP(N267,'Dados Norma'!$R$4:$V$25,3,0)*P267*1000,
IF(AND(SUM($P$262:$P$270)=3,G267="Trifásico",L267="CV"),VLOOKUP(N267,'Dados Norma'!$Q$4:$V$25,5,0)*P267*1000,
IF(AND(SUM($P$262:$P$270)=3,G267="Trifásico",L267="KW"),VLOOKUP(N267,'Dados Norma'!$R$4:$V$25,4,0)*P267*1000,
IF(AND(SUM($P$262:$P$270)=4,G267="Trifásico",L267="CV"),VLOOKUP(N267,'Dados Norma'!$Q$4:$V$25,5,0)*P267*1000,
IF(AND(SUM($P$262:$P$270)=4,G267="Trifásico",L267="KW"),VLOOKUP(N267,'Dados Norma'!$R$4:$V$25,4,0)*P267*1000,
IF(AND(SUM($P$262:$P$270)=5,G267="Trifásico",L267="CV"),VLOOKUP(N267,'Dados Norma'!$Q$4:$V$25,5,0)*P267*1000,
IF(AND(SUM($P$262:$P$270)=5,G267="Trifásico",L267="KW"),VLOOKUP(N267,'Dados Norma'!$R$4:$V$25,4,0)*P267*1000,
IF(AND(SUM($P$262:$P$270)&gt;5,G267="Trifásico",L267="CV"),VLOOKUP(N267,'Dados Norma'!$Q$4:$V$25,6,0)*P267*1000,
IF(AND(SUM($P$262:$P$270)&gt;5,G267="Trifásico",L267="KW"),VLOOKUP(N267,'Dados Norma'!$R$4:$V$25,5,0)*P267*1000,
)))))))))))))))))))))))),0)</f>
        <v>0</v>
      </c>
      <c r="R267" s="455">
        <f t="shared" si="6"/>
        <v>0</v>
      </c>
    </row>
    <row r="268" spans="3:18" ht="20.100000000000001" customHeight="1">
      <c r="C268" s="830"/>
      <c r="D268" s="1153"/>
      <c r="E268" s="1153"/>
      <c r="F268" s="1154"/>
      <c r="G268" s="830"/>
      <c r="H268" s="838"/>
      <c r="I268" s="838"/>
      <c r="J268" s="838"/>
      <c r="K268" s="831"/>
      <c r="L268" s="830"/>
      <c r="M268" s="831"/>
      <c r="N268" s="358"/>
      <c r="O268" s="720" t="b">
        <f>IF(L268="KW",N268*1000,
IF(AND(L268="CV",G268&lt;&gt;"Trifásico"),VLOOKUP(N268,'Dados Norma'!$I$4:$N$16,2,0)*1000,
IF(AND(L268="CV",G268="Trifásico"),VLOOKUP(N268,'Dados Norma'!$Q$4:$V$25,2,0)*1000)))</f>
        <v>0</v>
      </c>
      <c r="P268" s="712"/>
      <c r="Q268" s="456">
        <f xml:space="preserve">
IF(AND(G268&lt;&gt;0,N268&lt;&gt;0,L268&lt;&gt;0,P268&lt;&gt;0),
IF(AND(SUM($P$262:$P$270)=1,G268&lt;&gt;"Trifásico",L268="CV"),VLOOKUP(N268,'Dados Norma'!$I$4:$N$16,3,0)*P268*1000,
IF(AND(SUM($P$262:$P$270)=1,G268&lt;&gt;"Trifásico",L268="KW"),VLOOKUP(N268,'Dados Norma'!$J$4:$N$16,2,0)*P268*1000,
IF(AND(SUM($P$262:$P$270)=2,G268&lt;&gt;"Trifásico",L268="CV"),VLOOKUP(N268,'Dados Norma'!$I$4:$N$16,4,0)*P268*1000,
IF(AND(SUM($P$262:$P$270)=2,G268&lt;&gt;"Trifásico",L268="KW"),VLOOKUP(N268,'Dados Norma'!$J$4:$N$16,3,0)*P268*1000,
IF(AND(SUM($P$262:$P$270)=3,G268&lt;&gt;"Trifásico",L268="CV"),VLOOKUP(N268,'Dados Norma'!$I$4:$N$16,5,0)*P268*1000,
IF(AND(SUM($P$262:$P$270)=3,G268&lt;&gt;"Trifásico",L268="KW"),VLOOKUP(N268,'Dados Norma'!$J$4:$N$16,4,0)*P268*1000,
IF(AND(SUM($P$262:$P$270)=4,G268&lt;&gt;"Trifásico",L268="CV"),VLOOKUP(N268,'Dados Norma'!$I$4:$N$16,5,0)*P268*1000,
IF(AND(SUM($P$262:$P$270)=4,G268&lt;&gt;"Trifásico",L268="KW"),VLOOKUP(N268,'Dados Norma'!$J$4:$N$16,4,0)*P268*1000,
IF(AND(SUM($P$262:$P$270)=5,G268&lt;&gt;"Trifásico",L268="CV"),VLOOKUP(N268,'Dados Norma'!$I$4:$N$16,5,0)*P268*1000,
IF(AND(SUM($P$262:$P$270)=5,G268&lt;&gt;"Trifásico",L268="KW"),VLOOKUP(N268,'Dados Norma'!$J$4:$N$16,4,0)*P268*1000,
IF(AND(SUM($P$262:$P$270)&gt;5,G268&lt;&gt;"Trifásico",L268="CV"),VLOOKUP(N268,'Dados Norma'!$I$4:$N$16,6,0)*P268*1000,
IF(AND(SUM($P$262:$P$270)&gt;5,G268&lt;&gt;"Trifásico",L268="KW"),VLOOKUP(N268,'Dados Norma'!$J$4:$N$16,5,0)*P268*1000,
IF(AND(SUM($P$262:$P$270)=1,G268="Trifásico",L268="CV"),VLOOKUP(N268,'Dados Norma'!$Q$4:$V$25,3,0)*P268*1000,
IF(AND(SUM($P$262:$P$270)=1,G268="Trifásico",L268="KW"),VLOOKUP(N268,'Dados Norma'!$R$4:$V$25,2,0)*P268*1000,
IF(AND(SUM($P$262:$P$270)=2,G268="Trifásico",L268="CV"),VLOOKUP(N268,'Dados Norma'!$Q$4:$V$25,4,0)*P268*1000,
IF(AND(SUM($P$262:$P$270)=2,G268="Trifásico",L268="KW"),VLOOKUP(N268,'Dados Norma'!$R$4:$V$25,3,0)*P268*1000,
IF(AND(SUM($P$262:$P$270)=3,G268="Trifásico",L268="CV"),VLOOKUP(N268,'Dados Norma'!$Q$4:$V$25,5,0)*P268*1000,
IF(AND(SUM($P$262:$P$270)=3,G268="Trifásico",L268="KW"),VLOOKUP(N268,'Dados Norma'!$R$4:$V$25,4,0)*P268*1000,
IF(AND(SUM($P$262:$P$270)=4,G268="Trifásico",L268="CV"),VLOOKUP(N268,'Dados Norma'!$Q$4:$V$25,5,0)*P268*1000,
IF(AND(SUM($P$262:$P$270)=4,G268="Trifásico",L268="KW"),VLOOKUP(N268,'Dados Norma'!$R$4:$V$25,4,0)*P268*1000,
IF(AND(SUM($P$262:$P$270)=5,G268="Trifásico",L268="CV"),VLOOKUP(N268,'Dados Norma'!$Q$4:$V$25,5,0)*P268*1000,
IF(AND(SUM($P$262:$P$270)=5,G268="Trifásico",L268="KW"),VLOOKUP(N268,'Dados Norma'!$R$4:$V$25,4,0)*P268*1000,
IF(AND(SUM($P$262:$P$270)&gt;5,G268="Trifásico",L268="CV"),VLOOKUP(N268,'Dados Norma'!$Q$4:$V$25,6,0)*P268*1000,
IF(AND(SUM($P$262:$P$270)&gt;5,G268="Trifásico",L268="KW"),VLOOKUP(N268,'Dados Norma'!$R$4:$V$25,5,0)*P268*1000,
)))))))))))))))))))))))),0)</f>
        <v>0</v>
      </c>
      <c r="R268" s="455">
        <f t="shared" si="6"/>
        <v>0</v>
      </c>
    </row>
    <row r="269" spans="3:18" ht="20.100000000000001" customHeight="1">
      <c r="C269" s="830"/>
      <c r="D269" s="1153"/>
      <c r="E269" s="1153"/>
      <c r="F269" s="1154"/>
      <c r="G269" s="830"/>
      <c r="H269" s="838"/>
      <c r="I269" s="838"/>
      <c r="J269" s="838"/>
      <c r="K269" s="831"/>
      <c r="L269" s="830"/>
      <c r="M269" s="831"/>
      <c r="N269" s="358"/>
      <c r="O269" s="720" t="b">
        <f>IF(L269="KW",N269*1000,
IF(AND(L269="CV",G269&lt;&gt;"Trifásico"),VLOOKUP(N269,'Dados Norma'!$I$4:$N$16,2,0)*1000,
IF(AND(L269="CV",G269="Trifásico"),VLOOKUP(N269,'Dados Norma'!$Q$4:$V$25,2,0)*1000)))</f>
        <v>0</v>
      </c>
      <c r="P269" s="712"/>
      <c r="Q269" s="456">
        <f xml:space="preserve">
IF(AND(G269&lt;&gt;0,N269&lt;&gt;0,L269&lt;&gt;0,P269&lt;&gt;0),
IF(AND(SUM($P$262:$P$270)=1,G269&lt;&gt;"Trifásico",L269="CV"),VLOOKUP(N269,'Dados Norma'!$I$4:$N$16,3,0)*P269*1000,
IF(AND(SUM($P$262:$P$270)=1,G269&lt;&gt;"Trifásico",L269="KW"),VLOOKUP(N269,'Dados Norma'!$J$4:$N$16,2,0)*P269*1000,
IF(AND(SUM($P$262:$P$270)=2,G269&lt;&gt;"Trifásico",L269="CV"),VLOOKUP(N269,'Dados Norma'!$I$4:$N$16,4,0)*P269*1000,
IF(AND(SUM($P$262:$P$270)=2,G269&lt;&gt;"Trifásico",L269="KW"),VLOOKUP(N269,'Dados Norma'!$J$4:$N$16,3,0)*P269*1000,
IF(AND(SUM($P$262:$P$270)=3,G269&lt;&gt;"Trifásico",L269="CV"),VLOOKUP(N269,'Dados Norma'!$I$4:$N$16,5,0)*P269*1000,
IF(AND(SUM($P$262:$P$270)=3,G269&lt;&gt;"Trifásico",L269="KW"),VLOOKUP(N269,'Dados Norma'!$J$4:$N$16,4,0)*P269*1000,
IF(AND(SUM($P$262:$P$270)=4,G269&lt;&gt;"Trifásico",L269="CV"),VLOOKUP(N269,'Dados Norma'!$I$4:$N$16,5,0)*P269*1000,
IF(AND(SUM($P$262:$P$270)=4,G269&lt;&gt;"Trifásico",L269="KW"),VLOOKUP(N269,'Dados Norma'!$J$4:$N$16,4,0)*P269*1000,
IF(AND(SUM($P$262:$P$270)=5,G269&lt;&gt;"Trifásico",L269="CV"),VLOOKUP(N269,'Dados Norma'!$I$4:$N$16,5,0)*P269*1000,
IF(AND(SUM($P$262:$P$270)=5,G269&lt;&gt;"Trifásico",L269="KW"),VLOOKUP(N269,'Dados Norma'!$J$4:$N$16,4,0)*P269*1000,
IF(AND(SUM($P$262:$P$270)&gt;5,G269&lt;&gt;"Trifásico",L269="CV"),VLOOKUP(N269,'Dados Norma'!$I$4:$N$16,6,0)*P269*1000,
IF(AND(SUM($P$262:$P$270)&gt;5,G269&lt;&gt;"Trifásico",L269="KW"),VLOOKUP(N269,'Dados Norma'!$J$4:$N$16,5,0)*P269*1000,
IF(AND(SUM($P$262:$P$270)=1,G269="Trifásico",L269="CV"),VLOOKUP(N269,'Dados Norma'!$Q$4:$V$25,3,0)*P269*1000,
IF(AND(SUM($P$262:$P$270)=1,G269="Trifásico",L269="KW"),VLOOKUP(N269,'Dados Norma'!$R$4:$V$25,2,0)*P269*1000,
IF(AND(SUM($P$262:$P$270)=2,G269="Trifásico",L269="CV"),VLOOKUP(N269,'Dados Norma'!$Q$4:$V$25,4,0)*P269*1000,
IF(AND(SUM($P$262:$P$270)=2,G269="Trifásico",L269="KW"),VLOOKUP(N269,'Dados Norma'!$R$4:$V$25,3,0)*P269*1000,
IF(AND(SUM($P$262:$P$270)=3,G269="Trifásico",L269="CV"),VLOOKUP(N269,'Dados Norma'!$Q$4:$V$25,5,0)*P269*1000,
IF(AND(SUM($P$262:$P$270)=3,G269="Trifásico",L269="KW"),VLOOKUP(N269,'Dados Norma'!$R$4:$V$25,4,0)*P269*1000,
IF(AND(SUM($P$262:$P$270)=4,G269="Trifásico",L269="CV"),VLOOKUP(N269,'Dados Norma'!$Q$4:$V$25,5,0)*P269*1000,
IF(AND(SUM($P$262:$P$270)=4,G269="Trifásico",L269="KW"),VLOOKUP(N269,'Dados Norma'!$R$4:$V$25,4,0)*P269*1000,
IF(AND(SUM($P$262:$P$270)=5,G269="Trifásico",L269="CV"),VLOOKUP(N269,'Dados Norma'!$Q$4:$V$25,5,0)*P269*1000,
IF(AND(SUM($P$262:$P$270)=5,G269="Trifásico",L269="KW"),VLOOKUP(N269,'Dados Norma'!$R$4:$V$25,4,0)*P269*1000,
IF(AND(SUM($P$262:$P$270)&gt;5,G269="Trifásico",L269="CV"),VLOOKUP(N269,'Dados Norma'!$Q$4:$V$25,6,0)*P269*1000,
IF(AND(SUM($P$262:$P$270)&gt;5,G269="Trifásico",L269="KW"),VLOOKUP(N269,'Dados Norma'!$R$4:$V$25,5,0)*P269*1000,
)))))))))))))))))))))))),0)</f>
        <v>0</v>
      </c>
      <c r="R269" s="455">
        <f t="shared" si="6"/>
        <v>0</v>
      </c>
    </row>
    <row r="270" spans="3:18" ht="20.100000000000001" customHeight="1">
      <c r="C270" s="830"/>
      <c r="D270" s="1153"/>
      <c r="E270" s="1153"/>
      <c r="F270" s="1154"/>
      <c r="G270" s="830"/>
      <c r="H270" s="838"/>
      <c r="I270" s="838"/>
      <c r="J270" s="838"/>
      <c r="K270" s="831"/>
      <c r="L270" s="830"/>
      <c r="M270" s="831"/>
      <c r="N270" s="358"/>
      <c r="O270" s="720" t="b">
        <f>IF(L270="KW",N270*1000,
IF(AND(L270="CV",G270&lt;&gt;"Trifásico"),VLOOKUP(N270,'Dados Norma'!$I$4:$N$16,2,0)*1000,
IF(AND(L270="CV",G270="Trifásico"),VLOOKUP(N270,'Dados Norma'!$Q$4:$V$25,2,0)*1000)))</f>
        <v>0</v>
      </c>
      <c r="P270" s="712"/>
      <c r="Q270" s="456">
        <f xml:space="preserve">
IF(AND(G270&lt;&gt;0,N270&lt;&gt;0,L270&lt;&gt;0,P270&lt;&gt;0),
IF(AND(SUM($P$262:$P$270)=1,G270&lt;&gt;"Trifásico",L270="CV"),VLOOKUP(N270,'Dados Norma'!$I$4:$N$16,3,0)*P270*1000,
IF(AND(SUM($P$262:$P$270)=1,G270&lt;&gt;"Trifásico",L270="KW"),VLOOKUP(N270,'Dados Norma'!$J$4:$N$16,2,0)*P270*1000,
IF(AND(SUM($P$262:$P$270)=2,G270&lt;&gt;"Trifásico",L270="CV"),VLOOKUP(N270,'Dados Norma'!$I$4:$N$16,4,0)*P270*1000,
IF(AND(SUM($P$262:$P$270)=2,G270&lt;&gt;"Trifásico",L270="KW"),VLOOKUP(N270,'Dados Norma'!$J$4:$N$16,3,0)*P270*1000,
IF(AND(SUM($P$262:$P$270)=3,G270&lt;&gt;"Trifásico",L270="CV"),VLOOKUP(N270,'Dados Norma'!$I$4:$N$16,5,0)*P270*1000,
IF(AND(SUM($P$262:$P$270)=3,G270&lt;&gt;"Trifásico",L270="KW"),VLOOKUP(N270,'Dados Norma'!$J$4:$N$16,4,0)*P270*1000,
IF(AND(SUM($P$262:$P$270)=4,G270&lt;&gt;"Trifásico",L270="CV"),VLOOKUP(N270,'Dados Norma'!$I$4:$N$16,5,0)*P270*1000,
IF(AND(SUM($P$262:$P$270)=4,G270&lt;&gt;"Trifásico",L270="KW"),VLOOKUP(N270,'Dados Norma'!$J$4:$N$16,4,0)*P270*1000,
IF(AND(SUM($P$262:$P$270)=5,G270&lt;&gt;"Trifásico",L270="CV"),VLOOKUP(N270,'Dados Norma'!$I$4:$N$16,5,0)*P270*1000,
IF(AND(SUM($P$262:$P$270)=5,G270&lt;&gt;"Trifásico",L270="KW"),VLOOKUP(N270,'Dados Norma'!$J$4:$N$16,4,0)*P270*1000,
IF(AND(SUM($P$262:$P$270)&gt;5,G270&lt;&gt;"Trifásico",L270="CV"),VLOOKUP(N270,'Dados Norma'!$I$4:$N$16,6,0)*P270*1000,
IF(AND(SUM($P$262:$P$270)&gt;5,G270&lt;&gt;"Trifásico",L270="KW"),VLOOKUP(N270,'Dados Norma'!$J$4:$N$16,5,0)*P270*1000,
IF(AND(SUM($P$262:$P$270)=1,G270="Trifásico",L270="CV"),VLOOKUP(N270,'Dados Norma'!$Q$4:$V$25,3,0)*P270*1000,
IF(AND(SUM($P$262:$P$270)=1,G270="Trifásico",L270="KW"),VLOOKUP(N270,'Dados Norma'!$R$4:$V$25,2,0)*P270*1000,
IF(AND(SUM($P$262:$P$270)=2,G270="Trifásico",L270="CV"),VLOOKUP(N270,'Dados Norma'!$Q$4:$V$25,4,0)*P270*1000,
IF(AND(SUM($P$262:$P$270)=2,G270="Trifásico",L270="KW"),VLOOKUP(N270,'Dados Norma'!$R$4:$V$25,3,0)*P270*1000,
IF(AND(SUM($P$262:$P$270)=3,G270="Trifásico",L270="CV"),VLOOKUP(N270,'Dados Norma'!$Q$4:$V$25,5,0)*P270*1000,
IF(AND(SUM($P$262:$P$270)=3,G270="Trifásico",L270="KW"),VLOOKUP(N270,'Dados Norma'!$R$4:$V$25,4,0)*P270*1000,
IF(AND(SUM($P$262:$P$270)=4,G270="Trifásico",L270="CV"),VLOOKUP(N270,'Dados Norma'!$Q$4:$V$25,5,0)*P270*1000,
IF(AND(SUM($P$262:$P$270)=4,G270="Trifásico",L270="KW"),VLOOKUP(N270,'Dados Norma'!$R$4:$V$25,4,0)*P270*1000,
IF(AND(SUM($P$262:$P$270)=5,G270="Trifásico",L270="CV"),VLOOKUP(N270,'Dados Norma'!$Q$4:$V$25,5,0)*P270*1000,
IF(AND(SUM($P$262:$P$270)=5,G270="Trifásico",L270="KW"),VLOOKUP(N270,'Dados Norma'!$R$4:$V$25,4,0)*P270*1000,
IF(AND(SUM($P$262:$P$270)&gt;5,G270="Trifásico",L270="CV"),VLOOKUP(N270,'Dados Norma'!$Q$4:$V$25,6,0)*P270*1000,
IF(AND(SUM($P$262:$P$270)&gt;5,G270="Trifásico",L270="KW"),VLOOKUP(N270,'Dados Norma'!$R$4:$V$25,5,0)*P270*1000,
)))))))))))))))))))))))),0)</f>
        <v>0</v>
      </c>
      <c r="R270" s="455">
        <f t="shared" si="6"/>
        <v>0</v>
      </c>
    </row>
    <row r="271" spans="3:18" ht="20.100000000000001" customHeight="1">
      <c r="C271" s="868" t="s">
        <v>123</v>
      </c>
      <c r="D271" s="869"/>
      <c r="E271" s="869"/>
      <c r="F271" s="870"/>
      <c r="G271" s="1000"/>
      <c r="H271" s="1002"/>
      <c r="I271" s="868" t="s">
        <v>124</v>
      </c>
      <c r="J271" s="916"/>
      <c r="K271" s="870"/>
      <c r="L271" s="1175"/>
      <c r="M271" s="1176"/>
      <c r="N271" s="1176"/>
      <c r="O271" s="1176"/>
      <c r="P271" s="1176"/>
      <c r="Q271" s="1176"/>
      <c r="R271" s="1177"/>
    </row>
    <row r="272" spans="3:18" ht="20.100000000000001" customHeight="1">
      <c r="C272" s="1202" t="s">
        <v>125</v>
      </c>
      <c r="D272" s="1203"/>
      <c r="E272" s="1203"/>
      <c r="F272" s="1203"/>
      <c r="G272" s="1203"/>
      <c r="H272" s="1203"/>
      <c r="I272" s="1203"/>
      <c r="J272" s="1203"/>
      <c r="K272" s="1203"/>
      <c r="L272" s="1203"/>
      <c r="M272" s="1203"/>
      <c r="N272" s="1203"/>
      <c r="O272" s="1203"/>
      <c r="P272" s="1204"/>
      <c r="Q272" s="1205">
        <f>IF(L259="Não",0,SUM(R262:R270))</f>
        <v>0</v>
      </c>
      <c r="R272" s="1206"/>
    </row>
    <row r="273" spans="3:18" ht="15.75">
      <c r="C273" s="281"/>
      <c r="D273" s="281"/>
      <c r="F273" s="281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</row>
    <row r="274" spans="3:18" ht="22.5" customHeight="1">
      <c r="C274" s="1181" t="s">
        <v>2439</v>
      </c>
      <c r="D274" s="1181"/>
      <c r="E274" s="1181"/>
      <c r="F274" s="1181"/>
      <c r="G274" s="1181"/>
      <c r="H274" s="1181"/>
      <c r="I274" s="1181"/>
      <c r="J274" s="1181"/>
      <c r="K274" s="1181"/>
      <c r="L274" s="1181"/>
      <c r="M274" s="1181"/>
      <c r="N274" s="1181"/>
      <c r="O274" s="1181"/>
      <c r="P274" s="1181"/>
      <c r="Q274" s="1182">
        <f>H257+P257+Q272</f>
        <v>0</v>
      </c>
      <c r="R274" s="1183"/>
    </row>
    <row r="275" spans="3:18" ht="15.75">
      <c r="C275" s="281"/>
      <c r="D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</row>
    <row r="276" spans="3:18" ht="20.100000000000001" customHeight="1">
      <c r="C276" s="1161" t="s">
        <v>648</v>
      </c>
      <c r="D276" s="1162"/>
      <c r="E276" s="1162"/>
      <c r="F276" s="1162"/>
      <c r="G276" s="1163"/>
      <c r="H276" s="1164">
        <f>'SIMULADOR DE CARGA'!AR355</f>
        <v>0</v>
      </c>
      <c r="I276" s="1165"/>
      <c r="J276" s="1165"/>
      <c r="K276" s="1165"/>
      <c r="L276" s="1165"/>
      <c r="M276" s="1165"/>
      <c r="N276" s="1165"/>
      <c r="O276" s="1165"/>
      <c r="P276" s="1165"/>
      <c r="Q276" s="1165"/>
      <c r="R276" s="1166"/>
    </row>
    <row r="277" spans="3:18" ht="8.25" customHeight="1"/>
    <row r="278" spans="3:18" ht="20.100000000000001" customHeight="1">
      <c r="C278" s="913" t="str">
        <f>IF(AND('Formulário Orçamento de Conexão'!G52="RURAL",H276&gt;50),"Cargas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278" s="914"/>
      <c r="E278" s="914"/>
      <c r="F278" s="914"/>
      <c r="G278" s="914"/>
      <c r="H278" s="914"/>
      <c r="I278" s="914"/>
      <c r="J278" s="914"/>
      <c r="K278" s="914"/>
      <c r="L278" s="914"/>
      <c r="M278" s="914"/>
      <c r="N278" s="914"/>
      <c r="O278" s="914"/>
      <c r="P278" s="914"/>
      <c r="Q278" s="914"/>
      <c r="R278" s="915"/>
    </row>
    <row r="279" spans="3:18" ht="21.75" customHeight="1">
      <c r="C279" s="868" t="s">
        <v>126</v>
      </c>
      <c r="D279" s="916"/>
      <c r="E279" s="870"/>
      <c r="F279" s="1207" t="str">
        <f xml:space="preserve">
IF('SIMULADOR DE CARGA'!AR355=0,"",
IF(AND('Formulário Orçamento de Conexão'!$O$135="Trifásica",'SIMULADOR DE CARGA'!$BD$62=0,'SIMULADOR DE CARGA'!$BS$62=0,'SIMULADOR DE CARGA'!$AR$355&gt;0,'SIMULADOR DE CARGA'!$AR$355&lt;=8),VLOOKUP(3,'Dados Norma'!$BK$3:$BP$24,4,0),
IF(AND('Formulário Orçamento de Conexão'!$O$135="Trifásica",'SIMULADOR DE CARGA'!$BD$62&gt;0,'SIMULADOR DE CARGA'!$BS$62&gt;0,'SIMULADOR DE CARGA'!$AR$355&gt;0,'SIMULADOR DE CARGA'!$AR$355&lt;=8),"",
IF(AND('Formulário Orçamento de Conexão'!$O$135="Trifásica",'SIMULADOR DE CARGA'!$AR$355&gt;8),"",
IF(AND(OR('Formulário Orçamento de Conexão'!$O$135="Monofásica",'Formulário Orçamento de Conexão'!$O$135="Bifásica"),'SIMULADOR DE CARGA'!$BD$62=0,'SIMULADOR DE CARGA'!$BS$62=0,'SIMULADOR DE CARGA'!$AR$355&gt;0,'SIMULADOR DE CARGA'!$AR$355&lt;=7.6),VLOOKUP(3,'Dados Norma'!$BR$3:$BV$12,4,0),
IF(AND(OR('Formulário Orçamento de Conexão'!$O$135="Monofásica",'Formulário Orçamento de Conexão'!$O$135="Bifásica"),'SIMULADOR DE CARGA'!$BD$62&gt;0,'SIMULADOR DE CARGA'!$BS$62&gt;0,'SIMULADOR DE CARGA'!$AR$355&gt;0,'SIMULADOR DE CARGA'!$AR$355&lt;=7.6),"",
IF(AND(OR('Formulário Orçamento de Conexão'!$O$135="Monofásica",'Formulário Orçamento de Conexão'!$O$135="Bifásica"),'SIMULADOR DE CARGA'!$AR$355&gt;7.6),"","")
))))))</f>
        <v/>
      </c>
      <c r="G279" s="1208"/>
      <c r="H279" s="1209"/>
      <c r="I279" s="376" t="s">
        <v>2474</v>
      </c>
      <c r="J279" s="1207" t="str">
        <f xml:space="preserve">
IF('SIMULADOR DE CARGA'!$AR$355=0,"",
IF(AND('Formulário Orçamento de Conexão'!$O$135="Trifásica",'SIMULADOR DE CARGA'!$BS$62=0,'SIMULADOR DE CARGA'!$AR$355&gt;0,'SIMULADOR DE CARGA'!$AR$355&lt;=8),'Dados Norma'!BO8,
IF(AND('Formulário Orçamento de Conexão'!$O$135="Trifásica",'SIMULADOR DE CARGA'!$BS$62=0,'SIMULADOR DE CARGA'!$AR$355&gt;8,'SIMULADOR DE CARGA'!$AR$355&lt;=16),'Dados Norma'!BO8,
IF(AND('Formulário Orçamento de Conexão'!$O$135="Trifásica",'SIMULADOR DE CARGA'!$BS$62=0,'SIMULADOR DE CARGA'!$BD$62&gt;0,'SIMULADOR DE CARGA'!$AR$355&gt;16),"",
IF(AND(OR('Formulário Orçamento de Conexão'!$O$135="Monofásica",'Formulário Orçamento de Conexão'!$O$135="Bifásica"),'SIMULADOR DE CARGA'!$BS$62=0,'SIMULADOR DE CARGA'!$AR$355&gt;0,'SIMULADOR DE CARGA'!$AR$355&lt;=7.6),'Dados Norma'!BV5,
IF(AND(OR('Formulário Orçamento de Conexão'!$O$135="Monofásica",'Formulário Orçamento de Conexão'!$O$135="Bifásica"),'SIMULADOR DE CARGA'!$BS$62=0,'SIMULADOR DE CARGA'!$AR$355&gt;7.6,'SIMULADOR DE CARGA'!$AR$355&lt;=19.2),'Dados Norma'!BV8,
IF(AND(OR('Formulário Orçamento de Conexão'!$O$135="Monofásica",'Formulário Orçamento de Conexão'!$O$135="Bifásica"),'SIMULADOR DE CARGA'!$BS$62=0,'SIMULADOR DE CARGA'!$AR$355&gt;19.2,'SIMULADOR DE CARGA'!$AR$355&lt;=24),'Dados Norma'!BV9,
IF(AND(OR('Formulário Orçamento de Conexão'!$O$135="Monofásica",'Formulário Orçamento de Conexão'!$O$135="Bifásica"),'SIMULADOR DE CARGA'!$BS$62=0,'SIMULADOR DE CARGA'!$AR$355&gt;24,'SIMULADOR DE CARGA'!$AR$355&lt;=30),'Dados Norma'!BV10,
IF(AND(OR('Formulário Orçamento de Conexão'!$O$135="Monofásica",'Formulário Orçamento de Conexão'!$O$135="Bifásica"),'SIMULADOR DE CARGA'!$BS$62=0,'SIMULADOR DE CARGA'!$AR$355&gt;30,'SIMULADOR DE CARGA'!$AR$355&lt;=36),'Dados Norma'!BV11,
IF(AND(OR('Formulário Orçamento de Conexão'!$O$135="Monofásica",'Formulário Orçamento de Conexão'!$O$135="Bifásica"),'SIMULADOR DE CARGA'!$BS$62=0,'SIMULADOR DE CARGA'!$AR$355&gt;36,'SIMULADOR DE CARGA'!$AR$355&lt;=50),'Dados Norma'!BV12,""))))))))))</f>
        <v/>
      </c>
      <c r="K279" s="1208"/>
      <c r="L279" s="1209"/>
      <c r="M279" s="377" t="s">
        <v>2474</v>
      </c>
      <c r="N279" s="1207" t="str">
        <f xml:space="preserve">
IF('SIMULADOR DE CARGA'!$AR$355=0,"",
IF(AND('Formulário Orçamento de Conexão'!$O$135="Trifásica",'SIMULADOR DE CARGA'!$BS$62&gt;0,'SIMULADOR DE CARGA'!$AR$355&gt;0,'SIMULADOR DE CARGA'!$AR$355&lt;=8),'Dados Norma'!BP5,
IF(AND('Formulário Orçamento de Conexão'!$O$135="Trifásica",'SIMULADOR DE CARGA'!$BS$62&gt;0,'SIMULADOR DE CARGA'!$AR$355&gt;8,'SIMULADOR DE CARGA'!$AR$355&lt;=16),'Dados Norma'!BP8,
IF(AND('Formulário Orçamento de Conexão'!$O$135="Trifásica",'SIMULADOR DE CARGA'!$AR$355&gt;16,'SIMULADOR DE CARGA'!$AR$355&lt;=24),'Dados Norma'!BP9,
IF(AND('Formulário Orçamento de Conexão'!$O$135="Trifásica",'SIMULADOR DE CARGA'!$AR$355&gt;24,'SIMULADOR DE CARGA'!$AR$355&lt;=30.5),'Dados Norma'!BP10,
IF(AND('Formulário Orçamento de Conexão'!$O$135="Trifásica",'SIMULADOR DE CARGA'!$AR$355&gt;30.5,'SIMULADOR DE CARGA'!$AR$355&lt;=38.1),'Dados Norma'!BP11,
IF(AND('Formulário Orçamento de Conexão'!$O$135="Trifásica",'SIMULADOR DE CARGA'!$AR$355&gt;38.1,'SIMULADOR DE CARGA'!$AR$355&lt;=47.6),'Dados Norma'!BP12,
IF(AND('Formulário Orçamento de Conexão'!$O$135="Trifásica",'SIMULADOR DE CARGA'!$AR$355&gt;47.6,'SIMULADOR DE CARGA'!$AR$355&lt;=57.1),'Dados Norma'!BP13,
IF(AND('Formulário Orçamento de Conexão'!$O$135="Trifásica",'SIMULADOR DE CARGA'!$AR$355&gt;57.1,'SIMULADOR DE CARGA'!$AR$355&lt;=75),'Dados Norma'!BP15,
IF(AND('Formulário Orçamento de Conexão'!$O$135="Trifásica",'SIMULADOR DE CARGA'!$AR$355&gt;75,'SIMULADOR DE CARGA'!$AR$355&lt;=86),'Dados Norma'!BP16,
IF(AND('Formulário Orçamento de Conexão'!$O$135="Trifásica",'SIMULADOR DE CARGA'!$AR$355&gt;86,'SIMULADOR DE CARGA'!$AR$355&lt;=95),'Dados Norma'!BP17,
IF(AND('Formulário Orçamento de Conexão'!$O$135="Trifásica",'SIMULADOR DE CARGA'!$AR$355&gt;95,'SIMULADOR DE CARGA'!$AR$355&lt;=114),'Dados Norma'!BP18,
IF(AND('Formulário Orçamento de Conexão'!$O$135="Trifásica",'SIMULADOR DE CARGA'!$AR$355&gt;114,'SIMULADOR DE CARGA'!$AR$355&lt;=152),'Dados Norma'!BP19,
IF(AND('Formulário Orçamento de Conexão'!$O$135="Trifásica",'SIMULADOR DE CARGA'!$AR$355&gt;114,'SIMULADOR DE CARGA'!$AR$355&lt;=152),'Dados Norma'!BP19,
IF(AND('Formulário Orçamento de Conexão'!$O$135="Trifásica",'SIMULADOR DE CARGA'!$AR$355&gt;152,'SIMULADOR DE CARGA'!$AR$355&lt;=171),'Dados Norma'!BP20,
IF(AND('Formulário Orçamento de Conexão'!$O$135="Trifásica",'SIMULADOR DE CARGA'!$AR$355&gt;171,'SIMULADOR DE CARGA'!$AR$355&lt;=188),'Dados Norma'!BP21,
IF(AND('Formulário Orçamento de Conexão'!$O$135="Trifásica",'SIMULADOR DE CARGA'!$AR$355&gt;188,'SIMULADOR DE CARGA'!$AR$355&lt;=228),'Dados Norma'!BP22,
IF(AND('Formulário Orçamento de Conexão'!$O$135="Trifásica",'SIMULADOR DE CARGA'!$AR$355&gt;228,'SIMULADOR DE CARGA'!$AR$355&lt;=266),'Dados Norma'!BP23,
IF(AND('Formulário Orçamento de Conexão'!$O$135="Trifásica",'SIMULADOR DE CARGA'!$AR$355&gt;266,'SIMULADOR DE CARGA'!$AR$355&lt;=304),'Dados Norma'!BP24,
IF(AND(OR('Formulário Orçamento de Conexão'!$O$135="Monofásica",'Formulário Orçamento de Conexão'!$O$135="Bifásica"),'SIMULADOR DE CARGA'!$BS$62&gt;0,'SIMULADOR DE CARGA'!$AR$355&gt;0,'SIMULADOR DE CARGA'!$AR$355&lt;=24),'Dados Norma'!BW9,
IF(AND(OR('Formulário Orçamento de Conexão'!$O$135="Monofásica",'Formulário Orçamento de Conexão'!$O$135="Bifásica"),'SIMULADOR DE CARGA'!$BS$62&gt;0,'SIMULADOR DE CARGA'!$AR$355&gt;24,'SIMULADOR DE CARGA'!$AR$355&lt;=30),'Dados Norma'!BW10,
IF(AND(OR('Formulário Orçamento de Conexão'!$O$135="Monofásica",'Formulário Orçamento de Conexão'!$O$135="Bifásica"),'SIMULADOR DE CARGA'!$BS$62&gt;0,'SIMULADOR DE CARGA'!$AR$355&gt;30,'SIMULADOR DE CARGA'!$AR$355&lt;=36),'Dados Norma'!BW11,
IF(AND(OR('Formulário Orçamento de Conexão'!$O$135="Monofásica",'Formulário Orçamento de Conexão'!$O$135="Bifásica"),'SIMULADOR DE CARGA'!$BS$62&gt;0,'SIMULADOR DE CARGA'!$AR$355&gt;36,'SIMULADOR DE CARGA'!$AR$355&lt;=50),'Dados Norma'!BW12,
IF(AND(OR('Formulário Orçamento de Conexão'!$O$135="Monofásica",'Formulário Orçamento de Conexão'!$O$135="Bifásica"),'SIMULADOR DE CARGA'!$AR$355&gt;50,'SIMULADOR DE CARGA'!$AR$355&lt;=57.1),'Dados Norma'!BW13,
IF(AND(OR('Formulário Orçamento de Conexão'!$O$135="Monofásica",'Formulário Orçamento de Conexão'!$O$135="Bifásica"),'SIMULADOR DE CARGA'!$AR$355&gt;57.1,'SIMULADOR DE CARGA'!$AR$355&lt;=75),'Dados Norma'!BW14,
IF(AND(OR('Formulário Orçamento de Conexão'!$O$135="Monofásica",'Formulário Orçamento de Conexão'!$O$135="Bifásica"),'SIMULADOR DE CARGA'!$AR$355&gt;75,'SIMULADOR DE CARGA'!$AR$355&lt;=86),'Dados Norma'!BW15,
IF(AND(OR('Formulário Orçamento de Conexão'!$O$135="Monofásica",'Formulário Orçamento de Conexão'!$O$135="Bifásica"),'SIMULADOR DE CARGA'!$AR$355&gt;86,'SIMULADOR DE CARGA'!$AR$355&lt;=95),'Dados Norma'!BW16,
IF(AND(OR('Formulário Orçamento de Conexão'!$O$135="Monofásica",'Formulário Orçamento de Conexão'!$O$135="Bifásica"),'SIMULADOR DE CARGA'!$AR$355&gt;95,'SIMULADOR DE CARGA'!$AR$355&lt;=114),'Dados Norma'!BW17,
IF(AND(OR('Formulário Orçamento de Conexão'!$O$135="Monofásica",'Formulário Orçamento de Conexão'!$O$135="Bifásica"),'SIMULADOR DE CARGA'!$AR$355&gt;114,'SIMULADOR DE CARGA'!$AR$355&lt;=152),'Dados Norma'!BW18,
IF(AND(OR('Formulário Orçamento de Conexão'!$O$135="Monofásica",'Formulário Orçamento de Conexão'!$O$135="Bifásica"),'SIMULADOR DE CARGA'!$AR$355&gt;152,'SIMULADOR DE CARGA'!$AR$355&lt;=171),'Dados Norma'!BW19,
IF(AND(OR('Formulário Orçamento de Conexão'!$O$135="Monofásica",'Formulário Orçamento de Conexão'!$O$135="Bifásica"),'SIMULADOR DE CARGA'!$AR$355&gt;171,'SIMULADOR DE CARGA'!$AR$355&lt;=188),'Dados Norma'!BW20,
IF(AND(OR('Formulário Orçamento de Conexão'!$O$135="Monofásica",'Formulário Orçamento de Conexão'!$O$135="Bifásica"),'SIMULADOR DE CARGA'!$AR$355&gt;188,'SIMULADOR DE CARGA'!$AR$355&lt;=228),'Dados Norma'!BW21,
IF(AND(OR('Formulário Orçamento de Conexão'!$O$135="Monofásica",'Formulário Orçamento de Conexão'!$O$135="Bifásica"),'SIMULADOR DE CARGA'!$AR$355&gt;228,'SIMULADOR DE CARGA'!$AR$355&lt;=266),'Dados Norma'!BW22,
IF(AND(OR('Formulário Orçamento de Conexão'!$O$135="Monofásica",'Formulário Orçamento de Conexão'!$O$135="Bifásica"),'SIMULADOR DE CARGA'!$AR$355&gt;266,'SIMULADOR DE CARGA'!$AR$355&lt;=304),'Dados Norma'!BW23,
IF(AND(OR('Formulário Orçamento de Conexão'!$O$135="Monofásica",'Formulário Orçamento de Conexão'!$O$135="Bifásica"),'SIMULADOR DE CARGA'!$AR$355&gt;304),"",
IF('SIMULADOR DE CARGA'!$AR$355&gt;304,"NÃO EXISTENTE","")
)))))))))))))))))))))))))))))))))))</f>
        <v/>
      </c>
      <c r="O279" s="1208"/>
      <c r="P279" s="1208"/>
      <c r="Q279" s="1208"/>
      <c r="R279" s="366"/>
    </row>
    <row r="280" spans="3:18" ht="15.75">
      <c r="C280" s="392"/>
      <c r="D280" s="392"/>
      <c r="F280" s="392"/>
      <c r="G280" s="392"/>
      <c r="H280" s="392"/>
      <c r="I280" s="392"/>
      <c r="J280" s="392"/>
      <c r="K280" s="392"/>
      <c r="L280" s="392"/>
      <c r="M280" s="392"/>
      <c r="N280" s="392"/>
      <c r="O280" s="392"/>
      <c r="P280" s="392"/>
      <c r="Q280" s="392"/>
      <c r="R280" s="392"/>
    </row>
    <row r="281" spans="3:18" ht="20.100000000000001" customHeight="1">
      <c r="C281" s="827" t="s">
        <v>177</v>
      </c>
      <c r="D281" s="828"/>
      <c r="E281" s="828"/>
      <c r="F281" s="828"/>
      <c r="G281" s="828"/>
      <c r="H281" s="828"/>
      <c r="I281" s="828"/>
      <c r="J281" s="828"/>
      <c r="K281" s="828"/>
      <c r="L281" s="828"/>
      <c r="M281" s="828"/>
      <c r="N281" s="828"/>
      <c r="O281" s="828"/>
      <c r="P281" s="828"/>
      <c r="Q281" s="828"/>
      <c r="R281" s="829"/>
    </row>
    <row r="282" spans="3:18" ht="20.100000000000001" customHeight="1">
      <c r="C282" s="865" t="s">
        <v>132</v>
      </c>
      <c r="D282" s="866"/>
      <c r="E282" s="867"/>
      <c r="F282" s="1101"/>
      <c r="G282" s="1102"/>
      <c r="H282" s="1103"/>
      <c r="I282" s="467"/>
      <c r="J282" s="1185" t="s">
        <v>137</v>
      </c>
      <c r="K282" s="1185"/>
      <c r="L282" s="1185"/>
      <c r="M282" s="1186"/>
      <c r="N282" s="1187"/>
      <c r="O282" s="894"/>
      <c r="P282" s="895"/>
      <c r="Q282" s="825"/>
      <c r="R282" s="826"/>
    </row>
    <row r="283" spans="3:18" ht="20.100000000000001" customHeight="1">
      <c r="C283" s="862" t="s">
        <v>133</v>
      </c>
      <c r="D283" s="863"/>
      <c r="E283" s="863"/>
      <c r="F283" s="863"/>
      <c r="G283" s="863"/>
      <c r="H283" s="863"/>
      <c r="I283" s="863"/>
      <c r="J283" s="863"/>
      <c r="K283" s="863"/>
      <c r="L283" s="863"/>
      <c r="M283" s="863"/>
      <c r="N283" s="863"/>
      <c r="O283" s="863"/>
      <c r="P283" s="863"/>
      <c r="Q283" s="863"/>
      <c r="R283" s="864"/>
    </row>
    <row r="284" spans="3:18" ht="20.100000000000001" customHeight="1">
      <c r="C284" s="868" t="s">
        <v>134</v>
      </c>
      <c r="D284" s="869"/>
      <c r="E284" s="870"/>
      <c r="F284" s="856" t="s">
        <v>2466</v>
      </c>
      <c r="G284" s="857"/>
      <c r="H284" s="858"/>
      <c r="I284" s="361"/>
      <c r="J284" s="341" t="s">
        <v>135</v>
      </c>
      <c r="K284" s="344"/>
      <c r="L284" s="390"/>
      <c r="M284" s="353"/>
      <c r="N284" s="1210" t="s">
        <v>877</v>
      </c>
      <c r="O284" s="1211"/>
      <c r="P284" s="390"/>
      <c r="Q284" s="825"/>
      <c r="R284" s="826"/>
    </row>
    <row r="285" spans="3:18" ht="26.25" customHeight="1">
      <c r="C285" s="882" t="s">
        <v>832</v>
      </c>
      <c r="D285" s="882"/>
      <c r="E285" s="882"/>
      <c r="F285" s="882"/>
      <c r="G285" s="883"/>
      <c r="H285" s="884"/>
      <c r="I285" s="884"/>
      <c r="J285" s="884"/>
      <c r="K285" s="1184"/>
      <c r="L285" s="1184"/>
      <c r="M285" s="1184"/>
      <c r="N285" s="1184"/>
      <c r="O285" s="1184"/>
      <c r="P285" s="1184"/>
      <c r="Q285" s="1184"/>
      <c r="R285" s="1184"/>
    </row>
    <row r="286" spans="3:18" ht="24.75" customHeight="1">
      <c r="C286" s="495" t="s">
        <v>138</v>
      </c>
      <c r="D286" s="883"/>
      <c r="E286" s="884"/>
      <c r="F286" s="884"/>
      <c r="G286" s="884"/>
      <c r="H286" s="884"/>
      <c r="I286" s="884"/>
      <c r="J286" s="884"/>
      <c r="K286" s="884"/>
      <c r="L286" s="884"/>
      <c r="M286" s="884"/>
      <c r="N286" s="884"/>
      <c r="O286" s="884"/>
      <c r="P286" s="886"/>
      <c r="Q286" s="1194"/>
      <c r="R286" s="1194"/>
    </row>
    <row r="287" spans="3:18" ht="20.100000000000001" customHeight="1">
      <c r="C287" s="862" t="s">
        <v>139</v>
      </c>
      <c r="D287" s="1195"/>
      <c r="E287" s="1195"/>
      <c r="F287" s="1195"/>
      <c r="G287" s="1195"/>
      <c r="H287" s="1195"/>
      <c r="I287" s="1195"/>
      <c r="J287" s="1195"/>
      <c r="K287" s="1195"/>
      <c r="L287" s="1195"/>
      <c r="M287" s="1195"/>
      <c r="N287" s="1195"/>
      <c r="O287" s="1195"/>
      <c r="P287" s="1195"/>
      <c r="Q287" s="1195"/>
      <c r="R287" s="864"/>
    </row>
    <row r="288" spans="3:18" ht="20.100000000000001" customHeight="1">
      <c r="C288" s="868" t="s">
        <v>140</v>
      </c>
      <c r="D288" s="869"/>
      <c r="E288" s="870"/>
      <c r="F288" s="672"/>
      <c r="G288" s="1108"/>
      <c r="H288" s="1196"/>
      <c r="I288" s="1109"/>
      <c r="J288" s="394" t="s">
        <v>142</v>
      </c>
      <c r="K288" s="391"/>
      <c r="L288" s="395" t="s">
        <v>143</v>
      </c>
      <c r="M288" s="1108"/>
      <c r="N288" s="1109"/>
      <c r="O288" s="396" t="s">
        <v>144</v>
      </c>
      <c r="P288" s="875"/>
      <c r="Q288" s="876"/>
      <c r="R288" s="398"/>
    </row>
    <row r="289" spans="3:18" ht="20.100000000000001" customHeight="1">
      <c r="C289" s="1188"/>
      <c r="D289" s="1189"/>
      <c r="E289" s="1189"/>
      <c r="F289" s="1190"/>
      <c r="G289" s="1190"/>
      <c r="H289" s="1190"/>
      <c r="I289" s="1191"/>
      <c r="J289" s="353" t="s">
        <v>145</v>
      </c>
      <c r="K289" s="361"/>
      <c r="L289" s="344" t="s">
        <v>146</v>
      </c>
      <c r="M289" s="1108"/>
      <c r="N289" s="1109"/>
      <c r="O289" s="340" t="s">
        <v>144</v>
      </c>
      <c r="P289" s="1108"/>
      <c r="Q289" s="1109"/>
      <c r="R289" s="398"/>
    </row>
    <row r="290" spans="3:18" ht="21" customHeight="1">
      <c r="C290" s="1192" t="s">
        <v>147</v>
      </c>
      <c r="D290" s="1192"/>
      <c r="E290" s="1192"/>
      <c r="F290" s="667"/>
      <c r="G290" s="1193"/>
      <c r="H290" s="1193"/>
      <c r="I290" s="1193"/>
      <c r="J290" s="1193"/>
      <c r="K290" s="1193"/>
      <c r="L290" s="1193"/>
      <c r="M290" s="1193"/>
      <c r="N290" s="1193"/>
      <c r="O290" s="1193"/>
      <c r="P290" s="1193"/>
      <c r="Q290" s="1193"/>
      <c r="R290" s="1193"/>
    </row>
    <row r="291" spans="3:18"/>
    <row r="292" spans="3:18"/>
    <row r="293" spans="3:18"/>
    <row r="294" spans="3:18"/>
    <row r="295" spans="3:18"/>
    <row r="296" spans="3:18"/>
    <row r="297" spans="3:18"/>
    <row r="298" spans="3:18"/>
    <row r="299" spans="3:18"/>
    <row r="300" spans="3:18"/>
    <row r="301" spans="3:18"/>
    <row r="302" spans="3:18"/>
  </sheetData>
  <sheetProtection algorithmName="SHA-512" hashValue="azp/ysKgB5otlEElI+lYQdTDYBrQIwdE31YLwFUGoBZFX5cX4f/r7A8vzaawrB1nGz1gfN86GtI5QubFfta6nA==" saltValue="FgOHdyD+6E9rsI7/+N8yNA==" spinCount="100000" sheet="1" objects="1" scenarios="1" selectLockedCells="1"/>
  <mergeCells count="192">
    <mergeCell ref="C289:E289"/>
    <mergeCell ref="F289:I289"/>
    <mergeCell ref="M289:N289"/>
    <mergeCell ref="P289:Q289"/>
    <mergeCell ref="C290:E290"/>
    <mergeCell ref="G290:R290"/>
    <mergeCell ref="D286:P286"/>
    <mergeCell ref="Q286:R286"/>
    <mergeCell ref="C287:R287"/>
    <mergeCell ref="C288:E288"/>
    <mergeCell ref="G288:I288"/>
    <mergeCell ref="M288:N288"/>
    <mergeCell ref="P288:Q288"/>
    <mergeCell ref="C283:R283"/>
    <mergeCell ref="C284:E284"/>
    <mergeCell ref="F284:H284"/>
    <mergeCell ref="N284:O284"/>
    <mergeCell ref="Q284:R284"/>
    <mergeCell ref="C285:F285"/>
    <mergeCell ref="G285:J285"/>
    <mergeCell ref="K285:R285"/>
    <mergeCell ref="C281:R281"/>
    <mergeCell ref="C282:E282"/>
    <mergeCell ref="F282:H282"/>
    <mergeCell ref="J282:M282"/>
    <mergeCell ref="N282:P282"/>
    <mergeCell ref="Q282:R282"/>
    <mergeCell ref="C274:P274"/>
    <mergeCell ref="Q274:R274"/>
    <mergeCell ref="C276:G276"/>
    <mergeCell ref="H276:R276"/>
    <mergeCell ref="C278:R278"/>
    <mergeCell ref="C279:E279"/>
    <mergeCell ref="F279:H279"/>
    <mergeCell ref="J279:L279"/>
    <mergeCell ref="N279:Q279"/>
    <mergeCell ref="C271:F271"/>
    <mergeCell ref="G271:H271"/>
    <mergeCell ref="I271:K271"/>
    <mergeCell ref="L271:R271"/>
    <mergeCell ref="C272:P272"/>
    <mergeCell ref="Q272:R272"/>
    <mergeCell ref="C269:F269"/>
    <mergeCell ref="G269:K269"/>
    <mergeCell ref="L269:M269"/>
    <mergeCell ref="C270:F270"/>
    <mergeCell ref="G270:K270"/>
    <mergeCell ref="L270:M270"/>
    <mergeCell ref="C267:F267"/>
    <mergeCell ref="G267:K267"/>
    <mergeCell ref="L267:M267"/>
    <mergeCell ref="C268:F268"/>
    <mergeCell ref="G268:K268"/>
    <mergeCell ref="L268:M268"/>
    <mergeCell ref="C265:F265"/>
    <mergeCell ref="G265:K265"/>
    <mergeCell ref="L265:M265"/>
    <mergeCell ref="C266:F266"/>
    <mergeCell ref="G266:K266"/>
    <mergeCell ref="L266:M266"/>
    <mergeCell ref="C263:F263"/>
    <mergeCell ref="G263:K263"/>
    <mergeCell ref="L263:M263"/>
    <mergeCell ref="C264:F264"/>
    <mergeCell ref="G264:K264"/>
    <mergeCell ref="L264:M264"/>
    <mergeCell ref="P260:P261"/>
    <mergeCell ref="Q260:R261"/>
    <mergeCell ref="L261:M261"/>
    <mergeCell ref="N261:O261"/>
    <mergeCell ref="C262:F262"/>
    <mergeCell ref="G262:K262"/>
    <mergeCell ref="L262:M262"/>
    <mergeCell ref="C257:F257"/>
    <mergeCell ref="L257:N257"/>
    <mergeCell ref="C259:K259"/>
    <mergeCell ref="C260:F261"/>
    <mergeCell ref="G260:K261"/>
    <mergeCell ref="L260:O260"/>
    <mergeCell ref="D254:E254"/>
    <mergeCell ref="M254:N254"/>
    <mergeCell ref="D255:E255"/>
    <mergeCell ref="M255:N255"/>
    <mergeCell ref="D256:E256"/>
    <mergeCell ref="M256:N256"/>
    <mergeCell ref="D251:E251"/>
    <mergeCell ref="M251:N251"/>
    <mergeCell ref="D252:E252"/>
    <mergeCell ref="M252:N252"/>
    <mergeCell ref="D253:E253"/>
    <mergeCell ref="M253:N253"/>
    <mergeCell ref="C148:R148"/>
    <mergeCell ref="C149:D149"/>
    <mergeCell ref="E149:H149"/>
    <mergeCell ref="C150:R150"/>
    <mergeCell ref="D250:E250"/>
    <mergeCell ref="L250:P250"/>
    <mergeCell ref="C145:E145"/>
    <mergeCell ref="F145:I145"/>
    <mergeCell ref="M145:N145"/>
    <mergeCell ref="P145:Q145"/>
    <mergeCell ref="C146:E146"/>
    <mergeCell ref="G146:R146"/>
    <mergeCell ref="D142:P142"/>
    <mergeCell ref="Q142:R142"/>
    <mergeCell ref="C143:R143"/>
    <mergeCell ref="C144:E144"/>
    <mergeCell ref="G144:I144"/>
    <mergeCell ref="M144:N144"/>
    <mergeCell ref="P144:Q144"/>
    <mergeCell ref="C139:R139"/>
    <mergeCell ref="C140:E140"/>
    <mergeCell ref="F140:H140"/>
    <mergeCell ref="Q140:R140"/>
    <mergeCell ref="C141:F141"/>
    <mergeCell ref="G141:J141"/>
    <mergeCell ref="K141:R141"/>
    <mergeCell ref="C137:R137"/>
    <mergeCell ref="C138:E138"/>
    <mergeCell ref="F138:H138"/>
    <mergeCell ref="J138:M138"/>
    <mergeCell ref="N138:P138"/>
    <mergeCell ref="Q138:R138"/>
    <mergeCell ref="C132:G132"/>
    <mergeCell ref="H132:R132"/>
    <mergeCell ref="C134:R134"/>
    <mergeCell ref="C135:E135"/>
    <mergeCell ref="F135:H135"/>
    <mergeCell ref="J135:L135"/>
    <mergeCell ref="N135:Q135"/>
    <mergeCell ref="C127:F127"/>
    <mergeCell ref="G127:H127"/>
    <mergeCell ref="I127:K127"/>
    <mergeCell ref="L127:R127"/>
    <mergeCell ref="C128:P128"/>
    <mergeCell ref="C130:P130"/>
    <mergeCell ref="Q130:R130"/>
    <mergeCell ref="C125:F125"/>
    <mergeCell ref="G125:K125"/>
    <mergeCell ref="L125:M125"/>
    <mergeCell ref="C126:F126"/>
    <mergeCell ref="G126:K126"/>
    <mergeCell ref="L126:M126"/>
    <mergeCell ref="C123:F123"/>
    <mergeCell ref="G123:K123"/>
    <mergeCell ref="L123:M123"/>
    <mergeCell ref="C124:F124"/>
    <mergeCell ref="G124:K124"/>
    <mergeCell ref="L124:M124"/>
    <mergeCell ref="C121:F121"/>
    <mergeCell ref="G121:K121"/>
    <mergeCell ref="L121:M121"/>
    <mergeCell ref="C122:F122"/>
    <mergeCell ref="G122:K122"/>
    <mergeCell ref="L122:M122"/>
    <mergeCell ref="C119:F119"/>
    <mergeCell ref="G119:K119"/>
    <mergeCell ref="L119:M119"/>
    <mergeCell ref="C120:F120"/>
    <mergeCell ref="G120:K120"/>
    <mergeCell ref="L120:M120"/>
    <mergeCell ref="Q116:R117"/>
    <mergeCell ref="L117:M117"/>
    <mergeCell ref="N117:O117"/>
    <mergeCell ref="C118:F118"/>
    <mergeCell ref="G118:K118"/>
    <mergeCell ref="L118:M118"/>
    <mergeCell ref="C113:F113"/>
    <mergeCell ref="L113:N113"/>
    <mergeCell ref="C115:K115"/>
    <mergeCell ref="C116:F117"/>
    <mergeCell ref="G116:K117"/>
    <mergeCell ref="L116:O116"/>
    <mergeCell ref="D112:E112"/>
    <mergeCell ref="M112:N112"/>
    <mergeCell ref="D107:E107"/>
    <mergeCell ref="M107:N107"/>
    <mergeCell ref="D108:E108"/>
    <mergeCell ref="M108:N108"/>
    <mergeCell ref="D109:E109"/>
    <mergeCell ref="M109:N109"/>
    <mergeCell ref="P116:P117"/>
    <mergeCell ref="C3:R3"/>
    <mergeCell ref="C4:D4"/>
    <mergeCell ref="E4:H4"/>
    <mergeCell ref="C5:R5"/>
    <mergeCell ref="D106:E106"/>
    <mergeCell ref="L106:P106"/>
    <mergeCell ref="D110:E110"/>
    <mergeCell ref="M110:N110"/>
    <mergeCell ref="D111:E111"/>
    <mergeCell ref="M111:N111"/>
  </mergeCells>
  <conditionalFormatting sqref="C116 G116 P116:Q116 L116:L127 N117 G118:G127 C118:C128 I127 C260 G260 P260:Q260 L260:L271 N261 G262:G271 C262:C272 I271 Q272">
    <cfRule type="expression" dxfId="43" priority="12">
      <formula>$L$201="Não"</formula>
    </cfRule>
  </conditionalFormatting>
  <conditionalFormatting sqref="C139:R142">
    <cfRule type="expression" dxfId="41" priority="3">
      <formula>$F$138="Caixa Existente sem Alteração"</formula>
    </cfRule>
    <cfRule type="expression" dxfId="40" priority="7">
      <formula>$F$138="Alteração de Carga"</formula>
    </cfRule>
  </conditionalFormatting>
  <conditionalFormatting sqref="C141:R142">
    <cfRule type="expression" dxfId="39" priority="20">
      <formula>OR($N$138="Residencial",$N$138="Comercial",$N$138="Industrial")</formula>
    </cfRule>
  </conditionalFormatting>
  <conditionalFormatting sqref="C143:R146">
    <cfRule type="expression" dxfId="37" priority="6">
      <formula>$F$138="Conexão Nova"</formula>
    </cfRule>
  </conditionalFormatting>
  <conditionalFormatting sqref="C283:R286">
    <cfRule type="expression" dxfId="36" priority="2">
      <formula>$F$282="Alteração de Carga"</formula>
    </cfRule>
    <cfRule type="expression" dxfId="35" priority="5">
      <formula>$F$282="Caixa Existente sem Alteração"</formula>
    </cfRule>
  </conditionalFormatting>
  <conditionalFormatting sqref="C285:R286">
    <cfRule type="expression" dxfId="34" priority="1">
      <formula>OR($N$282="Residencial",$N$282="Comercial",$N$282="Industrial")</formula>
    </cfRule>
  </conditionalFormatting>
  <conditionalFormatting sqref="C287:R290">
    <cfRule type="expression" dxfId="33" priority="4">
      <formula>$F$282="Conexão Nova"</formula>
    </cfRule>
  </conditionalFormatting>
  <conditionalFormatting sqref="H276">
    <cfRule type="expression" dxfId="32" priority="8">
      <formula>$G$14="Sim"</formula>
    </cfRule>
  </conditionalFormatting>
  <conditionalFormatting sqref="N118:R126">
    <cfRule type="expression" dxfId="31" priority="17">
      <formula>$L$201="Não"</formula>
    </cfRule>
  </conditionalFormatting>
  <conditionalFormatting sqref="N262:R270">
    <cfRule type="expression" dxfId="30" priority="11">
      <formula>$L$201="Não"</formula>
    </cfRule>
  </conditionalFormatting>
  <conditionalFormatting sqref="O252:P256">
    <cfRule type="expression" dxfId="29" priority="13">
      <formula>$G$14="Sim"</formula>
    </cfRule>
  </conditionalFormatting>
  <conditionalFormatting sqref="Q130">
    <cfRule type="expression" dxfId="28" priority="15">
      <formula>$G$14="Sim"</formula>
    </cfRule>
  </conditionalFormatting>
  <conditionalFormatting sqref="Q272 Q128:R128 H132">
    <cfRule type="expression" dxfId="27" priority="14">
      <formula>$G$14="Sim"</formula>
    </cfRule>
  </conditionalFormatting>
  <conditionalFormatting sqref="Q274">
    <cfRule type="expression" dxfId="26" priority="9">
      <formula>$G$14="Sim"</formula>
    </cfRule>
  </conditionalFormatting>
  <conditionalFormatting sqref="Q118:R126">
    <cfRule type="expression" dxfId="25" priority="16">
      <formula>$G$14="Sim"</formula>
    </cfRule>
  </conditionalFormatting>
  <conditionalFormatting sqref="Q128:R128">
    <cfRule type="expression" dxfId="24" priority="18">
      <formula>$L$201="Não"</formula>
    </cfRule>
  </conditionalFormatting>
  <conditionalFormatting sqref="Q262:R270">
    <cfRule type="expression" dxfId="23" priority="10">
      <formula>$G$14="Sim"</formula>
    </cfRule>
  </conditionalFormatting>
  <dataValidations count="14">
    <dataValidation type="list" allowBlank="1" showErrorMessage="1" sqref="D107:E112 D251:E256" xr:uid="{833C12F8-C73B-4268-8062-C19DAAFDD74C}">
      <formula1>CARGAURBAN</formula1>
    </dataValidation>
    <dataValidation type="list" allowBlank="1" showInputMessage="1" showErrorMessage="1" sqref="M288:N288 M144:N144" xr:uid="{6E022CF9-1C92-4F47-804A-213A40A07428}">
      <formula1>DJEXISTENTE</formula1>
    </dataValidation>
    <dataValidation allowBlank="1" showInputMessage="1" showErrorMessage="1" prompt="Para atividade principal do tipo &quot;Rural&quot;, é necessário documentos que comprovem a atividade exercida no local!" sqref="K141 K285" xr:uid="{4E95EEAD-6BA0-4D83-A674-7A529C2FC5C5}"/>
    <dataValidation allowBlank="1" showErrorMessage="1" sqref="F251:H256 C107:C112 F107:H112 N252:P256 C251:C256 O108:P112" xr:uid="{CA12D889-5BA1-4F91-A1F4-70D206DDF505}"/>
    <dataValidation type="list" allowBlank="1" showInputMessage="1" showErrorMessage="1" prompt="Unidade de Potência - Coloque a unidade de potência em kW ou CV" sqref="L118:M126 L262:M270" xr:uid="{488B92DA-B815-4755-8042-FA59FF0EB352}">
      <formula1>"kW,CV"</formula1>
    </dataValidation>
    <dataValidation operator="greaterThanOrEqual" allowBlank="1" showErrorMessage="1" prompt="Quantidade - Número de objetos na instalação" sqref="Q106:S114 C257 L113 C129:S129 I106:K113 C113 Q250:S258 O257 L257 C273:S273 I250:K257" xr:uid="{0DE5E70F-2EA6-4A88-91A0-6AC2114F4549}"/>
    <dataValidation type="list" allowBlank="1" showErrorMessage="1" sqref="G147 F146 F290" xr:uid="{39CBB334-8232-4EBF-9293-ABC072039E28}">
      <formula1>"Sim,Não"</formula1>
    </dataValidation>
    <dataValidation type="list" allowBlank="1" showInputMessage="1" showErrorMessage="1" prompt="Favor escolher entre &quot;Sim&quot; ou &quot;Não&quot;" sqref="G271 G127 L259" xr:uid="{5AFED047-3E66-419E-8B67-A3898541EDA2}">
      <formula1>"Sim,Não"</formula1>
    </dataValidation>
    <dataValidation type="decimal" operator="greaterThan" allowBlank="1" showInputMessage="1" showErrorMessage="1" prompt="Quantidade - Número" sqref="P118:P126 P262:P270" xr:uid="{BB1ACB87-4EF4-4C11-8EFF-F232FED31B36}">
      <formula1>-1</formula1>
    </dataValidation>
    <dataValidation operator="greaterThanOrEqual" allowBlank="1" showInputMessage="1" showErrorMessage="1" prompt="Quantidade - Número de objetos na instalação" sqref="M92:O92 C162:G166 C157:E160 M187:S197 C197:K197 M42:S52 M82:O82 M227:O227 Q7:S15 M7:O15 K6:K13 P10:P15 Q76:S82 O251:P251 M247:O247 I242:I247 C247:H247 I6:I14 M17:O22 C17:G22 C47:G52 C62:G62 G90:H92 H113:H114 S134:S135 C114:G114 C131:S131 Q133 C136 C134 I114:P114 C92:E92 M249:S249 C82:F82 K87:K92 J7:J12 O6 C12:E15 F12:F13 F15 P23:S25 L14 P27:S31 H27 C30 D37:S41 J24:J25 L7:L12 J14:J15 O29:O31 C23:I25 K23:M25 Q17:S22 H18:H22 L17:L18 K15 K29:M30 L20:L22 C31:M31 C27:G28 I27:M28 N23:N31 O23:O27 P7:P8 P96:Q96 P17 D29:I30 C105:C106 C37 H47 L66:L67 H57 C39:C41 L56:L58 C57:C61 D67:F71 D6:E6 J70:J72 H67 P69:P72 C69:C71 G70:G72 D60:E61 D57:E58 M6 F57:G61 C67 L70:L72 G67:G68 L42:L48 J67:J68 M66:N71 O70:O71 O66:O68 H69:H72 P66 L76:L77 K77:K82 P79:P82 H77 J80:J82 L80:L82 C79:C81 D77:F81 P99:P102 H79:H82 G77:G78 I67:I72 J77:J78 M76:N81 O80:O81 O76:O78 I77:I82 P76 L86:L87 P89:P92 H87 F87:F92 L50:L52 C89:C91 L90:L92 C87 Q97:Q101 G87:G88 J91:J92 J87:J88 M86:N91 O90:O91 O86:O88 P86 G80:G82 L96:L97 I97:I102 J100:J102 H97 K67:K72 R96:S101 C99:C101 I87:I92 K97:K102 C97 C72:F72 D97:E101 F97 G97:G98 N100:O101 Q86:S92 D87:E88 F100:G101 Q66:S72 M96:M101 N96:O98 I47:K52 D90:E91 L60:L62 H99:H102 H59:H62 H7:H15 C7:F11 P19:P22 M56:S62 I57:K62 L105:L107 F106:H106 I17:K22 C42:K45 C32:S35 H49:H52 M72:O72 L100:L102 C102:G102 M102:O102 Q102:S102 J152:J157 O151 F157:F158 L152:L157 F160 P168:S170 L159 P172:S176 H172 C175 D182:S186 I162:K166 J169:J170 J159:J160 O174:O176 K168:M170 Q162:S167 H163:H166 L162:L163 K160 K174:M175 L165:L167 C176:M176 C172:G173 I172:M173 N168:N176 O168:O172 P152:P153 P241:Q241 P162 D174:I175 G157:H160 C182 I192:K196 H192 L211:L212 H202 C184:C186 L201:L203 C202:C206 J167:K167 D212:F216 D151:E151 J215:J217 H212 P214:P217 C214:C216 G215:G216 D205:E206 D202:E203 M151 F202:G206 C212 L215:L217 G212:G213 L187:L193 J212:J213 M211:N216 O215:O216 O211:O213 H214:H216 P211 L221:L222 K222:K227 P224:P227 H222 J225:J227 L225:L227 C224:C226 D222:F226 P244:P247 H224:H226 G222:G223 I212:I217 J222:J223 M221:N226 O225:O226 O221:O223 I222:I227 P221 L231:L232 P234:P237 H232 F232:F237 L195:L197 C234:C236 L235:L237 C232 Q242:Q246 G232:G233 J236:J237 J232:J233 M231:N236 O235:O236 O231:O233 P231 G225:G226 L241:L242 K242:K247 J245:J247 H242 K212:K217 R241:S246 C244:C246 I232:I237 H244:H246 C242 C217:H217 D242:E246 F242 G242:G243 N245:O246 G235:H237 D232:E233 F245:G246 Q211:S217 M241:M246 N241:O243 I202:K206 D235:E236 L205:L207 L245:L247 H204:H206 G151:G156 H152:H156 P164:P167 M201:S207 C207:K207 C152:F156 C167:I170 C187:K190 C177:S180 H194:H196 M217:O217 Q221:S227 C227:H227 Q231:S237 Q247:S247 I151:I159 P155:P160 K151:K158 M152:O160 Q152:S160 M162:O167 C192:G196 K232:K237 M237:O237 C237:E237 H276 Q277 F135 H132 I135:J135 M135:N135 G6:G15 H257:H258 M278:M279 D278:E279 C258:G258 C275:S275 Q278:S279 C280 C278 I258:P258 C249:C250 L249:L251 F250:H250 N278:P278 R135 F279 F278:L278 I279:J279 N279 O107:P107 D249:K249 D105:K105 M105:S105" xr:uid="{F0E13025-41F0-4DFE-A20F-24CD3189C85A}"/>
    <dataValidation allowBlank="1" showInputMessage="1" showErrorMessage="1" prompt="Favor escolher entre &quot;Sim&quot; ou &quot;Não&quot;" sqref="L115:M115 M259" xr:uid="{BC27A228-E9B1-4183-8618-CFBE48A875EE}"/>
    <dataValidation type="list" allowBlank="1" showErrorMessage="1" sqref="F144 F288" xr:uid="{E642B3A4-CDEF-4298-893E-FF919780EFE4}">
      <formula1>"Instalação de Nº:*,Medidor de Nº:*,Caixa de Nº:*"</formula1>
    </dataValidation>
    <dataValidation type="list" allowBlank="1" showErrorMessage="1" sqref="F138 F282" xr:uid="{E9DC7CBD-D224-4439-A6B8-4C8B05F0C30A}">
      <formula1>"Conexão Nova,Alteração de Carga,Caixa Existente sem Alteração"</formula1>
    </dataValidation>
    <dataValidation type="list" allowBlank="1" showInputMessage="1" showErrorMessage="1" sqref="N118:N126 N262:N270" xr:uid="{66B16F90-500C-4655-B154-D728AB319391}">
      <formula1>IF(AND(G118="Trifásico",L118="CV"),MOTORES_TRIFASICOS,   IF(AND(G118="Trifásico",L118="KW"),MOTORES_TRIFASICOSW, IF(AND(G118&lt;&gt;"Trifásico",L118="CV"),MOTORES_MONOFASICOS, IF(AND(G118&lt;&gt;"Trifásico",L118="KW"),MOTORES_MONOFASICOSW,))))</formula1>
    </dataValidation>
  </dataValidations>
  <pageMargins left="0.51181102362204722" right="0.51181102362204722" top="0.78740157480314965" bottom="0.78740157480314965" header="0.31496062992125984" footer="0.31496062992125984"/>
  <pageSetup paperSize="9" scale="31" fitToHeight="2" orientation="portrait" r:id="rId1"/>
  <headerFooter>
    <oddFooter>&amp;R_x000D_&amp;1#&amp;"Calibri"&amp;10&amp;K000000 Classificação: Direcionado</oddFooter>
  </headerFooter>
  <rowBreaks count="1" manualBreakCount="1">
    <brk id="146" min="2" max="17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5F2213E7-3CB3-4ACE-83B4-298A380F20FB}">
            <xm:f>'Formulário Orçamento de Conexão'!$G$52="URBANO"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C285 G285 C286:D286</xm:sqref>
        </x14:conditionalFormatting>
        <x14:conditionalFormatting xmlns:xm="http://schemas.microsoft.com/office/excel/2006/main">
          <x14:cfRule type="expression" priority="21" id="{EF6CD090-227C-417C-8403-C89B80EA1E11}">
            <xm:f>'Formulário Orçamento de Conexão'!$G$52="URBANO"</xm:f>
            <x14:dxf>
              <font>
                <color theme="0" tint="-0.14996795556505021"/>
              </font>
              <fill>
                <patternFill>
                  <bgColor theme="0" tint="-0.14996795556505021"/>
                </patternFill>
              </fill>
            </x14:dxf>
          </x14:cfRule>
          <xm:sqref>C141:R142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F914AA3-2746-46A9-BFCA-3DF5443E0C5D}">
          <x14:formula1>
            <xm:f>'SIMULADOR DE CARGA'!$DM$3:$DM$1188</xm:f>
          </x14:formula1>
          <xm:sqref>D286:P286</xm:sqref>
        </x14:dataValidation>
        <x14:dataValidation type="list" allowBlank="1" showInputMessage="1" showErrorMessage="1" xr:uid="{40DD5AF9-970A-4987-9A2D-24EAF235E74E}">
          <x14:formula1>
            <xm:f>'SIMULADOR DE CARGA'!$DH$3:$DH$1188</xm:f>
          </x14:formula1>
          <xm:sqref>D142:P142</xm:sqref>
        </x14:dataValidation>
        <x14:dataValidation type="list" allowBlank="1" showInputMessage="1" showErrorMessage="1" xr:uid="{86555D31-E638-4674-BDAC-3BE931B729F9}">
          <x14:formula1>
            <xm:f>IF('Formulário Orçamento de Conexão'!$G$52="RURAL",rural2, IF('Formulário Orçamento de Conexão'!$G$52="URBANO",Urbano,""))</xm:f>
          </x14:formula1>
          <xm:sqref>N138:P138 N282:P282</xm:sqref>
        </x14:dataValidation>
        <x14:dataValidation type="list" allowBlank="1" showInputMessage="1" showErrorMessage="1" xr:uid="{E2AED3E3-4029-4A91-9B64-AFA80C968BCE}">
          <x14:formula1>
            <xm:f>'SIMULADOR DE CARGA'!$EC$3:$EC$11</xm:f>
          </x14:formula1>
          <xm:sqref>F284:H284</xm:sqref>
        </x14:dataValidation>
        <x14:dataValidation type="list" allowBlank="1" showInputMessage="1" showErrorMessage="1" xr:uid="{02C5E537-ED8A-422D-B3DE-87839731D2C5}">
          <x14:formula1>
            <xm:f>'SIMULADOR DE CARGA'!$DX$3:$DX$9</xm:f>
          </x14:formula1>
          <xm:sqref>F140:H140</xm:sqref>
        </x14:dataValidation>
        <x14:dataValidation type="list" allowBlank="1" showInputMessage="1" showErrorMessage="1" xr:uid="{7192B4C0-091D-475F-9BC2-BCCC6CB406DB}">
          <x14:formula1>
            <xm:f>'SIMULADOR DE CARGA'!$BY$3:$BY$5</xm:f>
          </x14:formula1>
          <xm:sqref>G118:K126 G262:K270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A0D118B2-7C6D-4424-880B-A443177624D6}">
          <x14:formula1>
            <xm:f>CLASSE_RURAL!$A$2:$A$52</xm:f>
          </x14:formula1>
          <xm:sqref>G141 G285</xm:sqref>
        </x14:dataValidation>
        <x14:dataValidation type="list" allowBlank="1" showErrorMessage="1" xr:uid="{98275E1E-E174-455B-B740-516755141306}">
          <x14:formula1>
            <xm:f>'Dados Norma'!$AS$4:$AS$10</xm:f>
          </x14:formula1>
          <xm:sqref>L108:L112 L252:L256</xm:sqref>
        </x14:dataValidation>
        <x14:dataValidation type="list" allowBlank="1" showErrorMessage="1" xr:uid="{AB7591C2-08A8-4002-A765-66AD663029F9}">
          <x14:formula1>
            <xm:f>'SIMULADOR DE CARGA'!$CB$3:$CB$4</xm:f>
          </x14:formula1>
          <xm:sqref>M252:M256 M108:M112</xm:sqref>
        </x14:dataValidation>
        <x14:dataValidation type="list" allowBlank="1" showInputMessage="1" showErrorMessage="1" xr:uid="{6289D33C-74A0-490F-9589-2DC313BBCDE4}">
          <x14:formula1>
            <xm:f>'SIMULADOR DE CARGA'!$CQ$3:$CQ$29</xm:f>
          </x14:formula1>
          <xm:sqref>P288:Q288</xm:sqref>
        </x14:dataValidation>
        <x14:dataValidation type="list" allowBlank="1" showInputMessage="1" showErrorMessage="1" xr:uid="{411663D8-AA02-4CB2-817A-D8EC4DF0DC64}">
          <x14:formula1>
            <xm:f>'SIMULADOR DE CARGA'!$BV$3:$BV$5</xm:f>
          </x14:formula1>
          <xm:sqref>E4 F149:H149</xm:sqref>
        </x14:dataValidation>
        <x14:dataValidation type="list" allowBlank="1" showInputMessage="1" showErrorMessage="1" xr:uid="{60B5B662-F5E1-4ED4-AA27-D4F5203BB4B5}">
          <x14:formula1>
            <xm:f>'SIMULADOR DE CARGA'!$CP$3:$CP$46</xm:f>
          </x14:formula1>
          <xm:sqref>P144:Q144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9">
    <tabColor rgb="FF00B050"/>
  </sheetPr>
  <dimension ref="A1:T392"/>
  <sheetViews>
    <sheetView showGridLines="0" zoomScale="70" zoomScaleNormal="70" workbookViewId="0">
      <selection activeCell="M227" sqref="M227:P227"/>
    </sheetView>
  </sheetViews>
  <sheetFormatPr defaultColWidth="0" defaultRowHeight="15" zeroHeight="1"/>
  <cols>
    <col min="1" max="1" width="4.42578125" customWidth="1"/>
    <col min="2" max="2" width="3.140625" customWidth="1"/>
    <col min="3" max="3" width="20.7109375" customWidth="1"/>
    <col min="4" max="4" width="7.7109375" customWidth="1"/>
    <col min="5" max="5" width="9.7109375" customWidth="1"/>
    <col min="6" max="6" width="20.7109375" customWidth="1"/>
    <col min="7" max="7" width="14" customWidth="1"/>
    <col min="8" max="8" width="20.7109375" customWidth="1"/>
    <col min="9" max="9" width="8.28515625" customWidth="1"/>
    <col min="10" max="10" width="20.7109375" customWidth="1"/>
    <col min="11" max="11" width="7.7109375" customWidth="1"/>
    <col min="12" max="12" width="18.42578125" customWidth="1"/>
    <col min="13" max="13" width="7.7109375" customWidth="1"/>
    <col min="14" max="14" width="16.42578125" customWidth="1"/>
    <col min="15" max="15" width="14.42578125" customWidth="1"/>
    <col min="16" max="16" width="14.5703125" customWidth="1"/>
    <col min="17" max="17" width="9.28515625" customWidth="1"/>
    <col min="18" max="18" width="10.85546875" customWidth="1"/>
    <col min="19" max="19" width="3.42578125" customWidth="1"/>
    <col min="20" max="20" width="4.28515625" customWidth="1"/>
    <col min="21" max="16384" width="9.140625" hidden="1"/>
  </cols>
  <sheetData>
    <row r="1" spans="3:18" ht="9.75" customHeight="1"/>
    <row r="3" spans="3:18" ht="20.25" customHeight="1">
      <c r="C3" s="1139" t="s">
        <v>172</v>
      </c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1"/>
    </row>
    <row r="4" spans="3:18" ht="29.25" hidden="1" customHeight="1">
      <c r="C4" s="1142" t="s">
        <v>714</v>
      </c>
      <c r="D4" s="1143"/>
      <c r="E4" s="1144" t="s">
        <v>381</v>
      </c>
      <c r="F4" s="1145"/>
      <c r="G4" s="1145"/>
      <c r="H4" s="1146"/>
      <c r="I4" s="175"/>
      <c r="J4" s="446"/>
      <c r="K4" s="446"/>
      <c r="L4" s="446"/>
      <c r="M4" s="446"/>
      <c r="N4" s="446"/>
      <c r="O4" s="446"/>
      <c r="P4" s="446"/>
      <c r="Q4" s="446"/>
      <c r="R4" s="176"/>
    </row>
    <row r="5" spans="3:18" ht="2.25" customHeight="1"/>
    <row r="6" spans="3:18" ht="20.100000000000001" customHeight="1">
      <c r="C6" s="1119" t="s">
        <v>2481</v>
      </c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</row>
    <row r="7" spans="3:18" ht="6" customHeight="1"/>
    <row r="8" spans="3:18" ht="20.100000000000001" customHeight="1">
      <c r="C8" s="1114" t="s">
        <v>564</v>
      </c>
      <c r="D8" s="1114"/>
      <c r="E8" s="1114"/>
      <c r="F8" s="742" t="s">
        <v>849</v>
      </c>
      <c r="G8" s="742" t="s">
        <v>2482</v>
      </c>
      <c r="H8" s="1114" t="s">
        <v>2529</v>
      </c>
      <c r="I8" s="1114"/>
      <c r="K8" s="1217" t="s">
        <v>564</v>
      </c>
      <c r="L8" s="1217"/>
      <c r="M8" s="1217"/>
      <c r="N8" s="1217" t="s">
        <v>849</v>
      </c>
      <c r="O8" s="1217"/>
      <c r="P8" s="765" t="s">
        <v>2482</v>
      </c>
      <c r="Q8" s="1217" t="s">
        <v>2529</v>
      </c>
      <c r="R8" s="1217"/>
    </row>
    <row r="9" spans="3:18" ht="20.100000000000001" customHeight="1">
      <c r="C9" s="947" t="s">
        <v>2484</v>
      </c>
      <c r="D9" s="947"/>
      <c r="E9" s="947"/>
      <c r="F9" s="744">
        <v>42</v>
      </c>
      <c r="G9" s="764"/>
      <c r="H9" s="945" t="str">
        <f>IF(OR('SIMULADOR DE CARGA'!Y73=0),"",'SIMULADOR DE CARGA'!Y73)</f>
        <v/>
      </c>
      <c r="I9" s="946"/>
      <c r="K9" s="1214" t="s">
        <v>71</v>
      </c>
      <c r="L9" s="1214"/>
      <c r="M9" s="1214"/>
      <c r="N9" s="766">
        <v>145</v>
      </c>
      <c r="O9" s="767"/>
      <c r="P9" s="768"/>
      <c r="Q9" s="1215" t="str">
        <f>IF(OR('SIMULADOR DE CARGA'!Y109=0),"",'SIMULADOR DE CARGA'!Y109)</f>
        <v/>
      </c>
      <c r="R9" s="1215"/>
    </row>
    <row r="10" spans="3:18" ht="20.100000000000001" customHeight="1">
      <c r="C10" s="947" t="s">
        <v>2485</v>
      </c>
      <c r="D10" s="947"/>
      <c r="E10" s="947"/>
      <c r="F10" s="744">
        <v>80</v>
      </c>
      <c r="G10" s="764"/>
      <c r="H10" s="945" t="str">
        <f>IF(OR('SIMULADOR DE CARGA'!Y74=0),"",'SIMULADOR DE CARGA'!Y74)</f>
        <v/>
      </c>
      <c r="I10" s="946"/>
      <c r="K10" s="1214" t="s">
        <v>2486</v>
      </c>
      <c r="L10" s="1214"/>
      <c r="M10" s="1214"/>
      <c r="N10" s="766">
        <v>750</v>
      </c>
      <c r="O10" s="767"/>
      <c r="P10" s="768"/>
      <c r="Q10" s="1215" t="str">
        <f>IF(OR('SIMULADOR DE CARGA'!Y110=0),"",'SIMULADOR DE CARGA'!Y110)</f>
        <v/>
      </c>
      <c r="R10" s="1215"/>
    </row>
    <row r="11" spans="3:18" ht="20.100000000000001" customHeight="1">
      <c r="C11" s="947" t="s">
        <v>2487</v>
      </c>
      <c r="D11" s="947"/>
      <c r="E11" s="947"/>
      <c r="F11" s="744">
        <v>6000</v>
      </c>
      <c r="G11" s="764"/>
      <c r="H11" s="945" t="str">
        <f>IF(OR('SIMULADOR DE CARGA'!Y75=0),"",'SIMULADOR DE CARGA'!Y75)</f>
        <v/>
      </c>
      <c r="I11" s="946"/>
      <c r="K11" s="947" t="s">
        <v>74</v>
      </c>
      <c r="L11" s="947"/>
      <c r="M11" s="947"/>
      <c r="N11" s="745">
        <v>400</v>
      </c>
      <c r="O11" s="767"/>
      <c r="P11" s="768"/>
      <c r="Q11" s="1215" t="str">
        <f>IF(OR('SIMULADOR DE CARGA'!Y111=0),"",'SIMULADOR DE CARGA'!Y111)</f>
        <v/>
      </c>
      <c r="R11" s="1215"/>
    </row>
    <row r="12" spans="3:18" ht="20.100000000000001" customHeight="1">
      <c r="C12" s="947" t="s">
        <v>2488</v>
      </c>
      <c r="D12" s="947"/>
      <c r="E12" s="947"/>
      <c r="F12" s="744">
        <v>1800</v>
      </c>
      <c r="G12" s="764"/>
      <c r="H12" s="945" t="str">
        <f>IF(OR('SIMULADOR DE CARGA'!Y76=0),"",'SIMULADOR DE CARGA'!Y76)</f>
        <v/>
      </c>
      <c r="I12" s="946"/>
      <c r="K12" s="1214" t="s">
        <v>76</v>
      </c>
      <c r="L12" s="1214"/>
      <c r="M12" s="1214"/>
      <c r="N12" s="766">
        <v>20</v>
      </c>
      <c r="O12" s="767"/>
      <c r="P12" s="768"/>
      <c r="Q12" s="1215" t="str">
        <f>IF(OR('SIMULADOR DE CARGA'!Y112=0),"",'SIMULADOR DE CARGA'!Y112)</f>
        <v/>
      </c>
      <c r="R12" s="1215"/>
    </row>
    <row r="13" spans="3:18" ht="20.100000000000001" customHeight="1">
      <c r="C13" s="947" t="s">
        <v>42</v>
      </c>
      <c r="D13" s="947"/>
      <c r="E13" s="947"/>
      <c r="F13" s="744">
        <v>1550</v>
      </c>
      <c r="G13" s="764"/>
      <c r="H13" s="945" t="str">
        <f>IF(OR('SIMULADOR DE CARGA'!Y77=0),"",'SIMULADOR DE CARGA'!Y77)</f>
        <v/>
      </c>
      <c r="I13" s="946"/>
      <c r="K13" s="1214" t="s">
        <v>76</v>
      </c>
      <c r="L13" s="1214"/>
      <c r="M13" s="1214"/>
      <c r="N13" s="766">
        <v>40</v>
      </c>
      <c r="O13" s="767"/>
      <c r="P13" s="768"/>
      <c r="Q13" s="1215" t="str">
        <f>IF(OR('SIMULADOR DE CARGA'!Y113=0),"",'SIMULADOR DE CARGA'!Y113)</f>
        <v/>
      </c>
      <c r="R13" s="1215"/>
    </row>
    <row r="14" spans="3:18" ht="20.100000000000001" customHeight="1">
      <c r="C14" s="947" t="s">
        <v>2489</v>
      </c>
      <c r="D14" s="947"/>
      <c r="E14" s="947"/>
      <c r="F14" s="744">
        <v>1350</v>
      </c>
      <c r="G14" s="764"/>
      <c r="H14" s="945" t="str">
        <f>IF(OR('SIMULADOR DE CARGA'!Y78=0),"",'SIMULADOR DE CARGA'!Y78)</f>
        <v/>
      </c>
      <c r="I14" s="946"/>
      <c r="K14" s="1214" t="s">
        <v>2490</v>
      </c>
      <c r="L14" s="1214"/>
      <c r="M14" s="1214"/>
      <c r="N14" s="766">
        <v>18</v>
      </c>
      <c r="O14" s="767"/>
      <c r="P14" s="768"/>
      <c r="Q14" s="1215" t="str">
        <f>IF(OR('SIMULADOR DE CARGA'!Y114=0),"",'SIMULADOR DE CARGA'!Y114)</f>
        <v/>
      </c>
      <c r="R14" s="1215"/>
    </row>
    <row r="15" spans="3:18" ht="20.100000000000001" customHeight="1">
      <c r="C15" s="947" t="s">
        <v>2491</v>
      </c>
      <c r="D15" s="947"/>
      <c r="E15" s="947"/>
      <c r="F15" s="744">
        <v>1450</v>
      </c>
      <c r="G15" s="764"/>
      <c r="H15" s="945" t="str">
        <f>IF(OR('SIMULADOR DE CARGA'!Y79=0),"",'SIMULADOR DE CARGA'!Y79)</f>
        <v/>
      </c>
      <c r="I15" s="946"/>
      <c r="K15" s="1214" t="s">
        <v>2490</v>
      </c>
      <c r="L15" s="1214"/>
      <c r="M15" s="1214"/>
      <c r="N15" s="766">
        <v>10</v>
      </c>
      <c r="O15" s="767"/>
      <c r="P15" s="768"/>
      <c r="Q15" s="1215" t="str">
        <f>IF(OR('SIMULADOR DE CARGA'!Y115=0),"",'SIMULADOR DE CARGA'!Y115)</f>
        <v/>
      </c>
      <c r="R15" s="1215"/>
    </row>
    <row r="16" spans="3:18" ht="20.100000000000001" customHeight="1">
      <c r="C16" s="947" t="s">
        <v>2492</v>
      </c>
      <c r="D16" s="947"/>
      <c r="E16" s="947"/>
      <c r="F16" s="744">
        <v>2000</v>
      </c>
      <c r="G16" s="764"/>
      <c r="H16" s="945" t="str">
        <f>IF(OR('SIMULADOR DE CARGA'!Y80=0),"",'SIMULADOR DE CARGA'!Y80)</f>
        <v/>
      </c>
      <c r="I16" s="946"/>
      <c r="K16" s="1214" t="s">
        <v>75</v>
      </c>
      <c r="L16" s="1214"/>
      <c r="M16" s="1214"/>
      <c r="N16" s="766">
        <v>300</v>
      </c>
      <c r="O16" s="767"/>
      <c r="P16" s="768"/>
      <c r="Q16" s="1215" t="str">
        <f>IF(OR('SIMULADOR DE CARGA'!Y116=0),"",'SIMULADOR DE CARGA'!Y116)</f>
        <v/>
      </c>
      <c r="R16" s="1215"/>
    </row>
    <row r="17" spans="3:18" ht="20.100000000000001" customHeight="1">
      <c r="C17" s="947" t="s">
        <v>2493</v>
      </c>
      <c r="D17" s="947"/>
      <c r="E17" s="947"/>
      <c r="F17" s="744">
        <v>2100</v>
      </c>
      <c r="G17" s="764"/>
      <c r="H17" s="945" t="str">
        <f>IF(OR('SIMULADOR DE CARGA'!Y81=0),"",'SIMULADOR DE CARGA'!Y81)</f>
        <v/>
      </c>
      <c r="I17" s="946"/>
      <c r="K17" s="1214" t="s">
        <v>2494</v>
      </c>
      <c r="L17" s="1214"/>
      <c r="M17" s="1214"/>
      <c r="N17" s="766">
        <v>1270</v>
      </c>
      <c r="O17" s="767"/>
      <c r="P17" s="768"/>
      <c r="Q17" s="1215" t="str">
        <f>IF(OR('SIMULADOR DE CARGA'!Y117=0),"",'SIMULADOR DE CARGA'!Y117)</f>
        <v/>
      </c>
      <c r="R17" s="1215"/>
    </row>
    <row r="18" spans="3:18" ht="20.100000000000001" customHeight="1">
      <c r="C18" s="947" t="s">
        <v>2495</v>
      </c>
      <c r="D18" s="947"/>
      <c r="E18" s="947"/>
      <c r="F18" s="744">
        <v>2800</v>
      </c>
      <c r="G18" s="764"/>
      <c r="H18" s="945" t="str">
        <f>IF(OR('SIMULADOR DE CARGA'!Y82=0),"",'SIMULADOR DE CARGA'!Y82)</f>
        <v/>
      </c>
      <c r="I18" s="946"/>
      <c r="K18" s="1214" t="s">
        <v>2496</v>
      </c>
      <c r="L18" s="1214"/>
      <c r="M18" s="1214"/>
      <c r="N18" s="766">
        <v>1000</v>
      </c>
      <c r="O18" s="767"/>
      <c r="P18" s="768"/>
      <c r="Q18" s="1215" t="str">
        <f>IF(OR('SIMULADOR DE CARGA'!Y118=0),"",'SIMULADOR DE CARGA'!Y118)</f>
        <v/>
      </c>
      <c r="R18" s="1215"/>
    </row>
    <row r="19" spans="3:18" ht="20.100000000000001" customHeight="1">
      <c r="C19" s="947" t="s">
        <v>2497</v>
      </c>
      <c r="D19" s="947"/>
      <c r="E19" s="947"/>
      <c r="F19" s="744">
        <v>3600</v>
      </c>
      <c r="G19" s="764"/>
      <c r="H19" s="945" t="str">
        <f>IF(OR('SIMULADOR DE CARGA'!Y83=0),"",'SIMULADOR DE CARGA'!Y83)</f>
        <v/>
      </c>
      <c r="I19" s="946"/>
      <c r="K19" s="1214" t="s">
        <v>2498</v>
      </c>
      <c r="L19" s="1214"/>
      <c r="M19" s="1214"/>
      <c r="N19" s="766">
        <v>1200</v>
      </c>
      <c r="O19" s="767"/>
      <c r="P19" s="768"/>
      <c r="Q19" s="1215" t="str">
        <f>IF(OR('SIMULADOR DE CARGA'!Y119=0),"",'SIMULADOR DE CARGA'!Y119)</f>
        <v/>
      </c>
      <c r="R19" s="1215"/>
    </row>
    <row r="20" spans="3:18" ht="20.100000000000001" customHeight="1">
      <c r="C20" s="947" t="s">
        <v>2499</v>
      </c>
      <c r="D20" s="947"/>
      <c r="E20" s="947"/>
      <c r="F20" s="744">
        <v>1000</v>
      </c>
      <c r="G20" s="764"/>
      <c r="H20" s="945" t="str">
        <f>IF(OR('SIMULADOR DE CARGA'!Y84=0),"",'SIMULADOR DE CARGA'!Y84)</f>
        <v/>
      </c>
      <c r="I20" s="946"/>
      <c r="K20" s="1214" t="s">
        <v>77</v>
      </c>
      <c r="L20" s="1214"/>
      <c r="M20" s="1214"/>
      <c r="N20" s="766">
        <v>1500</v>
      </c>
      <c r="O20" s="767"/>
      <c r="P20" s="768"/>
      <c r="Q20" s="1215" t="str">
        <f>IF(OR('SIMULADOR DE CARGA'!Y120=0),"",'SIMULADOR DE CARGA'!Y120)</f>
        <v/>
      </c>
      <c r="R20" s="1215"/>
    </row>
    <row r="21" spans="3:18" ht="20.100000000000001" customHeight="1">
      <c r="C21" s="947" t="s">
        <v>2536</v>
      </c>
      <c r="D21" s="947"/>
      <c r="E21" s="947"/>
      <c r="F21" s="744">
        <v>300</v>
      </c>
      <c r="G21" s="764"/>
      <c r="H21" s="945" t="str">
        <f>IF(OR('SIMULADOR DE CARGA'!Y85=0),"",'SIMULADOR DE CARGA'!Y85)</f>
        <v/>
      </c>
      <c r="I21" s="946"/>
      <c r="K21" s="947" t="s">
        <v>85</v>
      </c>
      <c r="L21" s="947"/>
      <c r="M21" s="947"/>
      <c r="N21" s="745">
        <v>120</v>
      </c>
      <c r="O21" s="767"/>
      <c r="P21" s="768"/>
      <c r="Q21" s="1215" t="str">
        <f>IF(OR('SIMULADOR DE CARGA'!Y121=0),"",'SIMULADOR DE CARGA'!Y121)</f>
        <v/>
      </c>
      <c r="R21" s="1215"/>
    </row>
    <row r="22" spans="3:18" ht="20.100000000000001" customHeight="1">
      <c r="C22" s="947" t="s">
        <v>43</v>
      </c>
      <c r="D22" s="947"/>
      <c r="E22" s="947"/>
      <c r="F22" s="744">
        <v>600</v>
      </c>
      <c r="G22" s="764"/>
      <c r="H22" s="945" t="str">
        <f>IF(OR('SIMULADOR DE CARGA'!Y86=0),"",'SIMULADOR DE CARGA'!Y86)</f>
        <v/>
      </c>
      <c r="I22" s="946"/>
      <c r="K22" s="1214" t="s">
        <v>80</v>
      </c>
      <c r="L22" s="1214"/>
      <c r="M22" s="1214"/>
      <c r="N22" s="766">
        <v>100</v>
      </c>
      <c r="O22" s="767"/>
      <c r="P22" s="768"/>
      <c r="Q22" s="1215" t="str">
        <f>IF(OR('SIMULADOR DE CARGA'!Y122=0),"",'SIMULADOR DE CARGA'!Y122)</f>
        <v/>
      </c>
      <c r="R22" s="1215"/>
    </row>
    <row r="23" spans="3:18" ht="20.100000000000001" customHeight="1">
      <c r="C23" s="947" t="s">
        <v>48</v>
      </c>
      <c r="D23" s="947"/>
      <c r="E23" s="947"/>
      <c r="F23" s="744">
        <v>100</v>
      </c>
      <c r="G23" s="764"/>
      <c r="H23" s="945" t="str">
        <f>IF(OR('SIMULADOR DE CARGA'!Y87=0),"",'SIMULADOR DE CARGA'!Y87)</f>
        <v/>
      </c>
      <c r="I23" s="946"/>
      <c r="K23" s="1214" t="s">
        <v>87</v>
      </c>
      <c r="L23" s="1214"/>
      <c r="M23" s="1214"/>
      <c r="N23" s="766">
        <v>1100</v>
      </c>
      <c r="O23" s="767"/>
      <c r="P23" s="768"/>
      <c r="Q23" s="1215" t="str">
        <f>IF(OR('SIMULADOR DE CARGA'!Y123=0),"",'SIMULADOR DE CARGA'!Y123)</f>
        <v/>
      </c>
      <c r="R23" s="1215"/>
    </row>
    <row r="24" spans="3:18" ht="20.100000000000001" customHeight="1">
      <c r="C24" s="947" t="s">
        <v>2502</v>
      </c>
      <c r="D24" s="947"/>
      <c r="E24" s="947"/>
      <c r="F24" s="744">
        <v>210</v>
      </c>
      <c r="G24" s="764"/>
      <c r="H24" s="945" t="str">
        <f>IF(OR('SIMULADOR DE CARGA'!Y88=0),"",'SIMULADOR DE CARGA'!Y88)</f>
        <v/>
      </c>
      <c r="I24" s="946"/>
      <c r="K24" s="1214" t="s">
        <v>2503</v>
      </c>
      <c r="L24" s="1214"/>
      <c r="M24" s="1214"/>
      <c r="N24" s="766">
        <v>25000</v>
      </c>
      <c r="O24" s="767"/>
      <c r="P24" s="768"/>
      <c r="Q24" s="1215" t="str">
        <f>IF(OR('SIMULADOR DE CARGA'!Y124=0),"",'SIMULADOR DE CARGA'!Y124)</f>
        <v/>
      </c>
      <c r="R24" s="1215"/>
    </row>
    <row r="25" spans="3:18" ht="20.100000000000001" customHeight="1">
      <c r="C25" s="947" t="s">
        <v>50</v>
      </c>
      <c r="D25" s="947"/>
      <c r="E25" s="947"/>
      <c r="F25" s="744">
        <v>1200</v>
      </c>
      <c r="G25" s="764"/>
      <c r="H25" s="945" t="str">
        <f>IF(OR('SIMULADOR DE CARGA'!Y89=0),"",'SIMULADOR DE CARGA'!Y89)</f>
        <v/>
      </c>
      <c r="I25" s="946"/>
      <c r="K25" s="1214" t="s">
        <v>92</v>
      </c>
      <c r="L25" s="1214"/>
      <c r="M25" s="1214"/>
      <c r="N25" s="766">
        <v>15000</v>
      </c>
      <c r="O25" s="767"/>
      <c r="P25" s="768"/>
      <c r="Q25" s="1215" t="str">
        <f>IF(OR('SIMULADOR DE CARGA'!Y125=0),"",'SIMULADOR DE CARGA'!Y125)</f>
        <v/>
      </c>
      <c r="R25" s="1215"/>
    </row>
    <row r="26" spans="3:18" ht="20.100000000000001" customHeight="1">
      <c r="C26" s="947" t="s">
        <v>2504</v>
      </c>
      <c r="D26" s="947"/>
      <c r="E26" s="947"/>
      <c r="F26" s="744">
        <v>600</v>
      </c>
      <c r="G26" s="764"/>
      <c r="H26" s="945" t="str">
        <f>IF(OR('SIMULADOR DE CARGA'!Y90=0),"",'SIMULADOR DE CARGA'!Y90)</f>
        <v/>
      </c>
      <c r="I26" s="946"/>
      <c r="K26" s="1214" t="s">
        <v>93</v>
      </c>
      <c r="L26" s="1214"/>
      <c r="M26" s="1214"/>
      <c r="N26" s="766">
        <v>5000</v>
      </c>
      <c r="O26" s="767"/>
      <c r="P26" s="768"/>
      <c r="Q26" s="1215" t="str">
        <f>IF(OR('SIMULADOR DE CARGA'!Y126=0),"",'SIMULADOR DE CARGA'!Y126)</f>
        <v/>
      </c>
      <c r="R26" s="1215"/>
    </row>
    <row r="27" spans="3:18" ht="20.100000000000001" customHeight="1">
      <c r="C27" s="947" t="s">
        <v>2505</v>
      </c>
      <c r="D27" s="947"/>
      <c r="E27" s="947"/>
      <c r="F27" s="744">
        <v>42</v>
      </c>
      <c r="G27" s="764"/>
      <c r="H27" s="945" t="str">
        <f>IF(OR('SIMULADOR DE CARGA'!Y91=0),"",'SIMULADOR DE CARGA'!Y91)</f>
        <v/>
      </c>
      <c r="I27" s="946"/>
      <c r="K27" s="1214" t="s">
        <v>2506</v>
      </c>
      <c r="L27" s="1214"/>
      <c r="M27" s="1214"/>
      <c r="N27" s="766">
        <v>1000</v>
      </c>
      <c r="O27" s="767"/>
      <c r="P27" s="768"/>
      <c r="Q27" s="1215" t="str">
        <f>IF(OR('SIMULADOR DE CARGA'!Y127=0),"",'SIMULADOR DE CARGA'!Y127)</f>
        <v/>
      </c>
      <c r="R27" s="1215"/>
    </row>
    <row r="28" spans="3:18" ht="20.100000000000001" customHeight="1">
      <c r="C28" s="947" t="s">
        <v>2507</v>
      </c>
      <c r="D28" s="947"/>
      <c r="E28" s="947"/>
      <c r="F28" s="744">
        <v>6600</v>
      </c>
      <c r="G28" s="764"/>
      <c r="H28" s="945" t="str">
        <f>IF(OR('SIMULADOR DE CARGA'!Y92=0),"",'SIMULADOR DE CARGA'!Y92)</f>
        <v/>
      </c>
      <c r="I28" s="946"/>
      <c r="K28" s="1214" t="s">
        <v>2508</v>
      </c>
      <c r="L28" s="1214"/>
      <c r="M28" s="1214"/>
      <c r="N28" s="766">
        <v>3500</v>
      </c>
      <c r="O28" s="767"/>
      <c r="P28" s="768"/>
      <c r="Q28" s="1215" t="str">
        <f>IF(OR('SIMULADOR DE CARGA'!Y128=0),"",'SIMULADOR DE CARGA'!Y128)</f>
        <v/>
      </c>
      <c r="R28" s="1215"/>
    </row>
    <row r="29" spans="3:18" ht="20.100000000000001" customHeight="1">
      <c r="C29" s="947" t="s">
        <v>2509</v>
      </c>
      <c r="D29" s="947"/>
      <c r="E29" s="947"/>
      <c r="F29" s="744">
        <v>4400</v>
      </c>
      <c r="G29" s="764"/>
      <c r="H29" s="945" t="str">
        <f>IF(OR('SIMULADOR DE CARGA'!Y93=0),"",'SIMULADOR DE CARGA'!Y93)</f>
        <v/>
      </c>
      <c r="I29" s="946"/>
      <c r="K29" s="1214" t="s">
        <v>2510</v>
      </c>
      <c r="L29" s="1214"/>
      <c r="M29" s="1214"/>
      <c r="N29" s="766">
        <v>300</v>
      </c>
      <c r="O29" s="767"/>
      <c r="P29" s="768"/>
      <c r="Q29" s="1215" t="str">
        <f>IF(OR('SIMULADOR DE CARGA'!Y129=0),"",'SIMULADOR DE CARGA'!Y129)</f>
        <v/>
      </c>
      <c r="R29" s="1215"/>
    </row>
    <row r="30" spans="3:18" ht="20.100000000000001" customHeight="1">
      <c r="C30" s="947" t="s">
        <v>2509</v>
      </c>
      <c r="D30" s="947"/>
      <c r="E30" s="947"/>
      <c r="F30" s="744">
        <v>9800</v>
      </c>
      <c r="G30" s="764"/>
      <c r="H30" s="945" t="str">
        <f>IF(OR('SIMULADOR DE CARGA'!Y94=0),"",'SIMULADOR DE CARGA'!Y94)</f>
        <v/>
      </c>
      <c r="I30" s="946"/>
      <c r="K30" s="1214" t="s">
        <v>2511</v>
      </c>
      <c r="L30" s="1214"/>
      <c r="M30" s="1214"/>
      <c r="N30" s="766">
        <v>300</v>
      </c>
      <c r="O30" s="767"/>
      <c r="P30" s="768"/>
      <c r="Q30" s="1215" t="str">
        <f>IF(OR('SIMULADOR DE CARGA'!Y130=0),"",'SIMULADOR DE CARGA'!Y130)</f>
        <v/>
      </c>
      <c r="R30" s="1215"/>
    </row>
    <row r="31" spans="3:18" ht="20.100000000000001" customHeight="1">
      <c r="C31" s="947" t="s">
        <v>2512</v>
      </c>
      <c r="D31" s="947"/>
      <c r="E31" s="947"/>
      <c r="F31" s="744">
        <v>190</v>
      </c>
      <c r="G31" s="764"/>
      <c r="H31" s="945" t="str">
        <f>IF(OR('SIMULADOR DE CARGA'!Y95=0),"",'SIMULADOR DE CARGA'!Y95)</f>
        <v/>
      </c>
      <c r="I31" s="946"/>
      <c r="K31" s="1214" t="s">
        <v>101</v>
      </c>
      <c r="L31" s="1214"/>
      <c r="M31" s="1214"/>
      <c r="N31" s="766">
        <v>2500</v>
      </c>
      <c r="O31" s="767"/>
      <c r="P31" s="768"/>
      <c r="Q31" s="1215" t="str">
        <f>IF(OR('SIMULADOR DE CARGA'!Y131=0),"",'SIMULADOR DE CARGA'!Y131)</f>
        <v/>
      </c>
      <c r="R31" s="1215"/>
    </row>
    <row r="32" spans="3:18" ht="20.100000000000001" customHeight="1">
      <c r="C32" s="947" t="s">
        <v>55</v>
      </c>
      <c r="D32" s="947"/>
      <c r="E32" s="947"/>
      <c r="F32" s="744">
        <v>1000</v>
      </c>
      <c r="G32" s="764"/>
      <c r="H32" s="945" t="str">
        <f>IF(OR('SIMULADOR DE CARGA'!Y96=0),"",'SIMULADOR DE CARGA'!Y96)</f>
        <v/>
      </c>
      <c r="I32" s="946"/>
      <c r="K32" s="1214" t="s">
        <v>2513</v>
      </c>
      <c r="L32" s="1214"/>
      <c r="M32" s="1214"/>
      <c r="N32" s="766">
        <v>300</v>
      </c>
      <c r="O32" s="767"/>
      <c r="P32" s="768"/>
      <c r="Q32" s="1215" t="str">
        <f>IF(OR('SIMULADOR DE CARGA'!Y132=0),"",'SIMULADOR DE CARGA'!Y132)</f>
        <v/>
      </c>
      <c r="R32" s="1215"/>
    </row>
    <row r="33" spans="3:18" ht="20.100000000000001" customHeight="1">
      <c r="C33" s="947" t="s">
        <v>56</v>
      </c>
      <c r="D33" s="947"/>
      <c r="E33" s="947"/>
      <c r="F33" s="744">
        <v>300</v>
      </c>
      <c r="G33" s="764"/>
      <c r="H33" s="945" t="str">
        <f>IF(OR('SIMULADOR DE CARGA'!Y97=0),"",'SIMULADOR DE CARGA'!Y97)</f>
        <v/>
      </c>
      <c r="I33" s="946"/>
      <c r="K33" s="1214" t="s">
        <v>2514</v>
      </c>
      <c r="L33" s="1214"/>
      <c r="M33" s="1214"/>
      <c r="N33" s="766">
        <v>120</v>
      </c>
      <c r="O33" s="767"/>
      <c r="P33" s="768"/>
      <c r="Q33" s="1215" t="str">
        <f>IF(OR('SIMULADOR DE CARGA'!Y133=0),"",'SIMULADOR DE CARGA'!Y133)</f>
        <v/>
      </c>
      <c r="R33" s="1215"/>
    </row>
    <row r="34" spans="3:18" ht="20.100000000000001" customHeight="1">
      <c r="C34" s="947" t="s">
        <v>57</v>
      </c>
      <c r="D34" s="947"/>
      <c r="E34" s="947"/>
      <c r="F34" s="744">
        <v>250</v>
      </c>
      <c r="G34" s="764"/>
      <c r="H34" s="945" t="str">
        <f>IF(OR('SIMULADOR DE CARGA'!Y98=0),"",'SIMULADOR DE CARGA'!Y98)</f>
        <v/>
      </c>
      <c r="I34" s="946"/>
      <c r="K34" s="1214" t="s">
        <v>106</v>
      </c>
      <c r="L34" s="1214"/>
      <c r="M34" s="1214"/>
      <c r="N34" s="766">
        <v>15</v>
      </c>
      <c r="O34" s="767"/>
      <c r="P34" s="768"/>
      <c r="Q34" s="1215" t="str">
        <f>IF(OR('SIMULADOR DE CARGA'!Y134=0),"",'SIMULADOR DE CARGA'!Y134)</f>
        <v/>
      </c>
      <c r="R34" s="1215"/>
    </row>
    <row r="35" spans="3:18" ht="20.100000000000001" customHeight="1">
      <c r="C35" s="947" t="s">
        <v>58</v>
      </c>
      <c r="D35" s="947"/>
      <c r="E35" s="947"/>
      <c r="F35" s="744">
        <v>150</v>
      </c>
      <c r="G35" s="764"/>
      <c r="H35" s="945" t="str">
        <f>IF(OR('SIMULADOR DE CARGA'!Y99=0),"",'SIMULADOR DE CARGA'!Y99)</f>
        <v/>
      </c>
      <c r="I35" s="946"/>
      <c r="K35" s="1116"/>
      <c r="L35" s="1116"/>
      <c r="M35" s="1116"/>
      <c r="N35" s="1116"/>
      <c r="O35" s="1116"/>
      <c r="P35" s="434"/>
      <c r="Q35" s="1116"/>
      <c r="R35" s="1116"/>
    </row>
    <row r="36" spans="3:18" ht="20.100000000000001" customHeight="1">
      <c r="C36" s="947" t="s">
        <v>2515</v>
      </c>
      <c r="D36" s="947"/>
      <c r="E36" s="947"/>
      <c r="F36" s="744">
        <v>1000</v>
      </c>
      <c r="G36" s="764"/>
      <c r="H36" s="945" t="str">
        <f>IF(OR('SIMULADOR DE CARGA'!Y100=0),"",'SIMULADOR DE CARGA'!Y100)</f>
        <v/>
      </c>
      <c r="I36" s="946"/>
      <c r="K36" s="281" t="s">
        <v>830</v>
      </c>
      <c r="M36" s="281"/>
      <c r="O36" s="281"/>
      <c r="P36" s="281"/>
      <c r="Q36" s="281"/>
      <c r="R36" s="281"/>
    </row>
    <row r="37" spans="3:18" ht="20.100000000000001" customHeight="1">
      <c r="C37" s="947" t="s">
        <v>62</v>
      </c>
      <c r="D37" s="947"/>
      <c r="E37" s="947"/>
      <c r="F37" s="744">
        <v>1500</v>
      </c>
      <c r="G37" s="764"/>
      <c r="H37" s="945" t="str">
        <f>IF(OR('SIMULADOR DE CARGA'!Y101=0),"",'SIMULADOR DE CARGA'!Y101)</f>
        <v/>
      </c>
      <c r="I37" s="946"/>
      <c r="K37" s="1229" t="s">
        <v>107</v>
      </c>
      <c r="L37" s="1229"/>
      <c r="M37" s="1227" t="s">
        <v>652</v>
      </c>
      <c r="N37" s="1227"/>
      <c r="O37" s="769" t="s">
        <v>108</v>
      </c>
      <c r="P37" s="769" t="s">
        <v>109</v>
      </c>
      <c r="Q37" s="1229" t="s">
        <v>110</v>
      </c>
      <c r="R37" s="1229"/>
    </row>
    <row r="38" spans="3:18" ht="20.100000000000001" customHeight="1">
      <c r="C38" s="947" t="s">
        <v>64</v>
      </c>
      <c r="D38" s="947"/>
      <c r="E38" s="947"/>
      <c r="F38" s="744">
        <v>3000</v>
      </c>
      <c r="G38" s="764"/>
      <c r="H38" s="945" t="str">
        <f>IF(OR('SIMULADOR DE CARGA'!Y102=0),"",'SIMULADOR DE CARGA'!Y102)</f>
        <v/>
      </c>
      <c r="I38" s="946"/>
      <c r="K38" s="1219"/>
      <c r="L38" s="1219"/>
      <c r="M38" s="1228"/>
      <c r="N38" s="1228"/>
      <c r="O38" s="770"/>
      <c r="P38" s="770"/>
      <c r="Q38" s="1218" t="str">
        <f t="shared" ref="Q38:Q43" si="0">IF($H$156=0,"",IF(AND(O38&lt;&gt;0,P38&lt;&gt;0),O38*P38,0))</f>
        <v/>
      </c>
      <c r="R38" s="1218"/>
    </row>
    <row r="39" spans="3:18" ht="20.100000000000001" customHeight="1">
      <c r="C39" s="947" t="s">
        <v>65</v>
      </c>
      <c r="D39" s="947"/>
      <c r="E39" s="947"/>
      <c r="F39" s="744">
        <v>700</v>
      </c>
      <c r="G39" s="764"/>
      <c r="H39" s="945" t="str">
        <f>IF(OR('SIMULADOR DE CARGA'!Y103=0),"",'SIMULADOR DE CARGA'!Y103)</f>
        <v/>
      </c>
      <c r="I39" s="946"/>
      <c r="K39" s="1219"/>
      <c r="L39" s="1219"/>
      <c r="M39" s="1228"/>
      <c r="N39" s="1228"/>
      <c r="O39" s="770"/>
      <c r="P39" s="770"/>
      <c r="Q39" s="1218" t="str">
        <f t="shared" si="0"/>
        <v/>
      </c>
      <c r="R39" s="1218"/>
    </row>
    <row r="40" spans="3:18" ht="20.100000000000001" customHeight="1">
      <c r="C40" s="947" t="s">
        <v>66</v>
      </c>
      <c r="D40" s="947"/>
      <c r="E40" s="947"/>
      <c r="F40" s="744">
        <v>4500</v>
      </c>
      <c r="G40" s="764"/>
      <c r="H40" s="945" t="str">
        <f>IF(OR('SIMULADOR DE CARGA'!Y104=0),"",'SIMULADOR DE CARGA'!Y104)</f>
        <v/>
      </c>
      <c r="I40" s="946"/>
      <c r="K40" s="1219"/>
      <c r="L40" s="1219"/>
      <c r="M40" s="1228"/>
      <c r="N40" s="1228"/>
      <c r="O40" s="770"/>
      <c r="P40" s="770"/>
      <c r="Q40" s="1218" t="str">
        <f t="shared" si="0"/>
        <v/>
      </c>
      <c r="R40" s="1218"/>
    </row>
    <row r="41" spans="3:18" ht="20.100000000000001" customHeight="1">
      <c r="C41" s="947" t="s">
        <v>69</v>
      </c>
      <c r="D41" s="947"/>
      <c r="E41" s="947"/>
      <c r="F41" s="744">
        <v>500</v>
      </c>
      <c r="G41" s="764"/>
      <c r="H41" s="945" t="str">
        <f>IF(OR('SIMULADOR DE CARGA'!Y105=0),"",'SIMULADOR DE CARGA'!Y105)</f>
        <v/>
      </c>
      <c r="I41" s="946"/>
      <c r="K41" s="1219"/>
      <c r="L41" s="1219"/>
      <c r="M41" s="1228"/>
      <c r="N41" s="1228"/>
      <c r="O41" s="770"/>
      <c r="P41" s="770"/>
      <c r="Q41" s="1218" t="str">
        <f t="shared" si="0"/>
        <v/>
      </c>
      <c r="R41" s="1218"/>
    </row>
    <row r="42" spans="3:18" ht="20.100000000000001" customHeight="1">
      <c r="C42" s="947" t="s">
        <v>68</v>
      </c>
      <c r="D42" s="947"/>
      <c r="E42" s="947"/>
      <c r="F42" s="744">
        <v>373</v>
      </c>
      <c r="G42" s="764"/>
      <c r="H42" s="945" t="str">
        <f>IF(OR('SIMULADOR DE CARGA'!Y106=0),"",'SIMULADOR DE CARGA'!Y106)</f>
        <v/>
      </c>
      <c r="I42" s="946"/>
      <c r="K42" s="1219"/>
      <c r="L42" s="1219"/>
      <c r="M42" s="1228"/>
      <c r="N42" s="1228"/>
      <c r="O42" s="770"/>
      <c r="P42" s="770"/>
      <c r="Q42" s="1218" t="str">
        <f t="shared" si="0"/>
        <v/>
      </c>
      <c r="R42" s="1218"/>
    </row>
    <row r="43" spans="3:18" ht="20.100000000000001" customHeight="1">
      <c r="C43" s="947" t="s">
        <v>67</v>
      </c>
      <c r="D43" s="947"/>
      <c r="E43" s="947"/>
      <c r="F43" s="744">
        <v>300</v>
      </c>
      <c r="G43" s="764"/>
      <c r="H43" s="945" t="str">
        <f>IF(OR('SIMULADOR DE CARGA'!Y107=0),"",'SIMULADOR DE CARGA'!Y107)</f>
        <v/>
      </c>
      <c r="I43" s="946"/>
      <c r="K43" s="1219"/>
      <c r="L43" s="1219"/>
      <c r="M43" s="1228"/>
      <c r="N43" s="1228"/>
      <c r="O43" s="770"/>
      <c r="P43" s="770"/>
      <c r="Q43" s="1218" t="str">
        <f t="shared" si="0"/>
        <v/>
      </c>
      <c r="R43" s="1218"/>
    </row>
    <row r="44" spans="3:18" ht="20.100000000000001" customHeight="1">
      <c r="C44" s="947" t="s">
        <v>70</v>
      </c>
      <c r="D44" s="947"/>
      <c r="E44" s="947"/>
      <c r="F44" s="744">
        <v>300</v>
      </c>
      <c r="G44" s="764"/>
      <c r="H44" s="945" t="str">
        <f>IF(OR('SIMULADOR DE CARGA'!Y108=0),"",'SIMULADOR DE CARGA'!Y108)</f>
        <v/>
      </c>
      <c r="I44" s="946"/>
      <c r="K44" s="1220" t="s">
        <v>114</v>
      </c>
      <c r="L44" s="1220"/>
      <c r="M44" s="1220"/>
      <c r="N44" s="1220"/>
      <c r="O44" s="1220"/>
      <c r="P44" s="763">
        <f>SUM(P38:P43)</f>
        <v>0</v>
      </c>
      <c r="Q44" s="1221">
        <f>'SIMULADOR DE CARGA'!AM143</f>
        <v>0</v>
      </c>
      <c r="R44" s="1221"/>
    </row>
    <row r="45" spans="3:18" ht="5.25" customHeight="1"/>
    <row r="46" spans="3:18" ht="30" customHeight="1">
      <c r="C46" s="1126" t="s">
        <v>793</v>
      </c>
      <c r="D46" s="1126"/>
      <c r="E46" s="1126"/>
      <c r="F46" s="1126"/>
      <c r="G46" s="1126"/>
      <c r="H46" s="1126"/>
      <c r="I46" s="1126"/>
      <c r="J46" s="1126"/>
      <c r="K46" s="1126"/>
      <c r="L46" s="1126"/>
      <c r="M46" s="1126"/>
      <c r="N46" s="1126"/>
      <c r="O46" s="1126"/>
      <c r="P46" s="1224">
        <f>'SIMULADOR DE CARGA'!AM143</f>
        <v>0</v>
      </c>
      <c r="Q46" s="1225"/>
      <c r="R46" s="1226"/>
    </row>
    <row r="47" spans="3:18" ht="4.5" customHeight="1"/>
    <row r="48" spans="3:18" ht="100.5" hidden="1" customHeight="1"/>
    <row r="49" spans="3:19" s="442" customFormat="1" ht="50.1" hidden="1" customHeight="1">
      <c r="C49" s="447" t="s">
        <v>38</v>
      </c>
      <c r="D49" s="444">
        <v>1500</v>
      </c>
      <c r="E49" s="381"/>
      <c r="F49" s="448" t="s">
        <v>39</v>
      </c>
      <c r="G49" s="444">
        <v>2500</v>
      </c>
      <c r="H49" s="448" t="s">
        <v>40</v>
      </c>
      <c r="I49" s="444">
        <v>4000</v>
      </c>
      <c r="J49" s="448" t="s">
        <v>41</v>
      </c>
      <c r="K49" s="444">
        <v>6000</v>
      </c>
      <c r="L49" s="449" t="s">
        <v>42</v>
      </c>
      <c r="M49" s="444">
        <v>1000</v>
      </c>
      <c r="N49" s="449" t="s">
        <v>43</v>
      </c>
      <c r="O49" s="444">
        <v>600</v>
      </c>
      <c r="P49" s="449" t="s">
        <v>44</v>
      </c>
      <c r="Q49" s="444">
        <v>1000</v>
      </c>
      <c r="R49" s="450"/>
      <c r="S49"/>
    </row>
    <row r="50" spans="3:19" hidden="1">
      <c r="C50" s="304"/>
      <c r="D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6"/>
    </row>
    <row r="51" spans="3:19" hidden="1">
      <c r="C51" s="304"/>
      <c r="D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6"/>
    </row>
    <row r="52" spans="3:19" hidden="1">
      <c r="C52" s="304"/>
      <c r="D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170"/>
      <c r="Q52" s="305"/>
      <c r="R52" s="306"/>
    </row>
    <row r="53" spans="3:19" hidden="1">
      <c r="C53" s="304"/>
      <c r="D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6"/>
    </row>
    <row r="54" spans="3:19" hidden="1">
      <c r="C54" s="304"/>
      <c r="D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6"/>
    </row>
    <row r="55" spans="3:19" hidden="1">
      <c r="C55" s="307" t="s">
        <v>45</v>
      </c>
      <c r="D55" s="177"/>
      <c r="F55" s="308" t="s">
        <v>45</v>
      </c>
      <c r="G55" s="177"/>
      <c r="H55" s="308" t="s">
        <v>45</v>
      </c>
      <c r="I55" s="177"/>
      <c r="J55" s="308" t="s">
        <v>45</v>
      </c>
      <c r="K55" s="177"/>
      <c r="L55" s="308" t="s">
        <v>45</v>
      </c>
      <c r="M55" s="177"/>
      <c r="N55" s="308" t="s">
        <v>45</v>
      </c>
      <c r="O55" s="177"/>
      <c r="P55" s="308" t="s">
        <v>45</v>
      </c>
      <c r="Q55" s="177"/>
      <c r="R55" s="306"/>
    </row>
    <row r="56" spans="3:19" ht="2.1" hidden="1" customHeight="1">
      <c r="C56" s="304"/>
      <c r="D56" s="305"/>
      <c r="F56" s="305"/>
      <c r="G56" s="305"/>
      <c r="H56" s="305"/>
      <c r="I56" s="305"/>
      <c r="J56" s="170"/>
      <c r="K56" s="305"/>
      <c r="L56" s="170"/>
      <c r="M56" s="305"/>
      <c r="N56" s="305"/>
      <c r="O56" s="305"/>
      <c r="P56" s="305"/>
      <c r="Q56" s="305"/>
      <c r="R56" s="306"/>
    </row>
    <row r="57" spans="3:19" ht="2.1" hidden="1" customHeight="1">
      <c r="C57" s="304"/>
      <c r="D57" s="305"/>
      <c r="F57" s="170"/>
      <c r="G57" s="305"/>
      <c r="H57" s="305"/>
      <c r="I57" s="305"/>
      <c r="J57" s="305"/>
      <c r="K57" s="170"/>
      <c r="L57" s="305"/>
      <c r="M57" s="305"/>
      <c r="N57" s="305"/>
      <c r="O57" s="305"/>
      <c r="P57" s="305"/>
      <c r="Q57" s="305"/>
      <c r="R57" s="306"/>
    </row>
    <row r="58" spans="3:19" ht="2.1" hidden="1" customHeight="1">
      <c r="C58" s="304"/>
      <c r="D58" s="305"/>
      <c r="F58" s="305"/>
      <c r="G58" s="305"/>
      <c r="H58" s="305"/>
      <c r="I58" s="170"/>
      <c r="J58" s="305"/>
      <c r="K58" s="305"/>
      <c r="L58" s="170"/>
      <c r="M58" s="305"/>
      <c r="N58" s="305"/>
      <c r="O58" s="305"/>
      <c r="P58" s="305"/>
      <c r="Q58" s="305"/>
      <c r="R58" s="306"/>
    </row>
    <row r="59" spans="3:19" s="442" customFormat="1" ht="50.1" hidden="1" customHeight="1">
      <c r="C59" s="178" t="s">
        <v>46</v>
      </c>
      <c r="D59" s="445">
        <v>500</v>
      </c>
      <c r="E59"/>
      <c r="F59" s="234" t="s">
        <v>47</v>
      </c>
      <c r="G59" s="445">
        <v>6600</v>
      </c>
      <c r="H59" s="235" t="s">
        <v>48</v>
      </c>
      <c r="I59" s="445">
        <v>100</v>
      </c>
      <c r="J59" s="234" t="s">
        <v>49</v>
      </c>
      <c r="K59" s="445">
        <v>600</v>
      </c>
      <c r="L59" s="234" t="s">
        <v>50</v>
      </c>
      <c r="M59" s="445">
        <v>1200</v>
      </c>
      <c r="N59" s="235" t="s">
        <v>51</v>
      </c>
      <c r="O59" s="445">
        <v>4400</v>
      </c>
      <c r="P59" s="235" t="s">
        <v>52</v>
      </c>
      <c r="Q59" s="445">
        <v>6000</v>
      </c>
      <c r="R59" s="441"/>
      <c r="S59"/>
    </row>
    <row r="60" spans="3:19" hidden="1">
      <c r="C60" s="304"/>
      <c r="D60" s="305"/>
      <c r="F60" s="305"/>
      <c r="G60" s="305"/>
      <c r="H60" s="170"/>
      <c r="I60" s="305"/>
      <c r="J60" s="305"/>
      <c r="K60" s="305"/>
      <c r="L60" s="305"/>
      <c r="M60" s="305"/>
      <c r="N60" s="305"/>
      <c r="O60" s="305"/>
      <c r="P60" s="305"/>
      <c r="Q60" s="305"/>
      <c r="R60" s="306"/>
    </row>
    <row r="61" spans="3:19" hidden="1">
      <c r="C61" s="304"/>
      <c r="D61" s="305"/>
      <c r="F61" s="305"/>
      <c r="G61" s="305"/>
      <c r="H61" s="305"/>
      <c r="I61" s="305"/>
      <c r="J61" s="305"/>
      <c r="K61" s="305"/>
      <c r="L61" s="305"/>
      <c r="M61" s="305"/>
      <c r="N61" s="305"/>
      <c r="O61" s="305"/>
      <c r="P61" s="170"/>
      <c r="Q61" s="305"/>
      <c r="R61" s="306"/>
    </row>
    <row r="62" spans="3:19" hidden="1">
      <c r="C62" s="304"/>
      <c r="D62" s="305"/>
      <c r="F62" s="305"/>
      <c r="G62" s="305"/>
      <c r="H62" s="305"/>
      <c r="I62" s="305"/>
      <c r="J62" s="305"/>
      <c r="K62" s="305"/>
      <c r="L62" s="170"/>
      <c r="M62" s="305"/>
      <c r="N62" s="305"/>
      <c r="O62" s="305"/>
      <c r="P62" s="305"/>
      <c r="Q62" s="305"/>
      <c r="R62" s="306"/>
    </row>
    <row r="63" spans="3:19" hidden="1">
      <c r="C63" s="304"/>
      <c r="D63" s="305"/>
      <c r="F63" s="305"/>
      <c r="G63" s="305"/>
      <c r="H63" s="305"/>
      <c r="I63" s="305"/>
      <c r="J63" s="305"/>
      <c r="K63" s="305"/>
      <c r="L63" s="305"/>
      <c r="M63" s="305"/>
      <c r="N63" s="305"/>
      <c r="O63" s="305"/>
      <c r="P63" s="305"/>
      <c r="Q63" s="305"/>
      <c r="R63" s="306"/>
    </row>
    <row r="64" spans="3:19" hidden="1">
      <c r="C64" s="304"/>
      <c r="D64" s="305"/>
      <c r="F64" s="305"/>
      <c r="G64" s="305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6"/>
    </row>
    <row r="65" spans="3:19" hidden="1">
      <c r="C65" s="307" t="s">
        <v>45</v>
      </c>
      <c r="D65" s="177"/>
      <c r="F65" s="308" t="s">
        <v>45</v>
      </c>
      <c r="G65" s="177"/>
      <c r="H65" s="308" t="s">
        <v>45</v>
      </c>
      <c r="I65" s="177"/>
      <c r="J65" s="308" t="s">
        <v>45</v>
      </c>
      <c r="K65" s="177"/>
      <c r="L65" s="308" t="s">
        <v>45</v>
      </c>
      <c r="M65" s="177"/>
      <c r="N65" s="308" t="s">
        <v>45</v>
      </c>
      <c r="O65" s="177"/>
      <c r="P65" s="308" t="s">
        <v>45</v>
      </c>
      <c r="Q65" s="177"/>
      <c r="R65" s="306"/>
    </row>
    <row r="66" spans="3:19" ht="2.1" hidden="1" customHeight="1">
      <c r="C66" s="304"/>
      <c r="D66" s="305"/>
      <c r="F66" s="305"/>
      <c r="G66" s="305"/>
      <c r="H66" s="305"/>
      <c r="I66" s="305"/>
      <c r="J66" s="170"/>
      <c r="K66" s="305"/>
      <c r="L66" s="305"/>
      <c r="M66" s="305"/>
      <c r="N66" s="305"/>
      <c r="O66" s="305"/>
      <c r="P66" s="305"/>
      <c r="Q66" s="305"/>
      <c r="R66" s="306"/>
    </row>
    <row r="67" spans="3:19" ht="2.1" hidden="1" customHeight="1">
      <c r="C67" s="304"/>
      <c r="D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</row>
    <row r="68" spans="3:19" ht="2.1" hidden="1" customHeight="1">
      <c r="C68" s="304"/>
      <c r="D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6"/>
    </row>
    <row r="69" spans="3:19" s="442" customFormat="1" ht="50.1" hidden="1" customHeight="1">
      <c r="C69" s="178" t="s">
        <v>53</v>
      </c>
      <c r="D69" s="445">
        <v>6500</v>
      </c>
      <c r="E69"/>
      <c r="F69" s="234" t="s">
        <v>54</v>
      </c>
      <c r="G69" s="445">
        <v>100</v>
      </c>
      <c r="H69" s="235" t="s">
        <v>55</v>
      </c>
      <c r="I69" s="445">
        <v>1000</v>
      </c>
      <c r="J69" s="234" t="s">
        <v>56</v>
      </c>
      <c r="K69" s="445">
        <v>300</v>
      </c>
      <c r="L69" s="235" t="s">
        <v>57</v>
      </c>
      <c r="M69" s="445">
        <v>200</v>
      </c>
      <c r="N69" s="235" t="s">
        <v>58</v>
      </c>
      <c r="O69" s="445">
        <v>150</v>
      </c>
      <c r="P69" s="234" t="s">
        <v>59</v>
      </c>
      <c r="Q69" s="445">
        <v>1000</v>
      </c>
      <c r="R69" s="441"/>
      <c r="S69"/>
    </row>
    <row r="70" spans="3:19" hidden="1">
      <c r="C70" s="304"/>
      <c r="D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6"/>
    </row>
    <row r="71" spans="3:19" hidden="1">
      <c r="C71" s="304"/>
      <c r="D71" s="305"/>
      <c r="F71" s="305"/>
      <c r="G71" s="305"/>
      <c r="H71" s="170"/>
      <c r="I71" s="305"/>
      <c r="J71" s="305"/>
      <c r="K71" s="305"/>
      <c r="L71" s="305"/>
      <c r="M71" s="305"/>
      <c r="N71" s="305"/>
      <c r="O71" s="170"/>
      <c r="P71" s="305"/>
      <c r="Q71" s="305"/>
      <c r="R71" s="306"/>
    </row>
    <row r="72" spans="3:19" hidden="1">
      <c r="C72" s="169"/>
      <c r="D72" s="305"/>
      <c r="F72" s="305"/>
      <c r="G72" s="305"/>
      <c r="H72" s="305"/>
      <c r="I72" s="305"/>
      <c r="J72" s="170"/>
      <c r="K72" s="305"/>
      <c r="L72" s="305"/>
      <c r="M72" s="305"/>
      <c r="N72" s="305"/>
      <c r="O72" s="305"/>
      <c r="P72" s="305"/>
      <c r="Q72" s="305"/>
      <c r="R72" s="306"/>
    </row>
    <row r="73" spans="3:19" hidden="1">
      <c r="C73" s="304"/>
      <c r="D73" s="305"/>
      <c r="F73" s="305"/>
      <c r="G73" s="305"/>
      <c r="H73" s="305"/>
      <c r="I73" s="305"/>
      <c r="J73" s="170"/>
      <c r="K73" s="305"/>
      <c r="L73" s="305"/>
      <c r="M73" s="305"/>
      <c r="N73" s="305"/>
      <c r="O73" s="305"/>
      <c r="P73" s="305"/>
      <c r="Q73" s="305"/>
      <c r="R73" s="306"/>
    </row>
    <row r="74" spans="3:19" hidden="1">
      <c r="C74" s="304"/>
      <c r="D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6"/>
    </row>
    <row r="75" spans="3:19" hidden="1">
      <c r="C75" s="307" t="s">
        <v>45</v>
      </c>
      <c r="D75" s="177"/>
      <c r="F75" s="308" t="s">
        <v>45</v>
      </c>
      <c r="G75" s="177"/>
      <c r="H75" s="308" t="s">
        <v>45</v>
      </c>
      <c r="I75" s="177"/>
      <c r="J75" s="308" t="s">
        <v>45</v>
      </c>
      <c r="K75" s="177"/>
      <c r="L75" s="308" t="s">
        <v>45</v>
      </c>
      <c r="M75" s="177"/>
      <c r="N75" s="308" t="s">
        <v>45</v>
      </c>
      <c r="O75" s="177"/>
      <c r="P75" s="308" t="s">
        <v>45</v>
      </c>
      <c r="Q75" s="177"/>
      <c r="R75" s="306"/>
    </row>
    <row r="76" spans="3:19" ht="2.1" hidden="1" customHeight="1">
      <c r="C76" s="304"/>
      <c r="D76" s="305"/>
      <c r="F76" s="305"/>
      <c r="G76" s="305"/>
      <c r="H76" s="305"/>
      <c r="I76" s="305"/>
      <c r="J76" s="305"/>
      <c r="K76" s="305"/>
      <c r="L76" s="305"/>
      <c r="M76" s="305"/>
      <c r="N76" s="305"/>
      <c r="O76" s="305"/>
      <c r="P76" s="305"/>
      <c r="Q76" s="305"/>
      <c r="R76" s="306"/>
    </row>
    <row r="77" spans="3:19" ht="2.1" hidden="1" customHeight="1">
      <c r="C77" s="304"/>
      <c r="D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6"/>
    </row>
    <row r="78" spans="3:19" ht="2.1" hidden="1" customHeight="1">
      <c r="C78" s="304"/>
      <c r="D78" s="305"/>
      <c r="F78" s="305"/>
      <c r="G78" s="305"/>
      <c r="H78" s="305"/>
      <c r="I78" s="305"/>
      <c r="J78" s="305"/>
      <c r="K78" s="305"/>
      <c r="L78" s="305"/>
      <c r="M78" s="305"/>
      <c r="N78" s="305"/>
      <c r="O78" s="305"/>
      <c r="P78" s="305"/>
      <c r="Q78" s="305"/>
      <c r="R78" s="306"/>
    </row>
    <row r="79" spans="3:19" s="442" customFormat="1" ht="50.1" hidden="1" customHeight="1">
      <c r="C79" s="179" t="s">
        <v>60</v>
      </c>
      <c r="D79" s="445">
        <v>500</v>
      </c>
      <c r="E79"/>
      <c r="F79" s="234" t="s">
        <v>61</v>
      </c>
      <c r="G79" s="445">
        <v>90</v>
      </c>
      <c r="H79" s="235" t="s">
        <v>62</v>
      </c>
      <c r="I79" s="445">
        <v>1500</v>
      </c>
      <c r="J79" s="234" t="s">
        <v>63</v>
      </c>
      <c r="K79" s="445">
        <v>2100</v>
      </c>
      <c r="L79" s="234" t="s">
        <v>64</v>
      </c>
      <c r="M79" s="445">
        <v>2700</v>
      </c>
      <c r="N79" s="235" t="s">
        <v>65</v>
      </c>
      <c r="O79" s="445">
        <v>750</v>
      </c>
      <c r="P79" s="234" t="s">
        <v>66</v>
      </c>
      <c r="Q79" s="445">
        <v>4500</v>
      </c>
      <c r="R79" s="441"/>
      <c r="S79"/>
    </row>
    <row r="80" spans="3:19" hidden="1">
      <c r="C80" s="304"/>
      <c r="D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6"/>
    </row>
    <row r="81" spans="3:19" hidden="1">
      <c r="C81" s="169"/>
      <c r="D81" s="305"/>
      <c r="F81" s="305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6"/>
    </row>
    <row r="82" spans="3:19" hidden="1">
      <c r="C82" s="304"/>
      <c r="D82" s="305"/>
      <c r="F82" s="305"/>
      <c r="G82" s="305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6"/>
    </row>
    <row r="83" spans="3:19" hidden="1">
      <c r="C83" s="304"/>
      <c r="D83" s="305"/>
      <c r="F83" s="305"/>
      <c r="G83" s="305"/>
      <c r="H83" s="305"/>
      <c r="I83" s="305"/>
      <c r="J83" s="305"/>
      <c r="K83" s="305"/>
      <c r="L83" s="305"/>
      <c r="M83" s="305"/>
      <c r="N83" s="305"/>
      <c r="O83" s="305"/>
      <c r="P83" s="305"/>
      <c r="Q83" s="305"/>
      <c r="R83" s="306"/>
    </row>
    <row r="84" spans="3:19" hidden="1">
      <c r="C84" s="304"/>
      <c r="D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6"/>
    </row>
    <row r="85" spans="3:19" hidden="1">
      <c r="C85" s="307" t="s">
        <v>45</v>
      </c>
      <c r="D85" s="177"/>
      <c r="F85" s="308" t="s">
        <v>45</v>
      </c>
      <c r="G85" s="177"/>
      <c r="H85" s="308" t="s">
        <v>45</v>
      </c>
      <c r="I85" s="177"/>
      <c r="J85" s="308" t="s">
        <v>45</v>
      </c>
      <c r="K85" s="177"/>
      <c r="L85" s="308" t="s">
        <v>45</v>
      </c>
      <c r="M85" s="177"/>
      <c r="N85" s="308" t="s">
        <v>45</v>
      </c>
      <c r="O85" s="177"/>
      <c r="P85" s="308" t="s">
        <v>45</v>
      </c>
      <c r="Q85" s="177"/>
      <c r="R85" s="306"/>
    </row>
    <row r="86" spans="3:19" ht="2.1" hidden="1" customHeight="1">
      <c r="C86" s="304"/>
      <c r="D86" s="305"/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6"/>
    </row>
    <row r="87" spans="3:19" ht="2.1" hidden="1" customHeight="1">
      <c r="C87" s="304"/>
      <c r="D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6"/>
    </row>
    <row r="88" spans="3:19" ht="2.1" hidden="1" customHeight="1">
      <c r="C88" s="304"/>
      <c r="D88" s="305"/>
      <c r="F88" s="305"/>
      <c r="G88" s="305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6"/>
    </row>
    <row r="89" spans="3:19" s="442" customFormat="1" ht="50.1" hidden="1" customHeight="1">
      <c r="C89" s="179" t="s">
        <v>67</v>
      </c>
      <c r="D89" s="445">
        <v>300</v>
      </c>
      <c r="E89"/>
      <c r="F89" s="234" t="s">
        <v>68</v>
      </c>
      <c r="G89" s="445">
        <v>400</v>
      </c>
      <c r="H89" s="235" t="s">
        <v>69</v>
      </c>
      <c r="I89" s="445">
        <v>500</v>
      </c>
      <c r="J89" s="235" t="s">
        <v>70</v>
      </c>
      <c r="K89" s="445">
        <v>250</v>
      </c>
      <c r="L89" s="308" t="s">
        <v>71</v>
      </c>
      <c r="M89" s="308">
        <v>300</v>
      </c>
      <c r="N89" s="308" t="s">
        <v>72</v>
      </c>
      <c r="O89" s="308">
        <v>1200</v>
      </c>
      <c r="P89" s="308" t="s">
        <v>73</v>
      </c>
      <c r="Q89" s="308">
        <v>90</v>
      </c>
      <c r="R89" s="443"/>
      <c r="S89"/>
    </row>
    <row r="90" spans="3:19" hidden="1">
      <c r="C90" s="304"/>
      <c r="D90" s="305"/>
      <c r="F90" s="305"/>
      <c r="G90" s="305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6"/>
    </row>
    <row r="91" spans="3:19" hidden="1">
      <c r="C91" s="304"/>
      <c r="D91" s="305"/>
      <c r="F91" s="305"/>
      <c r="G91" s="305"/>
      <c r="H91" s="170"/>
      <c r="I91" s="305"/>
      <c r="J91" s="305"/>
      <c r="K91" s="305"/>
      <c r="L91" s="305"/>
      <c r="M91" s="305"/>
      <c r="N91" s="305"/>
      <c r="O91" s="305"/>
      <c r="P91" s="305"/>
      <c r="Q91" s="305"/>
      <c r="R91" s="306"/>
    </row>
    <row r="92" spans="3:19" hidden="1">
      <c r="C92" s="304"/>
      <c r="D92" s="305"/>
      <c r="F92" s="305"/>
      <c r="G92" s="305"/>
      <c r="H92" s="305"/>
      <c r="I92" s="305"/>
      <c r="J92" s="305"/>
      <c r="K92" s="305"/>
      <c r="L92" s="170"/>
      <c r="M92" s="305"/>
      <c r="N92" s="305"/>
      <c r="O92" s="305"/>
      <c r="P92" s="305"/>
      <c r="Q92" s="305"/>
      <c r="R92" s="306"/>
    </row>
    <row r="93" spans="3:19" hidden="1">
      <c r="C93" s="304"/>
      <c r="D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6"/>
    </row>
    <row r="94" spans="3:19" hidden="1">
      <c r="C94" s="304"/>
      <c r="D94" s="305"/>
      <c r="F94" s="305"/>
      <c r="G94" s="305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6"/>
    </row>
    <row r="95" spans="3:19" hidden="1">
      <c r="C95" s="307" t="s">
        <v>45</v>
      </c>
      <c r="D95" s="177"/>
      <c r="F95" s="308" t="s">
        <v>45</v>
      </c>
      <c r="G95" s="177"/>
      <c r="H95" s="308" t="s">
        <v>45</v>
      </c>
      <c r="I95" s="177"/>
      <c r="J95" s="308" t="s">
        <v>45</v>
      </c>
      <c r="K95" s="177"/>
      <c r="L95" s="308" t="s">
        <v>45</v>
      </c>
      <c r="M95" s="177"/>
      <c r="N95" s="308" t="s">
        <v>45</v>
      </c>
      <c r="O95" s="177"/>
      <c r="P95" s="308" t="s">
        <v>45</v>
      </c>
      <c r="Q95" s="177"/>
      <c r="R95" s="306"/>
    </row>
    <row r="96" spans="3:19" ht="2.1" hidden="1" customHeight="1">
      <c r="C96" s="169"/>
      <c r="D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1"/>
    </row>
    <row r="97" spans="3:19" ht="2.1" hidden="1" customHeight="1">
      <c r="C97" s="169"/>
      <c r="D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1"/>
    </row>
    <row r="98" spans="3:19" ht="2.1" hidden="1" customHeight="1">
      <c r="C98" s="169"/>
      <c r="D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1"/>
    </row>
    <row r="99" spans="3:19" s="442" customFormat="1" ht="50.1" hidden="1" customHeight="1">
      <c r="C99" s="178" t="s">
        <v>74</v>
      </c>
      <c r="D99" s="445">
        <v>900</v>
      </c>
      <c r="E99"/>
      <c r="F99" s="235" t="s">
        <v>75</v>
      </c>
      <c r="G99" s="445">
        <v>200</v>
      </c>
      <c r="H99" s="235" t="s">
        <v>76</v>
      </c>
      <c r="I99" s="445">
        <v>20</v>
      </c>
      <c r="J99" s="235" t="s">
        <v>76</v>
      </c>
      <c r="K99" s="445">
        <v>40</v>
      </c>
      <c r="L99" s="308" t="s">
        <v>77</v>
      </c>
      <c r="M99" s="445">
        <v>1500</v>
      </c>
      <c r="N99" s="451" t="s">
        <v>78</v>
      </c>
      <c r="O99" s="445">
        <v>1000</v>
      </c>
      <c r="P99" s="451" t="s">
        <v>79</v>
      </c>
      <c r="Q99" s="445">
        <v>3500</v>
      </c>
      <c r="R99" s="443"/>
      <c r="S99"/>
    </row>
    <row r="100" spans="3:19" hidden="1">
      <c r="C100" s="304"/>
      <c r="D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6"/>
    </row>
    <row r="101" spans="3:19" hidden="1">
      <c r="C101" s="304"/>
      <c r="D101" s="305"/>
      <c r="F101" s="305"/>
      <c r="G101" s="305"/>
      <c r="H101" s="170"/>
      <c r="I101" s="305"/>
      <c r="J101" s="305"/>
      <c r="K101" s="305"/>
      <c r="L101" s="305"/>
      <c r="M101" s="305"/>
      <c r="N101" s="305"/>
      <c r="O101" s="305"/>
      <c r="P101" s="305"/>
      <c r="Q101" s="305"/>
      <c r="R101" s="306"/>
    </row>
    <row r="102" spans="3:19" hidden="1">
      <c r="C102" s="304"/>
      <c r="D102" s="170"/>
      <c r="F102" s="305"/>
      <c r="G102" s="305"/>
      <c r="H102" s="305"/>
      <c r="I102" s="305"/>
      <c r="J102" s="305"/>
      <c r="K102" s="305"/>
      <c r="L102" s="170"/>
      <c r="M102" s="305"/>
      <c r="N102" s="305"/>
      <c r="O102" s="305"/>
      <c r="P102" s="305"/>
      <c r="Q102" s="305"/>
      <c r="R102" s="306"/>
    </row>
    <row r="103" spans="3:19" hidden="1">
      <c r="C103" s="304"/>
      <c r="D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6"/>
    </row>
    <row r="104" spans="3:19" hidden="1">
      <c r="C104" s="304"/>
      <c r="D104" s="305"/>
      <c r="F104" s="305"/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6"/>
    </row>
    <row r="105" spans="3:19" hidden="1">
      <c r="C105" s="307" t="s">
        <v>45</v>
      </c>
      <c r="D105" s="177"/>
      <c r="F105" s="308" t="s">
        <v>45</v>
      </c>
      <c r="G105" s="177"/>
      <c r="H105" s="308" t="s">
        <v>45</v>
      </c>
      <c r="I105" s="177"/>
      <c r="J105" s="308" t="s">
        <v>45</v>
      </c>
      <c r="K105" s="177"/>
      <c r="L105" s="308" t="s">
        <v>45</v>
      </c>
      <c r="M105" s="177"/>
      <c r="N105" s="308" t="s">
        <v>45</v>
      </c>
      <c r="O105" s="177"/>
      <c r="P105" s="308" t="s">
        <v>45</v>
      </c>
      <c r="Q105" s="177"/>
      <c r="R105" s="306"/>
    </row>
    <row r="106" spans="3:19" ht="2.1" hidden="1" customHeight="1">
      <c r="C106" s="169"/>
      <c r="D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1"/>
    </row>
    <row r="107" spans="3:19" ht="2.1" hidden="1" customHeight="1">
      <c r="C107" s="169"/>
      <c r="D107" s="170"/>
      <c r="F107" s="170"/>
      <c r="G107" s="170"/>
      <c r="H107" s="170"/>
      <c r="I107" s="170"/>
      <c r="J107" s="170"/>
      <c r="K107" s="452"/>
      <c r="L107" s="170"/>
      <c r="M107" s="170"/>
      <c r="N107" s="170"/>
      <c r="O107" s="170"/>
      <c r="P107" s="170"/>
      <c r="Q107" s="170"/>
      <c r="R107" s="171"/>
    </row>
    <row r="108" spans="3:19" ht="1.5" hidden="1" customHeight="1">
      <c r="C108" s="169"/>
      <c r="D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1"/>
    </row>
    <row r="109" spans="3:19" s="442" customFormat="1" ht="50.1" hidden="1" customHeight="1">
      <c r="C109" s="178" t="s">
        <v>80</v>
      </c>
      <c r="D109" s="445">
        <v>100</v>
      </c>
      <c r="E109"/>
      <c r="F109" s="235" t="s">
        <v>81</v>
      </c>
      <c r="G109" s="445">
        <v>1200</v>
      </c>
      <c r="H109" s="235" t="s">
        <v>82</v>
      </c>
      <c r="I109" s="445">
        <v>1500</v>
      </c>
      <c r="J109" s="235" t="s">
        <v>83</v>
      </c>
      <c r="K109" s="445">
        <v>2000</v>
      </c>
      <c r="L109" s="308" t="s">
        <v>84</v>
      </c>
      <c r="M109" s="445">
        <v>1500</v>
      </c>
      <c r="N109" s="445" t="s">
        <v>85</v>
      </c>
      <c r="O109" s="445">
        <v>250</v>
      </c>
      <c r="P109" s="308" t="s">
        <v>86</v>
      </c>
      <c r="Q109" s="445">
        <v>1000</v>
      </c>
      <c r="R109" s="443"/>
      <c r="S109"/>
    </row>
    <row r="110" spans="3:19" hidden="1">
      <c r="C110" s="304"/>
      <c r="D110" s="305"/>
      <c r="F110" s="305"/>
      <c r="G110" s="305"/>
      <c r="H110" s="305"/>
      <c r="I110" s="305"/>
      <c r="J110" s="305"/>
      <c r="K110" s="305"/>
      <c r="L110" s="305"/>
      <c r="M110" s="305"/>
      <c r="N110" s="305"/>
      <c r="O110" s="305"/>
      <c r="P110" s="170"/>
      <c r="Q110" s="305"/>
      <c r="R110" s="306"/>
    </row>
    <row r="111" spans="3:19" hidden="1">
      <c r="C111" s="169"/>
      <c r="D111" s="305"/>
      <c r="F111" s="305"/>
      <c r="G111" s="305"/>
      <c r="H111" s="170"/>
      <c r="I111" s="305"/>
      <c r="J111" s="305"/>
      <c r="K111" s="305"/>
      <c r="L111" s="170"/>
      <c r="M111" s="305"/>
      <c r="N111" s="305"/>
      <c r="O111" s="305"/>
      <c r="P111" s="170"/>
      <c r="Q111" s="305"/>
      <c r="R111" s="306"/>
    </row>
    <row r="112" spans="3:19" hidden="1">
      <c r="C112" s="304"/>
      <c r="D112" s="305"/>
      <c r="F112" s="305"/>
      <c r="G112" s="170"/>
      <c r="H112" s="305"/>
      <c r="I112" s="305"/>
      <c r="J112" s="170"/>
      <c r="K112" s="305"/>
      <c r="L112" s="170"/>
      <c r="M112" s="305"/>
      <c r="N112" s="305"/>
      <c r="O112" s="170"/>
      <c r="P112" s="305"/>
      <c r="Q112" s="305"/>
      <c r="R112" s="306"/>
    </row>
    <row r="113" spans="3:19" hidden="1">
      <c r="C113" s="304"/>
      <c r="D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6"/>
    </row>
    <row r="114" spans="3:19" hidden="1">
      <c r="C114" s="304"/>
      <c r="D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6"/>
    </row>
    <row r="115" spans="3:19" hidden="1">
      <c r="C115" s="307" t="s">
        <v>45</v>
      </c>
      <c r="D115" s="177"/>
      <c r="F115" s="308" t="s">
        <v>45</v>
      </c>
      <c r="G115" s="177"/>
      <c r="H115" s="308" t="s">
        <v>45</v>
      </c>
      <c r="I115" s="177"/>
      <c r="J115" s="308" t="s">
        <v>45</v>
      </c>
      <c r="K115" s="177"/>
      <c r="L115" s="308" t="s">
        <v>45</v>
      </c>
      <c r="M115" s="177"/>
      <c r="N115" s="308" t="s">
        <v>45</v>
      </c>
      <c r="O115" s="177"/>
      <c r="P115" s="308" t="s">
        <v>45</v>
      </c>
      <c r="Q115" s="177"/>
      <c r="R115" s="306"/>
    </row>
    <row r="116" spans="3:19" ht="2.1" hidden="1" customHeight="1">
      <c r="C116" s="169"/>
      <c r="D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1"/>
    </row>
    <row r="117" spans="3:19" ht="2.1" hidden="1" customHeight="1">
      <c r="C117" s="169"/>
      <c r="D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1"/>
    </row>
    <row r="118" spans="3:19" ht="2.1" hidden="1" customHeight="1">
      <c r="C118" s="169"/>
      <c r="D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1"/>
    </row>
    <row r="119" spans="3:19" s="442" customFormat="1" ht="50.1" hidden="1" customHeight="1">
      <c r="C119" s="178" t="s">
        <v>87</v>
      </c>
      <c r="D119" s="445">
        <v>1200</v>
      </c>
      <c r="E119"/>
      <c r="F119" s="235" t="s">
        <v>88</v>
      </c>
      <c r="G119" s="445">
        <v>1200</v>
      </c>
      <c r="H119" s="235" t="s">
        <v>89</v>
      </c>
      <c r="I119" s="445">
        <v>12100</v>
      </c>
      <c r="J119" s="235" t="s">
        <v>90</v>
      </c>
      <c r="K119" s="445">
        <v>150</v>
      </c>
      <c r="L119" s="308" t="s">
        <v>91</v>
      </c>
      <c r="M119" s="445">
        <v>640</v>
      </c>
      <c r="N119" s="445" t="s">
        <v>92</v>
      </c>
      <c r="O119" s="445">
        <v>12000</v>
      </c>
      <c r="P119" s="308" t="s">
        <v>93</v>
      </c>
      <c r="Q119" s="445">
        <v>4500</v>
      </c>
      <c r="R119" s="443"/>
      <c r="S119"/>
    </row>
    <row r="120" spans="3:19" hidden="1">
      <c r="C120" s="169"/>
      <c r="D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170"/>
      <c r="Q120" s="305"/>
      <c r="R120" s="306"/>
    </row>
    <row r="121" spans="3:19" hidden="1">
      <c r="C121" s="169"/>
      <c r="D121" s="305"/>
      <c r="F121" s="305"/>
      <c r="G121" s="305"/>
      <c r="H121" s="170"/>
      <c r="I121" s="305"/>
      <c r="J121" s="305"/>
      <c r="K121" s="305"/>
      <c r="L121" s="170"/>
      <c r="M121" s="305"/>
      <c r="N121" s="305"/>
      <c r="O121" s="305"/>
      <c r="P121" s="170"/>
      <c r="Q121" s="305"/>
      <c r="R121" s="306"/>
    </row>
    <row r="122" spans="3:19" hidden="1">
      <c r="C122" s="304"/>
      <c r="D122" s="305"/>
      <c r="F122" s="305"/>
      <c r="G122" s="170"/>
      <c r="H122" s="305"/>
      <c r="I122" s="305"/>
      <c r="J122" s="170"/>
      <c r="K122" s="305"/>
      <c r="L122" s="170"/>
      <c r="M122" s="305"/>
      <c r="N122" s="305"/>
      <c r="O122" s="170"/>
      <c r="P122" s="305"/>
      <c r="Q122" s="305"/>
      <c r="R122" s="306"/>
    </row>
    <row r="123" spans="3:19" hidden="1">
      <c r="C123" s="304"/>
      <c r="D123" s="305"/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6"/>
    </row>
    <row r="124" spans="3:19" hidden="1">
      <c r="C124" s="304"/>
      <c r="D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6"/>
    </row>
    <row r="125" spans="3:19" hidden="1">
      <c r="C125" s="307" t="s">
        <v>45</v>
      </c>
      <c r="D125" s="177"/>
      <c r="F125" s="308" t="s">
        <v>45</v>
      </c>
      <c r="G125" s="177"/>
      <c r="H125" s="308" t="s">
        <v>45</v>
      </c>
      <c r="I125" s="177"/>
      <c r="J125" s="308" t="s">
        <v>45</v>
      </c>
      <c r="K125" s="177"/>
      <c r="L125" s="308" t="s">
        <v>45</v>
      </c>
      <c r="M125" s="177"/>
      <c r="N125" s="308" t="s">
        <v>45</v>
      </c>
      <c r="O125" s="177"/>
      <c r="P125" s="308" t="s">
        <v>45</v>
      </c>
      <c r="Q125" s="177"/>
      <c r="R125" s="306"/>
    </row>
    <row r="126" spans="3:19" ht="2.1" hidden="1" customHeight="1">
      <c r="C126" s="169"/>
      <c r="D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1"/>
    </row>
    <row r="127" spans="3:19" ht="2.1" hidden="1" customHeight="1">
      <c r="C127" s="169"/>
      <c r="D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1"/>
    </row>
    <row r="128" spans="3:19" ht="1.5" hidden="1" customHeight="1">
      <c r="C128" s="169"/>
      <c r="D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1"/>
    </row>
    <row r="129" spans="3:19" s="442" customFormat="1" ht="50.1" hidden="1" customHeight="1">
      <c r="C129" s="178" t="s">
        <v>94</v>
      </c>
      <c r="D129" s="445">
        <v>50</v>
      </c>
      <c r="E129"/>
      <c r="F129" s="235" t="s">
        <v>95</v>
      </c>
      <c r="G129" s="445">
        <v>1250</v>
      </c>
      <c r="H129" s="234" t="s">
        <v>96</v>
      </c>
      <c r="I129" s="445">
        <v>700</v>
      </c>
      <c r="J129" s="234" t="s">
        <v>97</v>
      </c>
      <c r="K129" s="445">
        <v>5000</v>
      </c>
      <c r="L129" s="451" t="s">
        <v>98</v>
      </c>
      <c r="M129" s="445">
        <v>1100</v>
      </c>
      <c r="N129" s="445" t="s">
        <v>99</v>
      </c>
      <c r="O129" s="445">
        <v>200</v>
      </c>
      <c r="P129" s="308" t="s">
        <v>100</v>
      </c>
      <c r="Q129" s="445">
        <v>90</v>
      </c>
      <c r="R129" s="443"/>
      <c r="S129"/>
    </row>
    <row r="130" spans="3:19" hidden="1">
      <c r="C130" s="304"/>
      <c r="D130" s="305"/>
      <c r="F130" s="305"/>
      <c r="G130" s="305"/>
      <c r="H130" s="305"/>
      <c r="I130" s="305"/>
      <c r="J130" s="305"/>
      <c r="K130" s="305"/>
      <c r="L130" s="305"/>
      <c r="M130" s="305"/>
      <c r="N130" s="305"/>
      <c r="O130" s="305"/>
      <c r="P130" s="170"/>
      <c r="Q130" s="305"/>
      <c r="R130" s="306"/>
    </row>
    <row r="131" spans="3:19" hidden="1">
      <c r="C131" s="169"/>
      <c r="D131" s="305"/>
      <c r="F131" s="305"/>
      <c r="G131" s="305"/>
      <c r="H131" s="170"/>
      <c r="I131" s="305"/>
      <c r="J131" s="305"/>
      <c r="K131" s="305"/>
      <c r="L131" s="170"/>
      <c r="M131" s="305"/>
      <c r="N131" s="305"/>
      <c r="O131" s="305"/>
      <c r="P131" s="170"/>
      <c r="Q131" s="305"/>
      <c r="R131" s="306"/>
    </row>
    <row r="132" spans="3:19" hidden="1">
      <c r="C132" s="304"/>
      <c r="D132" s="170"/>
      <c r="F132" s="305"/>
      <c r="G132" s="170"/>
      <c r="H132" s="170"/>
      <c r="I132" s="305"/>
      <c r="J132" s="170"/>
      <c r="K132" s="305"/>
      <c r="L132" s="170"/>
      <c r="M132" s="305"/>
      <c r="N132" s="305"/>
      <c r="O132" s="170"/>
      <c r="P132" s="305"/>
      <c r="Q132" s="305"/>
      <c r="R132" s="306"/>
    </row>
    <row r="133" spans="3:19" hidden="1">
      <c r="C133" s="304"/>
      <c r="D133" s="305"/>
      <c r="F133" s="305"/>
      <c r="G133" s="305"/>
      <c r="H133" s="305"/>
      <c r="I133" s="305"/>
      <c r="J133" s="170"/>
      <c r="K133" s="305"/>
      <c r="L133" s="305"/>
      <c r="M133" s="305"/>
      <c r="N133" s="305"/>
      <c r="O133" s="305"/>
      <c r="P133" s="305"/>
      <c r="Q133" s="305"/>
      <c r="R133" s="306"/>
    </row>
    <row r="134" spans="3:19" hidden="1">
      <c r="C134" s="304"/>
      <c r="D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6"/>
    </row>
    <row r="135" spans="3:19" hidden="1">
      <c r="C135" s="307" t="s">
        <v>45</v>
      </c>
      <c r="D135" s="177"/>
      <c r="F135" s="308" t="s">
        <v>45</v>
      </c>
      <c r="G135" s="177"/>
      <c r="H135" s="308" t="s">
        <v>45</v>
      </c>
      <c r="I135" s="177"/>
      <c r="J135" s="308" t="s">
        <v>45</v>
      </c>
      <c r="K135" s="177"/>
      <c r="L135" s="308" t="s">
        <v>45</v>
      </c>
      <c r="M135" s="177"/>
      <c r="N135" s="308" t="s">
        <v>45</v>
      </c>
      <c r="O135" s="177"/>
      <c r="P135" s="308" t="s">
        <v>45</v>
      </c>
      <c r="Q135" s="177"/>
      <c r="R135" s="306"/>
    </row>
    <row r="136" spans="3:19" ht="2.1" hidden="1" customHeight="1">
      <c r="C136" s="169"/>
      <c r="D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1"/>
    </row>
    <row r="137" spans="3:19" ht="2.1" hidden="1" customHeight="1">
      <c r="C137" s="169"/>
      <c r="D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1"/>
    </row>
    <row r="138" spans="3:19" ht="2.1" hidden="1" customHeight="1">
      <c r="C138" s="169"/>
      <c r="D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1"/>
    </row>
    <row r="139" spans="3:19" s="442" customFormat="1" ht="50.1" hidden="1" customHeight="1">
      <c r="C139" s="178" t="s">
        <v>101</v>
      </c>
      <c r="D139" s="445">
        <v>2000</v>
      </c>
      <c r="E139"/>
      <c r="F139" s="235" t="s">
        <v>102</v>
      </c>
      <c r="G139" s="445">
        <v>300</v>
      </c>
      <c r="H139" s="234" t="s">
        <v>103</v>
      </c>
      <c r="I139" s="445">
        <v>250</v>
      </c>
      <c r="J139" s="234" t="s">
        <v>104</v>
      </c>
      <c r="K139" s="445">
        <v>200</v>
      </c>
      <c r="L139" s="451" t="s">
        <v>105</v>
      </c>
      <c r="M139" s="445">
        <v>70</v>
      </c>
      <c r="N139" s="445" t="s">
        <v>106</v>
      </c>
      <c r="O139" s="445">
        <v>10</v>
      </c>
      <c r="P139" s="445"/>
      <c r="Q139" s="445"/>
      <c r="R139" s="443"/>
      <c r="S139"/>
    </row>
    <row r="140" spans="3:19" hidden="1">
      <c r="C140" s="304"/>
      <c r="D140" s="305"/>
      <c r="F140" s="305"/>
      <c r="G140" s="305"/>
      <c r="H140" s="305"/>
      <c r="I140" s="305"/>
      <c r="J140" s="170"/>
      <c r="K140" s="305"/>
      <c r="L140" s="305"/>
      <c r="M140" s="305"/>
      <c r="N140" s="305"/>
      <c r="O140" s="305"/>
      <c r="P140" s="170"/>
      <c r="Q140" s="305"/>
      <c r="R140" s="306"/>
    </row>
    <row r="141" spans="3:19" hidden="1">
      <c r="C141" s="169"/>
      <c r="D141" s="305"/>
      <c r="F141" s="170"/>
      <c r="G141" s="305"/>
      <c r="H141" s="170"/>
      <c r="I141" s="305"/>
      <c r="J141" s="170"/>
      <c r="K141" s="305"/>
      <c r="L141" s="170"/>
      <c r="M141" s="305"/>
      <c r="N141" s="305"/>
      <c r="O141" s="305"/>
      <c r="Q141" s="305"/>
      <c r="R141" s="306"/>
    </row>
    <row r="142" spans="3:19" hidden="1">
      <c r="C142" s="304"/>
      <c r="D142" s="305"/>
      <c r="F142" s="170"/>
      <c r="G142" s="170"/>
      <c r="H142" s="305"/>
      <c r="I142" s="305"/>
      <c r="J142" s="170"/>
      <c r="K142" s="305"/>
      <c r="L142" s="170"/>
      <c r="M142" s="305"/>
      <c r="N142" s="170"/>
      <c r="O142" s="170"/>
      <c r="P142" s="305"/>
      <c r="Q142" s="305"/>
      <c r="R142" s="306"/>
    </row>
    <row r="143" spans="3:19" hidden="1">
      <c r="C143" s="304"/>
      <c r="D143" s="305"/>
      <c r="F143" s="305"/>
      <c r="G143" s="305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6"/>
    </row>
    <row r="144" spans="3:19" hidden="1">
      <c r="C144" s="304"/>
      <c r="D144" s="305"/>
      <c r="F144" s="305"/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6"/>
    </row>
    <row r="145" spans="3:18" hidden="1">
      <c r="C145" s="307" t="s">
        <v>45</v>
      </c>
      <c r="D145" s="177"/>
      <c r="F145" s="308" t="s">
        <v>45</v>
      </c>
      <c r="G145" s="177"/>
      <c r="H145" s="308" t="s">
        <v>45</v>
      </c>
      <c r="I145" s="177"/>
      <c r="J145" s="308" t="s">
        <v>45</v>
      </c>
      <c r="K145" s="177"/>
      <c r="L145" s="308" t="s">
        <v>45</v>
      </c>
      <c r="M145" s="177"/>
      <c r="N145" s="308" t="s">
        <v>45</v>
      </c>
      <c r="O145" s="177"/>
      <c r="P145" s="308"/>
      <c r="Q145" s="453"/>
      <c r="R145" s="306"/>
    </row>
    <row r="146" spans="3:18" hidden="1">
      <c r="C146" s="172"/>
      <c r="D146" s="173"/>
      <c r="E146" s="239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4"/>
    </row>
    <row r="147" spans="3:18" ht="7.5" hidden="1" customHeight="1">
      <c r="C147" s="143"/>
      <c r="D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3:18" ht="20.100000000000001" hidden="1" customHeight="1">
      <c r="C148" s="281" t="s">
        <v>830</v>
      </c>
      <c r="D148" s="281"/>
      <c r="F148" s="281"/>
      <c r="G148" s="281"/>
      <c r="H148" s="281"/>
      <c r="I148" s="281"/>
      <c r="J148" s="281"/>
      <c r="K148" s="281"/>
      <c r="L148" s="281" t="s">
        <v>2388</v>
      </c>
      <c r="M148" s="281"/>
      <c r="N148" s="281"/>
      <c r="O148" s="281"/>
      <c r="P148" s="281"/>
      <c r="Q148" s="281"/>
      <c r="R148" s="281"/>
    </row>
    <row r="149" spans="3:18" ht="20.100000000000001" hidden="1" customHeight="1">
      <c r="C149" s="282" t="s">
        <v>107</v>
      </c>
      <c r="D149" s="1148" t="s">
        <v>652</v>
      </c>
      <c r="E149" s="1148"/>
      <c r="F149" s="283" t="s">
        <v>108</v>
      </c>
      <c r="G149" s="282" t="s">
        <v>109</v>
      </c>
      <c r="H149" s="283" t="s">
        <v>110</v>
      </c>
      <c r="I149" s="284"/>
      <c r="J149" s="281"/>
      <c r="K149" s="281"/>
      <c r="L149" s="1149" t="s">
        <v>111</v>
      </c>
      <c r="M149" s="1150"/>
      <c r="N149" s="1150"/>
      <c r="O149" s="1150"/>
      <c r="P149" s="1151"/>
      <c r="Q149" s="281"/>
      <c r="R149" s="281"/>
    </row>
    <row r="150" spans="3:18" ht="20.100000000000001" hidden="1" customHeight="1">
      <c r="C150" s="721"/>
      <c r="D150" s="1152"/>
      <c r="E150" s="1152"/>
      <c r="F150" s="722"/>
      <c r="G150" s="721"/>
      <c r="H150" s="728" t="str">
        <f>IF($H$156=0,"",IF(AND(F150&lt;&gt;0,G150&lt;&gt;0),F150*G150,0))</f>
        <v/>
      </c>
      <c r="I150" s="281"/>
      <c r="J150" s="281"/>
      <c r="K150" s="281"/>
      <c r="L150" s="283" t="s">
        <v>112</v>
      </c>
      <c r="M150" s="1148" t="s">
        <v>653</v>
      </c>
      <c r="N150" s="1148"/>
      <c r="O150" s="283" t="s">
        <v>109</v>
      </c>
      <c r="P150" s="283" t="s">
        <v>113</v>
      </c>
      <c r="Q150" s="281"/>
      <c r="R150" s="281"/>
    </row>
    <row r="151" spans="3:18" ht="20.100000000000001" hidden="1" customHeight="1">
      <c r="C151" s="721"/>
      <c r="D151" s="1152"/>
      <c r="E151" s="1152"/>
      <c r="F151" s="722"/>
      <c r="G151" s="721"/>
      <c r="H151" s="728" t="str">
        <f t="shared" ref="H151:H154" si="1">IF($H$156=0,"",IF(AND(F151&lt;&gt;0,G151&lt;&gt;0),F151*G151,0))</f>
        <v/>
      </c>
      <c r="I151" s="281"/>
      <c r="J151" s="281"/>
      <c r="K151" s="281"/>
      <c r="L151" s="724"/>
      <c r="M151" s="1152"/>
      <c r="N151" s="1152"/>
      <c r="O151" s="725"/>
      <c r="P151" s="727" t="str">
        <f t="shared" ref="P151:P155" si="2">IF(O151=0,"",
IF(L151=8500,1300*O151,
IF(L151=10000,1400*O151,
IF(L151=12000,1600*O151,
IF(L151=14000,1900*O151,
IF(L151=18000,2600*O151,
IF(L151=21000,2800*O151,
IF(L151=30000,3600*O151,))))))))</f>
        <v/>
      </c>
      <c r="Q151" s="281"/>
      <c r="R151" s="281"/>
    </row>
    <row r="152" spans="3:18" ht="20.100000000000001" hidden="1" customHeight="1">
      <c r="C152" s="721"/>
      <c r="D152" s="1152"/>
      <c r="E152" s="1152"/>
      <c r="F152" s="722"/>
      <c r="G152" s="721"/>
      <c r="H152" s="728" t="str">
        <f t="shared" si="1"/>
        <v/>
      </c>
      <c r="I152" s="281"/>
      <c r="J152" s="281"/>
      <c r="K152" s="281"/>
      <c r="L152" s="724"/>
      <c r="M152" s="1152"/>
      <c r="N152" s="1152"/>
      <c r="O152" s="725"/>
      <c r="P152" s="727" t="str">
        <f t="shared" si="2"/>
        <v/>
      </c>
      <c r="Q152" s="281"/>
      <c r="R152" s="281"/>
    </row>
    <row r="153" spans="3:18" ht="20.100000000000001" hidden="1" customHeight="1">
      <c r="C153" s="721"/>
      <c r="D153" s="1152"/>
      <c r="E153" s="1152"/>
      <c r="F153" s="722"/>
      <c r="G153" s="721"/>
      <c r="H153" s="728" t="str">
        <f t="shared" si="1"/>
        <v/>
      </c>
      <c r="I153" s="281"/>
      <c r="J153" s="281"/>
      <c r="K153" s="281"/>
      <c r="L153" s="724"/>
      <c r="M153" s="1152"/>
      <c r="N153" s="1152"/>
      <c r="O153" s="725"/>
      <c r="P153" s="727" t="str">
        <f t="shared" si="2"/>
        <v/>
      </c>
      <c r="Q153" s="281"/>
      <c r="R153" s="281"/>
    </row>
    <row r="154" spans="3:18" ht="20.100000000000001" hidden="1" customHeight="1">
      <c r="C154" s="721"/>
      <c r="D154" s="1152"/>
      <c r="E154" s="1152"/>
      <c r="F154" s="722"/>
      <c r="G154" s="721"/>
      <c r="H154" s="728" t="str">
        <f t="shared" si="1"/>
        <v/>
      </c>
      <c r="I154" s="281"/>
      <c r="J154" s="281"/>
      <c r="K154" s="281"/>
      <c r="L154" s="724"/>
      <c r="M154" s="1152"/>
      <c r="N154" s="1152"/>
      <c r="O154" s="725"/>
      <c r="P154" s="727" t="str">
        <f t="shared" si="2"/>
        <v/>
      </c>
      <c r="Q154" s="281"/>
      <c r="R154" s="281"/>
    </row>
    <row r="155" spans="3:18" ht="20.100000000000001" hidden="1" customHeight="1">
      <c r="C155" s="723"/>
      <c r="D155" s="1152"/>
      <c r="E155" s="1152"/>
      <c r="F155" s="722"/>
      <c r="G155" s="721"/>
      <c r="H155" s="728" t="str">
        <f>IF($H$156=0,"",IF(AND(F155&lt;&gt;0,G155&lt;&gt;0),F155*G155,0))</f>
        <v/>
      </c>
      <c r="I155" s="281"/>
      <c r="J155" s="281"/>
      <c r="K155" s="281"/>
      <c r="L155" s="724"/>
      <c r="M155" s="1152"/>
      <c r="N155" s="1152"/>
      <c r="O155" s="725"/>
      <c r="P155" s="727" t="str">
        <f t="shared" si="2"/>
        <v/>
      </c>
      <c r="Q155" s="281"/>
      <c r="R155" s="281"/>
    </row>
    <row r="156" spans="3:18" ht="20.100000000000001" hidden="1" customHeight="1">
      <c r="C156" s="1155" t="s">
        <v>114</v>
      </c>
      <c r="D156" s="1156"/>
      <c r="E156" s="1156"/>
      <c r="F156" s="1157"/>
      <c r="G156" s="276">
        <f>SUM(G150:G155)</f>
        <v>0</v>
      </c>
      <c r="H156" s="244">
        <f>'SIMULADOR DE CARGA'!Y143</f>
        <v>0</v>
      </c>
      <c r="I156" s="281"/>
      <c r="J156" s="281"/>
      <c r="K156" s="281"/>
      <c r="L156" s="1158" t="s">
        <v>115</v>
      </c>
      <c r="M156" s="1158"/>
      <c r="N156" s="1158"/>
      <c r="O156" s="276">
        <f>SUM(O151:O155)</f>
        <v>0</v>
      </c>
      <c r="P156" s="727">
        <f>SUM(P151:P155)</f>
        <v>0</v>
      </c>
      <c r="Q156" s="281"/>
      <c r="R156" s="281"/>
    </row>
    <row r="157" spans="3:18" ht="6" customHeight="1">
      <c r="C157" s="281"/>
      <c r="D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</row>
    <row r="158" spans="3:18" ht="20.100000000000001" customHeight="1">
      <c r="C158" s="1159" t="s">
        <v>796</v>
      </c>
      <c r="D158" s="1160"/>
      <c r="E158" s="1160"/>
      <c r="F158" s="1160"/>
      <c r="G158" s="1160"/>
      <c r="H158" s="1160"/>
      <c r="I158" s="1160"/>
      <c r="J158" s="1160"/>
      <c r="K158" s="1160"/>
      <c r="L158" s="432" t="str">
        <f>"Sim"</f>
        <v>Sim</v>
      </c>
      <c r="M158" s="181"/>
      <c r="N158" s="144"/>
      <c r="O158" s="144"/>
      <c r="P158" s="181"/>
      <c r="Q158" s="181"/>
      <c r="R158" s="182"/>
    </row>
    <row r="159" spans="3:18" ht="20.100000000000001" customHeight="1">
      <c r="C159" s="806" t="s">
        <v>107</v>
      </c>
      <c r="D159" s="807"/>
      <c r="E159" s="807"/>
      <c r="F159" s="808"/>
      <c r="G159" s="806" t="s">
        <v>805</v>
      </c>
      <c r="H159" s="807"/>
      <c r="I159" s="807"/>
      <c r="J159" s="807"/>
      <c r="K159" s="808"/>
      <c r="L159" s="929" t="s">
        <v>118</v>
      </c>
      <c r="M159" s="1104"/>
      <c r="N159" s="1104"/>
      <c r="O159" s="930"/>
      <c r="P159" s="925" t="s">
        <v>806</v>
      </c>
      <c r="Q159" s="927" t="s">
        <v>120</v>
      </c>
      <c r="R159" s="928"/>
    </row>
    <row r="160" spans="3:18" ht="20.100000000000001" customHeight="1">
      <c r="C160" s="809"/>
      <c r="D160" s="810"/>
      <c r="E160" s="810"/>
      <c r="F160" s="811"/>
      <c r="G160" s="809"/>
      <c r="H160" s="810"/>
      <c r="I160" s="810"/>
      <c r="J160" s="810"/>
      <c r="K160" s="811"/>
      <c r="L160" s="933" t="s">
        <v>121</v>
      </c>
      <c r="M160" s="934"/>
      <c r="N160" s="933" t="s">
        <v>122</v>
      </c>
      <c r="O160" s="934"/>
      <c r="P160" s="926"/>
      <c r="Q160" s="929"/>
      <c r="R160" s="930"/>
    </row>
    <row r="161" spans="3:18" ht="20.100000000000001" customHeight="1">
      <c r="C161" s="830"/>
      <c r="D161" s="1153"/>
      <c r="E161" s="1153"/>
      <c r="F161" s="1154"/>
      <c r="G161" s="830"/>
      <c r="H161" s="838"/>
      <c r="I161" s="838"/>
      <c r="J161" s="838"/>
      <c r="K161" s="831"/>
      <c r="L161" s="830"/>
      <c r="M161" s="831"/>
      <c r="N161" s="358"/>
      <c r="O161" s="720" t="b">
        <f>IF(L161="KW",N161*1000,
IF(AND(L161="CV",G161&lt;&gt;"Trifásico"),VLOOKUP(N161,'Dados Norma'!$I$4:$N$16,2,0)*1000,
IF(AND(L161="CV",G161="Trifásico"),VLOOKUP(N161,'Dados Norma'!$Q$4:$V$25,2,0)*1000)))</f>
        <v>0</v>
      </c>
      <c r="P161" s="712"/>
      <c r="Q161" s="373">
        <f xml:space="preserve">
IF(AND(G161&lt;&gt;0,N161&lt;&gt;0,L161&lt;&gt;0,P161&lt;&gt;0),
IF(AND(SUM($P$161:$P$169)=1,G161&lt;&gt;"Trifásico",L161="CV"),VLOOKUP(N161,'Dados Norma'!$I$4:$N$16,3,0)*P161*1000,
IF(AND(SUM($P$161:$P$169)=1,G161&lt;&gt;"Trifásico",L161="KW"),VLOOKUP(N161,'Dados Norma'!$J$4:$N$16,2,0)*P161*1000,
IF(AND(SUM($P$161:$P$169)=2,G161&lt;&gt;"Trifásico",L161="CV"),VLOOKUP(N161,'Dados Norma'!$I$4:$N$16,4,0)*P161*1000,
IF(AND(SUM($P$161:$P$169)=2,G161&lt;&gt;"Trifásico",L161="KW"),VLOOKUP(N161,'Dados Norma'!$J$4:$N$16,3,0)*P161*1000,
IF(AND(SUM($P$161:$P$169)=3,G161&lt;&gt;"Trifásico",L161="CV"),VLOOKUP(N161,'Dados Norma'!$I$4:$N$16,5,0)*P161*1000,
IF(AND(SUM($P$161:$P$169)=3,G161&lt;&gt;"Trifásico",L161="KW"),VLOOKUP(N161,'Dados Norma'!$J$4:$N$16,4,0)*P161*1000,
IF(AND(SUM($P$161:$P$169)=4,G161&lt;&gt;"Trifásico",L161="CV"),VLOOKUP(N161,'Dados Norma'!$I$4:$N$16,5,0)*P161*1000,
IF(AND(SUM($P$161:$P$169)=4,G161&lt;&gt;"Trifásico",L161="KW"),VLOOKUP(N161,'Dados Norma'!$J$4:$N$16,4,0)*P161*1000,
IF(AND(SUM($P$161:$P$169)=5,G161&lt;&gt;"Trifásico",L161="CV"),VLOOKUP(N161,'Dados Norma'!$I$4:$N$16,5,0)*P161*1000,
IF(AND(SUM($P$161:$P$169)=5,G161&lt;&gt;"Trifásico",L161="KW"),VLOOKUP(N161,'Dados Norma'!$J$4:$N$16,4,0)*P161*1000,
IF(AND(SUM($P$161:$P$169)&gt;5,G161&lt;&gt;"Trifásico",L161="CV"),VLOOKUP(N161,'Dados Norma'!$I$4:$N$16,6,0)*P161*1000,
IF(AND(SUM($P$161:$P$169)&gt;5,G161&lt;&gt;"Trifásico",L161="KW"),VLOOKUP(N161,'Dados Norma'!$J$4:$N$16,5,0)*P161*1000,
IF(AND(SUM($P$161:$P$169)=1,G161="Trifásico",L161="CV"),VLOOKUP(N161,'Dados Norma'!$Q$4:$V$25,3,0)*P161*1000,
IF(AND(SUM($P$161:$P$169)=1,G161="Trifásico",L161="KW"),VLOOKUP(N161,'Dados Norma'!$R$4:$V$25,2,0)*P161*1000,
IF(AND(SUM($P$161:$P$169)=2,G161="Trifásico",L161="CV"),VLOOKUP(N161,'Dados Norma'!$Q$4:$V$25,4,0)*P161*1000,
IF(AND(SUM($P$161:$P$169)=2,G161="Trifásico",L161="KW"),VLOOKUP(N161,'Dados Norma'!$R$4:$V$25,3,0)*P161*1000,
IF(AND(SUM($P$161:$P$169)=3,G161="Trifásico",L161="CV"),VLOOKUP(N161,'Dados Norma'!$Q$4:$V$25,5,0)*P161*1000,
IF(AND(SUM($P$161:$P$169)=3,G161="Trifásico",L161="KW"),VLOOKUP(N161,'Dados Norma'!$R$4:$V$25,4,0)*P161*1000,
IF(AND(SUM($P$161:$P$169)=4,G161="Trifásico",L161="CV"),VLOOKUP(N161,'Dados Norma'!$Q$4:$V$25,5,0)*P161*1000,
IF(AND(SUM($P$161:$P$169)=4,G161="Trifásico",L161="KW"),VLOOKUP(N161,'Dados Norma'!$R$4:$V$25,4,0)*P161*1000,
IF(AND(SUM($P$161:$P$169)=5,G161="Trifásico",L161="CV"),VLOOKUP(N161,'Dados Norma'!$Q$4:$V$25,5,0)*P161*1000,
IF(AND(SUM($P$161:$P$169)=5,G161="Trifásico",L161="KW"),VLOOKUP(N161,'Dados Norma'!$R$4:$V$25,4,0)*P161*1000,
IF(AND(SUM($P$161:$P$169)&gt;5,G161="Trifásico",L161="CV"),VLOOKUP(N161,'Dados Norma'!$Q$4:$V$25,6,0)*P161*1000,
IF(AND(SUM($P$161:$P$169)&gt;5,G161="Trifásico",L161="KW"),VLOOKUP(N161,'Dados Norma'!$R$4:$V$25,5,0)*P161*1000,
)))))))))))))))))))))))),0)</f>
        <v>0</v>
      </c>
      <c r="R161" s="375">
        <f xml:space="preserve">
IF(AND(G161&lt;&gt;0,N161&lt;&gt;0,L161&lt;&gt;0,P161&lt;&gt;0),O161*P161,0)</f>
        <v>0</v>
      </c>
    </row>
    <row r="162" spans="3:18" ht="20.100000000000001" customHeight="1">
      <c r="C162" s="830"/>
      <c r="D162" s="1153"/>
      <c r="E162" s="1153"/>
      <c r="F162" s="1154"/>
      <c r="G162" s="830"/>
      <c r="H162" s="838"/>
      <c r="I162" s="838"/>
      <c r="J162" s="838"/>
      <c r="K162" s="831"/>
      <c r="L162" s="830"/>
      <c r="M162" s="831"/>
      <c r="N162" s="358"/>
      <c r="O162" s="720" t="b">
        <f>IF(L162="KW",N162*1000,
IF(AND(L162="CV",G162&lt;&gt;"Trifásico"),VLOOKUP(N162,'Dados Norma'!$I$4:$N$16,2,0)*1000,
IF(AND(L162="CV",G162="Trifásico"),VLOOKUP(N162,'Dados Norma'!$Q$4:$V$25,2,0)*1000)))</f>
        <v>0</v>
      </c>
      <c r="P162" s="712"/>
      <c r="Q162" s="373">
        <f xml:space="preserve">
IF(AND(G162&lt;&gt;0,N162&lt;&gt;0,L162&lt;&gt;0,P162&lt;&gt;0),
IF(AND(SUM($P$161:$P$169)=1,G162&lt;&gt;"Trifásico",L162="CV"),VLOOKUP(N162,'Dados Norma'!$I$4:$N$16,3,0)*P162*1000,
IF(AND(SUM($P$161:$P$169)=1,G162&lt;&gt;"Trifásico",L162="KW"),VLOOKUP(N162,'Dados Norma'!$J$4:$N$16,2,0)*P162*1000,
IF(AND(SUM($P$161:$P$169)=2,G162&lt;&gt;"Trifásico",L162="CV"),VLOOKUP(N162,'Dados Norma'!$I$4:$N$16,4,0)*P162*1000,
IF(AND(SUM($P$161:$P$169)=2,G162&lt;&gt;"Trifásico",L162="KW"),VLOOKUP(N162,'Dados Norma'!$J$4:$N$16,3,0)*P162*1000,
IF(AND(SUM($P$161:$P$169)=3,G162&lt;&gt;"Trifásico",L162="CV"),VLOOKUP(N162,'Dados Norma'!$I$4:$N$16,5,0)*P162*1000,
IF(AND(SUM($P$161:$P$169)=3,G162&lt;&gt;"Trifásico",L162="KW"),VLOOKUP(N162,'Dados Norma'!$J$4:$N$16,4,0)*P162*1000,
IF(AND(SUM($P$161:$P$169)=4,G162&lt;&gt;"Trifásico",L162="CV"),VLOOKUP(N162,'Dados Norma'!$I$4:$N$16,5,0)*P162*1000,
IF(AND(SUM($P$161:$P$169)=4,G162&lt;&gt;"Trifásico",L162="KW"),VLOOKUP(N162,'Dados Norma'!$J$4:$N$16,4,0)*P162*1000,
IF(AND(SUM($P$161:$P$169)=5,G162&lt;&gt;"Trifásico",L162="CV"),VLOOKUP(N162,'Dados Norma'!$I$4:$N$16,5,0)*P162*1000,
IF(AND(SUM($P$161:$P$169)=5,G162&lt;&gt;"Trifásico",L162="KW"),VLOOKUP(N162,'Dados Norma'!$J$4:$N$16,4,0)*P162*1000,
IF(AND(SUM($P$161:$P$169)&gt;5,G162&lt;&gt;"Trifásico",L162="CV"),VLOOKUP(N162,'Dados Norma'!$I$4:$N$16,6,0)*P162*1000,
IF(AND(SUM($P$161:$P$169)&gt;5,G162&lt;&gt;"Trifásico",L162="KW"),VLOOKUP(N162,'Dados Norma'!$J$4:$N$16,5,0)*P162*1000,
IF(AND(SUM($P$161:$P$169)=1,G162="Trifásico",L162="CV"),VLOOKUP(N162,'Dados Norma'!$Q$4:$V$25,3,0)*P162*1000,
IF(AND(SUM($P$161:$P$169)=1,G162="Trifásico",L162="KW"),VLOOKUP(N162,'Dados Norma'!$R$4:$V$25,2,0)*P162*1000,
IF(AND(SUM($P$161:$P$169)=2,G162="Trifásico",L162="CV"),VLOOKUP(N162,'Dados Norma'!$Q$4:$V$25,4,0)*P162*1000,
IF(AND(SUM($P$161:$P$169)=2,G162="Trifásico",L162="KW"),VLOOKUP(N162,'Dados Norma'!$R$4:$V$25,3,0)*P162*1000,
IF(AND(SUM($P$161:$P$169)=3,G162="Trifásico",L162="CV"),VLOOKUP(N162,'Dados Norma'!$Q$4:$V$25,5,0)*P162*1000,
IF(AND(SUM($P$161:$P$169)=3,G162="Trifásico",L162="KW"),VLOOKUP(N162,'Dados Norma'!$R$4:$V$25,4,0)*P162*1000,
IF(AND(SUM($P$161:$P$169)=4,G162="Trifásico",L162="CV"),VLOOKUP(N162,'Dados Norma'!$Q$4:$V$25,5,0)*P162*1000,
IF(AND(SUM($P$161:$P$169)=4,G162="Trifásico",L162="KW"),VLOOKUP(N162,'Dados Norma'!$R$4:$V$25,4,0)*P162*1000,
IF(AND(SUM($P$161:$P$169)=5,G162="Trifásico",L162="CV"),VLOOKUP(N162,'Dados Norma'!$Q$4:$V$25,5,0)*P162*1000,
IF(AND(SUM($P$161:$P$169)=5,G162="Trifásico",L162="KW"),VLOOKUP(N162,'Dados Norma'!$R$4:$V$25,4,0)*P162*1000,
IF(AND(SUM($P$161:$P$169)&gt;5,G162="Trifásico",L162="CV"),VLOOKUP(N162,'Dados Norma'!$Q$4:$V$25,6,0)*P162*1000,
IF(AND(SUM($P$161:$P$169)&gt;5,G162="Trifásico",L162="KW"),VLOOKUP(N162,'Dados Norma'!$R$4:$V$25,5,0)*P162*1000,
)))))))))))))))))))))))),0)</f>
        <v>0</v>
      </c>
      <c r="R162" s="375">
        <f t="shared" ref="R162:R169" si="3" xml:space="preserve">
IF(AND(G162&lt;&gt;0,N162&lt;&gt;0,L162&lt;&gt;0,P162&lt;&gt;0),O162*P162,0)</f>
        <v>0</v>
      </c>
    </row>
    <row r="163" spans="3:18" ht="20.100000000000001" customHeight="1">
      <c r="C163" s="830"/>
      <c r="D163" s="1153"/>
      <c r="E163" s="1153"/>
      <c r="F163" s="1154"/>
      <c r="G163" s="830"/>
      <c r="H163" s="838"/>
      <c r="I163" s="838"/>
      <c r="J163" s="838"/>
      <c r="K163" s="831"/>
      <c r="L163" s="830"/>
      <c r="M163" s="831"/>
      <c r="N163" s="358"/>
      <c r="O163" s="720" t="b">
        <f>IF(L163="KW",N163*1000,
IF(AND(L163="CV",G163&lt;&gt;"Trifásico"),VLOOKUP(N163,'Dados Norma'!$I$4:$N$16,2,0)*1000,
IF(AND(L163="CV",G163="Trifásico"),VLOOKUP(N163,'Dados Norma'!$Q$4:$V$25,2,0)*1000)))</f>
        <v>0</v>
      </c>
      <c r="P163" s="712"/>
      <c r="Q163" s="373">
        <f xml:space="preserve">
IF(AND(G163&lt;&gt;0,N163&lt;&gt;0,L163&lt;&gt;0,P163&lt;&gt;0),
IF(AND(SUM($P$161:$P$169)=1,G163&lt;&gt;"Trifásico",L163="CV"),VLOOKUP(N163,'Dados Norma'!$I$4:$N$16,3,0)*P163*1000,
IF(AND(SUM($P$161:$P$169)=1,G163&lt;&gt;"Trifásico",L163="KW"),VLOOKUP(N163,'Dados Norma'!$J$4:$N$16,2,0)*P163*1000,
IF(AND(SUM($P$161:$P$169)=2,G163&lt;&gt;"Trifásico",L163="CV"),VLOOKUP(N163,'Dados Norma'!$I$4:$N$16,4,0)*P163*1000,
IF(AND(SUM($P$161:$P$169)=2,G163&lt;&gt;"Trifásico",L163="KW"),VLOOKUP(N163,'Dados Norma'!$J$4:$N$16,3,0)*P163*1000,
IF(AND(SUM($P$161:$P$169)=3,G163&lt;&gt;"Trifásico",L163="CV"),VLOOKUP(N163,'Dados Norma'!$I$4:$N$16,5,0)*P163*1000,
IF(AND(SUM($P$161:$P$169)=3,G163&lt;&gt;"Trifásico",L163="KW"),VLOOKUP(N163,'Dados Norma'!$J$4:$N$16,4,0)*P163*1000,
IF(AND(SUM($P$161:$P$169)=4,G163&lt;&gt;"Trifásico",L163="CV"),VLOOKUP(N163,'Dados Norma'!$I$4:$N$16,5,0)*P163*1000,
IF(AND(SUM($P$161:$P$169)=4,G163&lt;&gt;"Trifásico",L163="KW"),VLOOKUP(N163,'Dados Norma'!$J$4:$N$16,4,0)*P163*1000,
IF(AND(SUM($P$161:$P$169)=5,G163&lt;&gt;"Trifásico",L163="CV"),VLOOKUP(N163,'Dados Norma'!$I$4:$N$16,5,0)*P163*1000,
IF(AND(SUM($P$161:$P$169)=5,G163&lt;&gt;"Trifásico",L163="KW"),VLOOKUP(N163,'Dados Norma'!$J$4:$N$16,4,0)*P163*1000,
IF(AND(SUM($P$161:$P$169)&gt;5,G163&lt;&gt;"Trifásico",L163="CV"),VLOOKUP(N163,'Dados Norma'!$I$4:$N$16,6,0)*P163*1000,
IF(AND(SUM($P$161:$P$169)&gt;5,G163&lt;&gt;"Trifásico",L163="KW"),VLOOKUP(N163,'Dados Norma'!$J$4:$N$16,5,0)*P163*1000,
IF(AND(SUM($P$161:$P$169)=1,G163="Trifásico",L163="CV"),VLOOKUP(N163,'Dados Norma'!$Q$4:$V$25,3,0)*P163*1000,
IF(AND(SUM($P$161:$P$169)=1,G163="Trifásico",L163="KW"),VLOOKUP(N163,'Dados Norma'!$R$4:$V$25,2,0)*P163*1000,
IF(AND(SUM($P$161:$P$169)=2,G163="Trifásico",L163="CV"),VLOOKUP(N163,'Dados Norma'!$Q$4:$V$25,4,0)*P163*1000,
IF(AND(SUM($P$161:$P$169)=2,G163="Trifásico",L163="KW"),VLOOKUP(N163,'Dados Norma'!$R$4:$V$25,3,0)*P163*1000,
IF(AND(SUM($P$161:$P$169)=3,G163="Trifásico",L163="CV"),VLOOKUP(N163,'Dados Norma'!$Q$4:$V$25,5,0)*P163*1000,
IF(AND(SUM($P$161:$P$169)=3,G163="Trifásico",L163="KW"),VLOOKUP(N163,'Dados Norma'!$R$4:$V$25,4,0)*P163*1000,
IF(AND(SUM($P$161:$P$169)=4,G163="Trifásico",L163="CV"),VLOOKUP(N163,'Dados Norma'!$Q$4:$V$25,5,0)*P163*1000,
IF(AND(SUM($P$161:$P$169)=4,G163="Trifásico",L163="KW"),VLOOKUP(N163,'Dados Norma'!$R$4:$V$25,4,0)*P163*1000,
IF(AND(SUM($P$161:$P$169)=5,G163="Trifásico",L163="CV"),VLOOKUP(N163,'Dados Norma'!$Q$4:$V$25,5,0)*P163*1000,
IF(AND(SUM($P$161:$P$169)=5,G163="Trifásico",L163="KW"),VLOOKUP(N163,'Dados Norma'!$R$4:$V$25,4,0)*P163*1000,
IF(AND(SUM($P$161:$P$169)&gt;5,G163="Trifásico",L163="CV"),VLOOKUP(N163,'Dados Norma'!$Q$4:$V$25,6,0)*P163*1000,
IF(AND(SUM($P$161:$P$169)&gt;5,G163="Trifásico",L163="KW"),VLOOKUP(N163,'Dados Norma'!$R$4:$V$25,5,0)*P163*1000,
)))))))))))))))))))))))),0)</f>
        <v>0</v>
      </c>
      <c r="R163" s="375">
        <f xml:space="preserve">
IF(AND(G163&lt;&gt;0,N163&lt;&gt;0,L163&lt;&gt;0,P163&lt;&gt;0),O163*P163,0)</f>
        <v>0</v>
      </c>
    </row>
    <row r="164" spans="3:18" ht="20.100000000000001" customHeight="1">
      <c r="C164" s="830"/>
      <c r="D164" s="1153"/>
      <c r="E164" s="1153"/>
      <c r="F164" s="1154"/>
      <c r="G164" s="830"/>
      <c r="H164" s="838"/>
      <c r="I164" s="838"/>
      <c r="J164" s="838"/>
      <c r="K164" s="831"/>
      <c r="L164" s="830"/>
      <c r="M164" s="831"/>
      <c r="N164" s="358"/>
      <c r="O164" s="720" t="b">
        <f>IF(L164="KW",N164*1000,
IF(AND(L164="CV",G164&lt;&gt;"Trifásico"),VLOOKUP(N164,'Dados Norma'!$I$4:$N$16,2,0)*1000,
IF(AND(L164="CV",G164="Trifásico"),VLOOKUP(N164,'Dados Norma'!$Q$4:$V$25,2,0)*1000)))</f>
        <v>0</v>
      </c>
      <c r="P164" s="712"/>
      <c r="Q164" s="373">
        <f xml:space="preserve">
IF(AND(G164&lt;&gt;0,N164&lt;&gt;0,L164&lt;&gt;0,P164&lt;&gt;0),
IF(AND(SUM($P$161:$P$169)=1,G164&lt;&gt;"Trifásico",L164="CV"),VLOOKUP(N164,'Dados Norma'!$I$4:$N$16,3,0)*P164*1000,
IF(AND(SUM($P$161:$P$169)=1,G164&lt;&gt;"Trifásico",L164="KW"),VLOOKUP(N164,'Dados Norma'!$J$4:$N$16,2,0)*P164*1000,
IF(AND(SUM($P$161:$P$169)=2,G164&lt;&gt;"Trifásico",L164="CV"),VLOOKUP(N164,'Dados Norma'!$I$4:$N$16,4,0)*P164*1000,
IF(AND(SUM($P$161:$P$169)=2,G164&lt;&gt;"Trifásico",L164="KW"),VLOOKUP(N164,'Dados Norma'!$J$4:$N$16,3,0)*P164*1000,
IF(AND(SUM($P$161:$P$169)=3,G164&lt;&gt;"Trifásico",L164="CV"),VLOOKUP(N164,'Dados Norma'!$I$4:$N$16,5,0)*P164*1000,
IF(AND(SUM($P$161:$P$169)=3,G164&lt;&gt;"Trifásico",L164="KW"),VLOOKUP(N164,'Dados Norma'!$J$4:$N$16,4,0)*P164*1000,
IF(AND(SUM($P$161:$P$169)=4,G164&lt;&gt;"Trifásico",L164="CV"),VLOOKUP(N164,'Dados Norma'!$I$4:$N$16,5,0)*P164*1000,
IF(AND(SUM($P$161:$P$169)=4,G164&lt;&gt;"Trifásico",L164="KW"),VLOOKUP(N164,'Dados Norma'!$J$4:$N$16,4,0)*P164*1000,
IF(AND(SUM($P$161:$P$169)=5,G164&lt;&gt;"Trifásico",L164="CV"),VLOOKUP(N164,'Dados Norma'!$I$4:$N$16,5,0)*P164*1000,
IF(AND(SUM($P$161:$P$169)=5,G164&lt;&gt;"Trifásico",L164="KW"),VLOOKUP(N164,'Dados Norma'!$J$4:$N$16,4,0)*P164*1000,
IF(AND(SUM($P$161:$P$169)&gt;5,G164&lt;&gt;"Trifásico",L164="CV"),VLOOKUP(N164,'Dados Norma'!$I$4:$N$16,6,0)*P164*1000,
IF(AND(SUM($P$161:$P$169)&gt;5,G164&lt;&gt;"Trifásico",L164="KW"),VLOOKUP(N164,'Dados Norma'!$J$4:$N$16,5,0)*P164*1000,
IF(AND(SUM($P$161:$P$169)=1,G164="Trifásico",L164="CV"),VLOOKUP(N164,'Dados Norma'!$Q$4:$V$25,3,0)*P164*1000,
IF(AND(SUM($P$161:$P$169)=1,G164="Trifásico",L164="KW"),VLOOKUP(N164,'Dados Norma'!$R$4:$V$25,2,0)*P164*1000,
IF(AND(SUM($P$161:$P$169)=2,G164="Trifásico",L164="CV"),VLOOKUP(N164,'Dados Norma'!$Q$4:$V$25,4,0)*P164*1000,
IF(AND(SUM($P$161:$P$169)=2,G164="Trifásico",L164="KW"),VLOOKUP(N164,'Dados Norma'!$R$4:$V$25,3,0)*P164*1000,
IF(AND(SUM($P$161:$P$169)=3,G164="Trifásico",L164="CV"),VLOOKUP(N164,'Dados Norma'!$Q$4:$V$25,5,0)*P164*1000,
IF(AND(SUM($P$161:$P$169)=3,G164="Trifásico",L164="KW"),VLOOKUP(N164,'Dados Norma'!$R$4:$V$25,4,0)*P164*1000,
IF(AND(SUM($P$161:$P$169)=4,G164="Trifásico",L164="CV"),VLOOKUP(N164,'Dados Norma'!$Q$4:$V$25,5,0)*P164*1000,
IF(AND(SUM($P$161:$P$169)=4,G164="Trifásico",L164="KW"),VLOOKUP(N164,'Dados Norma'!$R$4:$V$25,4,0)*P164*1000,
IF(AND(SUM($P$161:$P$169)=5,G164="Trifásico",L164="CV"),VLOOKUP(N164,'Dados Norma'!$Q$4:$V$25,5,0)*P164*1000,
IF(AND(SUM($P$161:$P$169)=5,G164="Trifásico",L164="KW"),VLOOKUP(N164,'Dados Norma'!$R$4:$V$25,4,0)*P164*1000,
IF(AND(SUM($P$161:$P$169)&gt;5,G164="Trifásico",L164="CV"),VLOOKUP(N164,'Dados Norma'!$Q$4:$V$25,6,0)*P164*1000,
IF(AND(SUM($P$161:$P$169)&gt;5,G164="Trifásico",L164="KW"),VLOOKUP(N164,'Dados Norma'!$R$4:$V$25,5,0)*P164*1000,
)))))))))))))))))))))))),0)</f>
        <v>0</v>
      </c>
      <c r="R164" s="375">
        <f t="shared" si="3"/>
        <v>0</v>
      </c>
    </row>
    <row r="165" spans="3:18" ht="20.100000000000001" customHeight="1">
      <c r="C165" s="830"/>
      <c r="D165" s="1153"/>
      <c r="E165" s="1153"/>
      <c r="F165" s="1154"/>
      <c r="G165" s="830"/>
      <c r="H165" s="838"/>
      <c r="I165" s="838"/>
      <c r="J165" s="838"/>
      <c r="K165" s="831"/>
      <c r="L165" s="830"/>
      <c r="M165" s="831"/>
      <c r="N165" s="358"/>
      <c r="O165" s="720" t="b">
        <f>IF(L165="KW",N165*1000,
IF(AND(L165="CV",G165&lt;&gt;"Trifásico"),VLOOKUP(N165,'Dados Norma'!$I$4:$N$16,2,0)*1000,
IF(AND(L165="CV",G165="Trifásico"),VLOOKUP(N165,'Dados Norma'!$Q$4:$V$25,2,0)*1000)))</f>
        <v>0</v>
      </c>
      <c r="P165" s="712"/>
      <c r="Q165" s="373">
        <f xml:space="preserve">
IF(AND(G165&lt;&gt;0,N165&lt;&gt;0,L165&lt;&gt;0,P165&lt;&gt;0),
IF(AND(SUM($P$161:$P$169)=1,G165&lt;&gt;"Trifásico",L165="CV"),VLOOKUP(N165,'Dados Norma'!$I$4:$N$16,3,0)*P165*1000,
IF(AND(SUM($P$161:$P$169)=1,G165&lt;&gt;"Trifásico",L165="KW"),VLOOKUP(N165,'Dados Norma'!$J$4:$N$16,2,0)*P165*1000,
IF(AND(SUM($P$161:$P$169)=2,G165&lt;&gt;"Trifásico",L165="CV"),VLOOKUP(N165,'Dados Norma'!$I$4:$N$16,4,0)*P165*1000,
IF(AND(SUM($P$161:$P$169)=2,G165&lt;&gt;"Trifásico",L165="KW"),VLOOKUP(N165,'Dados Norma'!$J$4:$N$16,3,0)*P165*1000,
IF(AND(SUM($P$161:$P$169)=3,G165&lt;&gt;"Trifásico",L165="CV"),VLOOKUP(N165,'Dados Norma'!$I$4:$N$16,5,0)*P165*1000,
IF(AND(SUM($P$161:$P$169)=3,G165&lt;&gt;"Trifásico",L165="KW"),VLOOKUP(N165,'Dados Norma'!$J$4:$N$16,4,0)*P165*1000,
IF(AND(SUM($P$161:$P$169)=4,G165&lt;&gt;"Trifásico",L165="CV"),VLOOKUP(N165,'Dados Norma'!$I$4:$N$16,5,0)*P165*1000,
IF(AND(SUM($P$161:$P$169)=4,G165&lt;&gt;"Trifásico",L165="KW"),VLOOKUP(N165,'Dados Norma'!$J$4:$N$16,4,0)*P165*1000,
IF(AND(SUM($P$161:$P$169)=5,G165&lt;&gt;"Trifásico",L165="CV"),VLOOKUP(N165,'Dados Norma'!$I$4:$N$16,5,0)*P165*1000,
IF(AND(SUM($P$161:$P$169)=5,G165&lt;&gt;"Trifásico",L165="KW"),VLOOKUP(N165,'Dados Norma'!$J$4:$N$16,4,0)*P165*1000,
IF(AND(SUM($P$161:$P$169)&gt;5,G165&lt;&gt;"Trifásico",L165="CV"),VLOOKUP(N165,'Dados Norma'!$I$4:$N$16,6,0)*P165*1000,
IF(AND(SUM($P$161:$P$169)&gt;5,G165&lt;&gt;"Trifásico",L165="KW"),VLOOKUP(N165,'Dados Norma'!$J$4:$N$16,5,0)*P165*1000,
IF(AND(SUM($P$161:$P$169)=1,G165="Trifásico",L165="CV"),VLOOKUP(N165,'Dados Norma'!$Q$4:$V$25,3,0)*P165*1000,
IF(AND(SUM($P$161:$P$169)=1,G165="Trifásico",L165="KW"),VLOOKUP(N165,'Dados Norma'!$R$4:$V$25,2,0)*P165*1000,
IF(AND(SUM($P$161:$P$169)=2,G165="Trifásico",L165="CV"),VLOOKUP(N165,'Dados Norma'!$Q$4:$V$25,4,0)*P165*1000,
IF(AND(SUM($P$161:$P$169)=2,G165="Trifásico",L165="KW"),VLOOKUP(N165,'Dados Norma'!$R$4:$V$25,3,0)*P165*1000,
IF(AND(SUM($P$161:$P$169)=3,G165="Trifásico",L165="CV"),VLOOKUP(N165,'Dados Norma'!$Q$4:$V$25,5,0)*P165*1000,
IF(AND(SUM($P$161:$P$169)=3,G165="Trifásico",L165="KW"),VLOOKUP(N165,'Dados Norma'!$R$4:$V$25,4,0)*P165*1000,
IF(AND(SUM($P$161:$P$169)=4,G165="Trifásico",L165="CV"),VLOOKUP(N165,'Dados Norma'!$Q$4:$V$25,5,0)*P165*1000,
IF(AND(SUM($P$161:$P$169)=4,G165="Trifásico",L165="KW"),VLOOKUP(N165,'Dados Norma'!$R$4:$V$25,4,0)*P165*1000,
IF(AND(SUM($P$161:$P$169)=5,G165="Trifásico",L165="CV"),VLOOKUP(N165,'Dados Norma'!$Q$4:$V$25,5,0)*P165*1000,
IF(AND(SUM($P$161:$P$169)=5,G165="Trifásico",L165="KW"),VLOOKUP(N165,'Dados Norma'!$R$4:$V$25,4,0)*P165*1000,
IF(AND(SUM($P$161:$P$169)&gt;5,G165="Trifásico",L165="CV"),VLOOKUP(N165,'Dados Norma'!$Q$4:$V$25,6,0)*P165*1000,
IF(AND(SUM($P$161:$P$169)&gt;5,G165="Trifásico",L165="KW"),VLOOKUP(N165,'Dados Norma'!$R$4:$V$25,5,0)*P165*1000,
)))))))))))))))))))))))),0)</f>
        <v>0</v>
      </c>
      <c r="R165" s="375">
        <f t="shared" si="3"/>
        <v>0</v>
      </c>
    </row>
    <row r="166" spans="3:18" ht="20.100000000000001" customHeight="1">
      <c r="C166" s="830"/>
      <c r="D166" s="1153"/>
      <c r="E166" s="1153"/>
      <c r="F166" s="1154"/>
      <c r="G166" s="830"/>
      <c r="H166" s="838"/>
      <c r="I166" s="838"/>
      <c r="J166" s="838"/>
      <c r="K166" s="831"/>
      <c r="L166" s="830"/>
      <c r="M166" s="831"/>
      <c r="N166" s="358"/>
      <c r="O166" s="720" t="b">
        <f>IF(L166="KW",N166*1000,
IF(AND(L166="CV",G166&lt;&gt;"Trifásico"),VLOOKUP(N166,'Dados Norma'!$I$4:$N$16,2,0)*1000,
IF(AND(L166="CV",G166="Trifásico"),VLOOKUP(N166,'Dados Norma'!$Q$4:$V$25,2,0)*1000)))</f>
        <v>0</v>
      </c>
      <c r="P166" s="712"/>
      <c r="Q166" s="373">
        <f xml:space="preserve">
IF(AND(G166&lt;&gt;0,N166&lt;&gt;0,L166&lt;&gt;0,P166&lt;&gt;0),
IF(AND(SUM($P$161:$P$169)=1,G166&lt;&gt;"Trifásico",L166="CV"),VLOOKUP(N166,'Dados Norma'!$I$4:$N$16,3,0)*P166*1000,
IF(AND(SUM($P$161:$P$169)=1,G166&lt;&gt;"Trifásico",L166="KW"),VLOOKUP(N166,'Dados Norma'!$J$4:$N$16,2,0)*P166*1000,
IF(AND(SUM($P$161:$P$169)=2,G166&lt;&gt;"Trifásico",L166="CV"),VLOOKUP(N166,'Dados Norma'!$I$4:$N$16,4,0)*P166*1000,
IF(AND(SUM($P$161:$P$169)=2,G166&lt;&gt;"Trifásico",L166="KW"),VLOOKUP(N166,'Dados Norma'!$J$4:$N$16,3,0)*P166*1000,
IF(AND(SUM($P$161:$P$169)=3,G166&lt;&gt;"Trifásico",L166="CV"),VLOOKUP(N166,'Dados Norma'!$I$4:$N$16,5,0)*P166*1000,
IF(AND(SUM($P$161:$P$169)=3,G166&lt;&gt;"Trifásico",L166="KW"),VLOOKUP(N166,'Dados Norma'!$J$4:$N$16,4,0)*P166*1000,
IF(AND(SUM($P$161:$P$169)=4,G166&lt;&gt;"Trifásico",L166="CV"),VLOOKUP(N166,'Dados Norma'!$I$4:$N$16,5,0)*P166*1000,
IF(AND(SUM($P$161:$P$169)=4,G166&lt;&gt;"Trifásico",L166="KW"),VLOOKUP(N166,'Dados Norma'!$J$4:$N$16,4,0)*P166*1000,
IF(AND(SUM($P$161:$P$169)=5,G166&lt;&gt;"Trifásico",L166="CV"),VLOOKUP(N166,'Dados Norma'!$I$4:$N$16,5,0)*P166*1000,
IF(AND(SUM($P$161:$P$169)=5,G166&lt;&gt;"Trifásico",L166="KW"),VLOOKUP(N166,'Dados Norma'!$J$4:$N$16,4,0)*P166*1000,
IF(AND(SUM($P$161:$P$169)&gt;5,G166&lt;&gt;"Trifásico",L166="CV"),VLOOKUP(N166,'Dados Norma'!$I$4:$N$16,6,0)*P166*1000,
IF(AND(SUM($P$161:$P$169)&gt;5,G166&lt;&gt;"Trifásico",L166="KW"),VLOOKUP(N166,'Dados Norma'!$J$4:$N$16,5,0)*P166*1000,
IF(AND(SUM($P$161:$P$169)=1,G166="Trifásico",L166="CV"),VLOOKUP(N166,'Dados Norma'!$Q$4:$V$25,3,0)*P166*1000,
IF(AND(SUM($P$161:$P$169)=1,G166="Trifásico",L166="KW"),VLOOKUP(N166,'Dados Norma'!$R$4:$V$25,2,0)*P166*1000,
IF(AND(SUM($P$161:$P$169)=2,G166="Trifásico",L166="CV"),VLOOKUP(N166,'Dados Norma'!$Q$4:$V$25,4,0)*P166*1000,
IF(AND(SUM($P$161:$P$169)=2,G166="Trifásico",L166="KW"),VLOOKUP(N166,'Dados Norma'!$R$4:$V$25,3,0)*P166*1000,
IF(AND(SUM($P$161:$P$169)=3,G166="Trifásico",L166="CV"),VLOOKUP(N166,'Dados Norma'!$Q$4:$V$25,5,0)*P166*1000,
IF(AND(SUM($P$161:$P$169)=3,G166="Trifásico",L166="KW"),VLOOKUP(N166,'Dados Norma'!$R$4:$V$25,4,0)*P166*1000,
IF(AND(SUM($P$161:$P$169)=4,G166="Trifásico",L166="CV"),VLOOKUP(N166,'Dados Norma'!$Q$4:$V$25,5,0)*P166*1000,
IF(AND(SUM($P$161:$P$169)=4,G166="Trifásico",L166="KW"),VLOOKUP(N166,'Dados Norma'!$R$4:$V$25,4,0)*P166*1000,
IF(AND(SUM($P$161:$P$169)=5,G166="Trifásico",L166="CV"),VLOOKUP(N166,'Dados Norma'!$Q$4:$V$25,5,0)*P166*1000,
IF(AND(SUM($P$161:$P$169)=5,G166="Trifásico",L166="KW"),VLOOKUP(N166,'Dados Norma'!$R$4:$V$25,4,0)*P166*1000,
IF(AND(SUM($P$161:$P$169)&gt;5,G166="Trifásico",L166="CV"),VLOOKUP(N166,'Dados Norma'!$Q$4:$V$25,6,0)*P166*1000,
IF(AND(SUM($P$161:$P$169)&gt;5,G166="Trifásico",L166="KW"),VLOOKUP(N166,'Dados Norma'!$R$4:$V$25,5,0)*P166*1000,
)))))))))))))))))))))))),0)</f>
        <v>0</v>
      </c>
      <c r="R166" s="375">
        <f t="shared" si="3"/>
        <v>0</v>
      </c>
    </row>
    <row r="167" spans="3:18" ht="20.100000000000001" customHeight="1">
      <c r="C167" s="830"/>
      <c r="D167" s="1153"/>
      <c r="E167" s="1153"/>
      <c r="F167" s="1154"/>
      <c r="G167" s="830"/>
      <c r="H167" s="838"/>
      <c r="I167" s="838"/>
      <c r="J167" s="838"/>
      <c r="K167" s="831"/>
      <c r="L167" s="830"/>
      <c r="M167" s="831"/>
      <c r="N167" s="358"/>
      <c r="O167" s="720" t="b">
        <f>IF(L167="KW",N167*1000,
IF(AND(L167="CV",G167&lt;&gt;"Trifásico"),VLOOKUP(N167,'Dados Norma'!$I$4:$N$16,2,0)*1000,
IF(AND(L167="CV",G167="Trifásico"),VLOOKUP(N167,'Dados Norma'!$Q$4:$V$25,2,0)*1000)))</f>
        <v>0</v>
      </c>
      <c r="P167" s="712"/>
      <c r="Q167" s="373">
        <f xml:space="preserve">
IF(AND(G167&lt;&gt;0,N167&lt;&gt;0,L167&lt;&gt;0,P167&lt;&gt;0),
IF(AND(SUM($P$161:$P$169)=1,G167&lt;&gt;"Trifásico",L167="CV"),VLOOKUP(N167,'Dados Norma'!$I$4:$N$16,3,0)*P167*1000,
IF(AND(SUM($P$161:$P$169)=1,G167&lt;&gt;"Trifásico",L167="KW"),VLOOKUP(N167,'Dados Norma'!$J$4:$N$16,2,0)*P167*1000,
IF(AND(SUM($P$161:$P$169)=2,G167&lt;&gt;"Trifásico",L167="CV"),VLOOKUP(N167,'Dados Norma'!$I$4:$N$16,4,0)*P167*1000,
IF(AND(SUM($P$161:$P$169)=2,G167&lt;&gt;"Trifásico",L167="KW"),VLOOKUP(N167,'Dados Norma'!$J$4:$N$16,3,0)*P167*1000,
IF(AND(SUM($P$161:$P$169)=3,G167&lt;&gt;"Trifásico",L167="CV"),VLOOKUP(N167,'Dados Norma'!$I$4:$N$16,5,0)*P167*1000,
IF(AND(SUM($P$161:$P$169)=3,G167&lt;&gt;"Trifásico",L167="KW"),VLOOKUP(N167,'Dados Norma'!$J$4:$N$16,4,0)*P167*1000,
IF(AND(SUM($P$161:$P$169)=4,G167&lt;&gt;"Trifásico",L167="CV"),VLOOKUP(N167,'Dados Norma'!$I$4:$N$16,5,0)*P167*1000,
IF(AND(SUM($P$161:$P$169)=4,G167&lt;&gt;"Trifásico",L167="KW"),VLOOKUP(N167,'Dados Norma'!$J$4:$N$16,4,0)*P167*1000,
IF(AND(SUM($P$161:$P$169)=5,G167&lt;&gt;"Trifásico",L167="CV"),VLOOKUP(N167,'Dados Norma'!$I$4:$N$16,5,0)*P167*1000,
IF(AND(SUM($P$161:$P$169)=5,G167&lt;&gt;"Trifásico",L167="KW"),VLOOKUP(N167,'Dados Norma'!$J$4:$N$16,4,0)*P167*1000,
IF(AND(SUM($P$161:$P$169)&gt;5,G167&lt;&gt;"Trifásico",L167="CV"),VLOOKUP(N167,'Dados Norma'!$I$4:$N$16,6,0)*P167*1000,
IF(AND(SUM($P$161:$P$169)&gt;5,G167&lt;&gt;"Trifásico",L167="KW"),VLOOKUP(N167,'Dados Norma'!$J$4:$N$16,5,0)*P167*1000,
IF(AND(SUM($P$161:$P$169)=1,G167="Trifásico",L167="CV"),VLOOKUP(N167,'Dados Norma'!$Q$4:$V$25,3,0)*P167*1000,
IF(AND(SUM($P$161:$P$169)=1,G167="Trifásico",L167="KW"),VLOOKUP(N167,'Dados Norma'!$R$4:$V$25,2,0)*P167*1000,
IF(AND(SUM($P$161:$P$169)=2,G167="Trifásico",L167="CV"),VLOOKUP(N167,'Dados Norma'!$Q$4:$V$25,4,0)*P167*1000,
IF(AND(SUM($P$161:$P$169)=2,G167="Trifásico",L167="KW"),VLOOKUP(N167,'Dados Norma'!$R$4:$V$25,3,0)*P167*1000,
IF(AND(SUM($P$161:$P$169)=3,G167="Trifásico",L167="CV"),VLOOKUP(N167,'Dados Norma'!$Q$4:$V$25,5,0)*P167*1000,
IF(AND(SUM($P$161:$P$169)=3,G167="Trifásico",L167="KW"),VLOOKUP(N167,'Dados Norma'!$R$4:$V$25,4,0)*P167*1000,
IF(AND(SUM($P$161:$P$169)=4,G167="Trifásico",L167="CV"),VLOOKUP(N167,'Dados Norma'!$Q$4:$V$25,5,0)*P167*1000,
IF(AND(SUM($P$161:$P$169)=4,G167="Trifásico",L167="KW"),VLOOKUP(N167,'Dados Norma'!$R$4:$V$25,4,0)*P167*1000,
IF(AND(SUM($P$161:$P$169)=5,G167="Trifásico",L167="CV"),VLOOKUP(N167,'Dados Norma'!$Q$4:$V$25,5,0)*P167*1000,
IF(AND(SUM($P$161:$P$169)=5,G167="Trifásico",L167="KW"),VLOOKUP(N167,'Dados Norma'!$R$4:$V$25,4,0)*P167*1000,
IF(AND(SUM($P$161:$P$169)&gt;5,G167="Trifásico",L167="CV"),VLOOKUP(N167,'Dados Norma'!$Q$4:$V$25,6,0)*P167*1000,
IF(AND(SUM($P$161:$P$169)&gt;5,G167="Trifásico",L167="KW"),VLOOKUP(N167,'Dados Norma'!$R$4:$V$25,5,0)*P167*1000,
)))))))))))))))))))))))),0)</f>
        <v>0</v>
      </c>
      <c r="R167" s="375">
        <f t="shared" si="3"/>
        <v>0</v>
      </c>
    </row>
    <row r="168" spans="3:18" ht="20.100000000000001" customHeight="1">
      <c r="C168" s="830"/>
      <c r="D168" s="1153"/>
      <c r="E168" s="1153"/>
      <c r="F168" s="1154"/>
      <c r="G168" s="830"/>
      <c r="H168" s="838"/>
      <c r="I168" s="838"/>
      <c r="J168" s="838"/>
      <c r="K168" s="831"/>
      <c r="L168" s="830"/>
      <c r="M168" s="831"/>
      <c r="N168" s="358"/>
      <c r="O168" s="720" t="b">
        <f>IF(L168="KW",N168*1000,
IF(AND(L168="CV",G168&lt;&gt;"Trifásico"),VLOOKUP(N168,'Dados Norma'!$I$4:$N$16,2,0)*1000,
IF(AND(L168="CV",G168="Trifásico"),VLOOKUP(N168,'Dados Norma'!$Q$4:$V$25,2,0)*1000)))</f>
        <v>0</v>
      </c>
      <c r="P168" s="712"/>
      <c r="Q168" s="373">
        <f xml:space="preserve">
IF(AND(G168&lt;&gt;0,N168&lt;&gt;0,L168&lt;&gt;0,P168&lt;&gt;0),
IF(AND(SUM($P$161:$P$169)=1,G168&lt;&gt;"Trifásico",L168="CV"),VLOOKUP(N168,'Dados Norma'!$I$4:$N$16,3,0)*P168*1000,
IF(AND(SUM($P$161:$P$169)=1,G168&lt;&gt;"Trifásico",L168="KW"),VLOOKUP(N168,'Dados Norma'!$J$4:$N$16,2,0)*P168*1000,
IF(AND(SUM($P$161:$P$169)=2,G168&lt;&gt;"Trifásico",L168="CV"),VLOOKUP(N168,'Dados Norma'!$I$4:$N$16,4,0)*P168*1000,
IF(AND(SUM($P$161:$P$169)=2,G168&lt;&gt;"Trifásico",L168="KW"),VLOOKUP(N168,'Dados Norma'!$J$4:$N$16,3,0)*P168*1000,
IF(AND(SUM($P$161:$P$169)=3,G168&lt;&gt;"Trifásico",L168="CV"),VLOOKUP(N168,'Dados Norma'!$I$4:$N$16,5,0)*P168*1000,
IF(AND(SUM($P$161:$P$169)=3,G168&lt;&gt;"Trifásico",L168="KW"),VLOOKUP(N168,'Dados Norma'!$J$4:$N$16,4,0)*P168*1000,
IF(AND(SUM($P$161:$P$169)=4,G168&lt;&gt;"Trifásico",L168="CV"),VLOOKUP(N168,'Dados Norma'!$I$4:$N$16,5,0)*P168*1000,
IF(AND(SUM($P$161:$P$169)=4,G168&lt;&gt;"Trifásico",L168="KW"),VLOOKUP(N168,'Dados Norma'!$J$4:$N$16,4,0)*P168*1000,
IF(AND(SUM($P$161:$P$169)=5,G168&lt;&gt;"Trifásico",L168="CV"),VLOOKUP(N168,'Dados Norma'!$I$4:$N$16,5,0)*P168*1000,
IF(AND(SUM($P$161:$P$169)=5,G168&lt;&gt;"Trifásico",L168="KW"),VLOOKUP(N168,'Dados Norma'!$J$4:$N$16,4,0)*P168*1000,
IF(AND(SUM($P$161:$P$169)&gt;5,G168&lt;&gt;"Trifásico",L168="CV"),VLOOKUP(N168,'Dados Norma'!$I$4:$N$16,6,0)*P168*1000,
IF(AND(SUM($P$161:$P$169)&gt;5,G168&lt;&gt;"Trifásico",L168="KW"),VLOOKUP(N168,'Dados Norma'!$J$4:$N$16,5,0)*P168*1000,
IF(AND(SUM($P$161:$P$169)=1,G168="Trifásico",L168="CV"),VLOOKUP(N168,'Dados Norma'!$Q$4:$V$25,3,0)*P168*1000,
IF(AND(SUM($P$161:$P$169)=1,G168="Trifásico",L168="KW"),VLOOKUP(N168,'Dados Norma'!$R$4:$V$25,2,0)*P168*1000,
IF(AND(SUM($P$161:$P$169)=2,G168="Trifásico",L168="CV"),VLOOKUP(N168,'Dados Norma'!$Q$4:$V$25,4,0)*P168*1000,
IF(AND(SUM($P$161:$P$169)=2,G168="Trifásico",L168="KW"),VLOOKUP(N168,'Dados Norma'!$R$4:$V$25,3,0)*P168*1000,
IF(AND(SUM($P$161:$P$169)=3,G168="Trifásico",L168="CV"),VLOOKUP(N168,'Dados Norma'!$Q$4:$V$25,5,0)*P168*1000,
IF(AND(SUM($P$161:$P$169)=3,G168="Trifásico",L168="KW"),VLOOKUP(N168,'Dados Norma'!$R$4:$V$25,4,0)*P168*1000,
IF(AND(SUM($P$161:$P$169)=4,G168="Trifásico",L168="CV"),VLOOKUP(N168,'Dados Norma'!$Q$4:$V$25,5,0)*P168*1000,
IF(AND(SUM($P$161:$P$169)=4,G168="Trifásico",L168="KW"),VLOOKUP(N168,'Dados Norma'!$R$4:$V$25,4,0)*P168*1000,
IF(AND(SUM($P$161:$P$169)=5,G168="Trifásico",L168="CV"),VLOOKUP(N168,'Dados Norma'!$Q$4:$V$25,5,0)*P168*1000,
IF(AND(SUM($P$161:$P$169)=5,G168="Trifásico",L168="KW"),VLOOKUP(N168,'Dados Norma'!$R$4:$V$25,4,0)*P168*1000,
IF(AND(SUM($P$161:$P$169)&gt;5,G168="Trifásico",L168="CV"),VLOOKUP(N168,'Dados Norma'!$Q$4:$V$25,6,0)*P168*1000,
IF(AND(SUM($P$161:$P$169)&gt;5,G168="Trifásico",L168="KW"),VLOOKUP(N168,'Dados Norma'!$R$4:$V$25,5,0)*P168*1000,
)))))))))))))))))))))))),0)</f>
        <v>0</v>
      </c>
      <c r="R168" s="375">
        <f t="shared" si="3"/>
        <v>0</v>
      </c>
    </row>
    <row r="169" spans="3:18" ht="20.100000000000001" customHeight="1">
      <c r="C169" s="830"/>
      <c r="D169" s="1153"/>
      <c r="E169" s="1153"/>
      <c r="F169" s="1154"/>
      <c r="G169" s="830"/>
      <c r="H169" s="838"/>
      <c r="I169" s="838"/>
      <c r="J169" s="838"/>
      <c r="K169" s="831"/>
      <c r="L169" s="830"/>
      <c r="M169" s="831"/>
      <c r="N169" s="358"/>
      <c r="O169" s="720" t="b">
        <f>IF(L169="KW",N169*1000,
IF(AND(L169="CV",G169&lt;&gt;"Trifásico"),VLOOKUP(N169,'Dados Norma'!$I$4:$N$16,2,0)*1000,
IF(AND(L169="CV",G169="Trifásico"),VLOOKUP(N169,'Dados Norma'!$Q$4:$V$25,2,0)*1000)))</f>
        <v>0</v>
      </c>
      <c r="P169" s="712"/>
      <c r="Q169" s="373">
        <f xml:space="preserve">
IF(AND(G169&lt;&gt;0,N169&lt;&gt;0,L169&lt;&gt;0,P169&lt;&gt;0),
IF(AND(SUM($P$161:$P$169)=1,G169&lt;&gt;"Trifásico",L169="CV"),VLOOKUP(N169,'Dados Norma'!$I$4:$N$16,3,0)*P169*1000,
IF(AND(SUM($P$161:$P$169)=1,G169&lt;&gt;"Trifásico",L169="KW"),VLOOKUP(N169,'Dados Norma'!$J$4:$N$16,2,0)*P169*1000,
IF(AND(SUM($P$161:$P$169)=2,G169&lt;&gt;"Trifásico",L169="CV"),VLOOKUP(N169,'Dados Norma'!$I$4:$N$16,4,0)*P169*1000,
IF(AND(SUM($P$161:$P$169)=2,G169&lt;&gt;"Trifásico",L169="KW"),VLOOKUP(N169,'Dados Norma'!$J$4:$N$16,3,0)*P169*1000,
IF(AND(SUM($P$161:$P$169)=3,G169&lt;&gt;"Trifásico",L169="CV"),VLOOKUP(N169,'Dados Norma'!$I$4:$N$16,5,0)*P169*1000,
IF(AND(SUM($P$161:$P$169)=3,G169&lt;&gt;"Trifásico",L169="KW"),VLOOKUP(N169,'Dados Norma'!$J$4:$N$16,4,0)*P169*1000,
IF(AND(SUM($P$161:$P$169)=4,G169&lt;&gt;"Trifásico",L169="CV"),VLOOKUP(N169,'Dados Norma'!$I$4:$N$16,5,0)*P169*1000,
IF(AND(SUM($P$161:$P$169)=4,G169&lt;&gt;"Trifásico",L169="KW"),VLOOKUP(N169,'Dados Norma'!$J$4:$N$16,4,0)*P169*1000,
IF(AND(SUM($P$161:$P$169)=5,G169&lt;&gt;"Trifásico",L169="CV"),VLOOKUP(N169,'Dados Norma'!$I$4:$N$16,5,0)*P169*1000,
IF(AND(SUM($P$161:$P$169)=5,G169&lt;&gt;"Trifásico",L169="KW"),VLOOKUP(N169,'Dados Norma'!$J$4:$N$16,4,0)*P169*1000,
IF(AND(SUM($P$161:$P$169)&gt;5,G169&lt;&gt;"Trifásico",L169="CV"),VLOOKUP(N169,'Dados Norma'!$I$4:$N$16,6,0)*P169*1000,
IF(AND(SUM($P$161:$P$169)&gt;5,G169&lt;&gt;"Trifásico",L169="KW"),VLOOKUP(N169,'Dados Norma'!$J$4:$N$16,5,0)*P169*1000,
IF(AND(SUM($P$161:$P$169)=1,G169="Trifásico",L169="CV"),VLOOKUP(N169,'Dados Norma'!$Q$4:$V$25,3,0)*P169*1000,
IF(AND(SUM($P$161:$P$169)=1,G169="Trifásico",L169="KW"),VLOOKUP(N169,'Dados Norma'!$R$4:$V$25,2,0)*P169*1000,
IF(AND(SUM($P$161:$P$169)=2,G169="Trifásico",L169="CV"),VLOOKUP(N169,'Dados Norma'!$Q$4:$V$25,4,0)*P169*1000,
IF(AND(SUM($P$161:$P$169)=2,G169="Trifásico",L169="KW"),VLOOKUP(N169,'Dados Norma'!$R$4:$V$25,3,0)*P169*1000,
IF(AND(SUM($P$161:$P$169)=3,G169="Trifásico",L169="CV"),VLOOKUP(N169,'Dados Norma'!$Q$4:$V$25,5,0)*P169*1000,
IF(AND(SUM($P$161:$P$169)=3,G169="Trifásico",L169="KW"),VLOOKUP(N169,'Dados Norma'!$R$4:$V$25,4,0)*P169*1000,
IF(AND(SUM($P$161:$P$169)=4,G169="Trifásico",L169="CV"),VLOOKUP(N169,'Dados Norma'!$Q$4:$V$25,5,0)*P169*1000,
IF(AND(SUM($P$161:$P$169)=4,G169="Trifásico",L169="KW"),VLOOKUP(N169,'Dados Norma'!$R$4:$V$25,4,0)*P169*1000,
IF(AND(SUM($P$161:$P$169)=5,G169="Trifásico",L169="CV"),VLOOKUP(N169,'Dados Norma'!$Q$4:$V$25,5,0)*P169*1000,
IF(AND(SUM($P$161:$P$169)=5,G169="Trifásico",L169="KW"),VLOOKUP(N169,'Dados Norma'!$R$4:$V$25,4,0)*P169*1000,
IF(AND(SUM($P$161:$P$169)&gt;5,G169="Trifásico",L169="CV"),VLOOKUP(N169,'Dados Norma'!$Q$4:$V$25,6,0)*P169*1000,
IF(AND(SUM($P$161:$P$169)&gt;5,G169="Trifásico",L169="KW"),VLOOKUP(N169,'Dados Norma'!$R$4:$V$25,5,0)*P169*1000,
)))))))))))))))))))))))),0)</f>
        <v>0</v>
      </c>
      <c r="R169" s="375">
        <f t="shared" si="3"/>
        <v>0</v>
      </c>
    </row>
    <row r="170" spans="3:18" ht="20.100000000000001" customHeight="1">
      <c r="C170" s="1172" t="s">
        <v>123</v>
      </c>
      <c r="D170" s="1173"/>
      <c r="E170" s="1173"/>
      <c r="F170" s="1174"/>
      <c r="G170" s="1000"/>
      <c r="H170" s="1002"/>
      <c r="I170" s="868" t="s">
        <v>124</v>
      </c>
      <c r="J170" s="916"/>
      <c r="K170" s="870"/>
      <c r="L170" s="1175"/>
      <c r="M170" s="1176"/>
      <c r="N170" s="1176"/>
      <c r="O170" s="1176"/>
      <c r="P170" s="1176"/>
      <c r="Q170" s="1176"/>
      <c r="R170" s="1177"/>
    </row>
    <row r="171" spans="3:18" ht="20.100000000000001" customHeight="1">
      <c r="C171" s="1178" t="s">
        <v>125</v>
      </c>
      <c r="D171" s="1179"/>
      <c r="E171" s="1179"/>
      <c r="F171" s="1179"/>
      <c r="G171" s="1179"/>
      <c r="H171" s="1179"/>
      <c r="I171" s="1179"/>
      <c r="J171" s="1179"/>
      <c r="K171" s="1179"/>
      <c r="L171" s="1179"/>
      <c r="M171" s="1179"/>
      <c r="N171" s="1179"/>
      <c r="O171" s="1179"/>
      <c r="P171" s="1180"/>
      <c r="Q171" s="1212">
        <f>IF(L158="Não",0,SUM(R161:R169))</f>
        <v>0</v>
      </c>
      <c r="R171" s="1213"/>
    </row>
    <row r="172" spans="3:18" ht="6" customHeight="1">
      <c r="C172" s="281"/>
      <c r="D172" s="281"/>
      <c r="F172" s="281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</row>
    <row r="173" spans="3:18" ht="21.75" customHeight="1">
      <c r="C173" s="1181" t="s">
        <v>2439</v>
      </c>
      <c r="D173" s="1181"/>
      <c r="E173" s="1181"/>
      <c r="F173" s="1181"/>
      <c r="G173" s="1181"/>
      <c r="H173" s="1181"/>
      <c r="I173" s="1181"/>
      <c r="J173" s="1181"/>
      <c r="K173" s="1181"/>
      <c r="L173" s="1181"/>
      <c r="M173" s="1181"/>
      <c r="N173" s="1181"/>
      <c r="O173" s="1181"/>
      <c r="P173" s="1181"/>
      <c r="Q173" s="1182">
        <f>H156+P156+Q171</f>
        <v>0</v>
      </c>
      <c r="R173" s="1183"/>
    </row>
    <row r="174" spans="3:18" ht="7.5" customHeight="1">
      <c r="C174" s="281"/>
      <c r="D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</row>
    <row r="175" spans="3:18" ht="27" customHeight="1">
      <c r="C175" s="1161" t="s">
        <v>648</v>
      </c>
      <c r="D175" s="1162"/>
      <c r="E175" s="1162"/>
      <c r="F175" s="1162"/>
      <c r="G175" s="1163"/>
      <c r="H175" s="1164">
        <f>'SIMULADOR DE CARGA'!AD355</f>
        <v>0</v>
      </c>
      <c r="I175" s="1165"/>
      <c r="J175" s="1165"/>
      <c r="K175" s="1165"/>
      <c r="L175" s="1165"/>
      <c r="M175" s="1165"/>
      <c r="N175" s="1165"/>
      <c r="O175" s="1165"/>
      <c r="P175" s="1165"/>
      <c r="Q175" s="1165"/>
      <c r="R175" s="1166"/>
    </row>
    <row r="176" spans="3:18" ht="12" customHeight="1"/>
    <row r="177" spans="3:18" ht="20.25" customHeight="1">
      <c r="C177" s="913" t="str">
        <f>IF(AND('Formulário Orçamento de Conexão'!G52="RURAL",'Anexo-1'!H175&gt;50),"Cargas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177" s="914"/>
      <c r="E177" s="914"/>
      <c r="F177" s="914"/>
      <c r="G177" s="914"/>
      <c r="H177" s="914"/>
      <c r="I177" s="914"/>
      <c r="J177" s="914"/>
      <c r="K177" s="914"/>
      <c r="L177" s="914"/>
      <c r="M177" s="914"/>
      <c r="N177" s="914"/>
      <c r="O177" s="914"/>
      <c r="P177" s="914"/>
      <c r="Q177" s="914"/>
      <c r="R177" s="915"/>
    </row>
    <row r="178" spans="3:18" ht="26.25" customHeight="1">
      <c r="C178" s="1167" t="s">
        <v>126</v>
      </c>
      <c r="D178" s="1167"/>
      <c r="E178" s="1167"/>
      <c r="F178" s="1168" t="str">
        <f xml:space="preserve">
IF('SIMULADOR DE CARGA'!AD355=0,"",
IF(AND('Formulário Orçamento de Conexão'!$O$135="Trifásica",'SIMULADOR DE CARGA'!$AZ$62=0,'SIMULADOR DE CARGA'!$BN$62=0,'SIMULADOR DE CARGA'!$AD$355&gt;0,'SIMULADOR DE CARGA'!$AD$355&lt;=8),VLOOKUP(3,'Dados Norma'!$BK$3:$BP$24,4,0),
IF(AND('Formulário Orçamento de Conexão'!$O$135="Trifásica",'SIMULADOR DE CARGA'!$AZ$62&gt;0,'SIMULADOR DE CARGA'!$BN$62&gt;0,'SIMULADOR DE CARGA'!$AD$355&gt;0,'SIMULADOR DE CARGA'!$AD$355&lt;=8),"",
IF(AND('Formulário Orçamento de Conexão'!$O$135="Trifásica",'SIMULADOR DE CARGA'!$AD$355&gt;8),"",
IF(AND(OR('Formulário Orçamento de Conexão'!$O$135="Monofásica",'Formulário Orçamento de Conexão'!$O$135="Bifásica"),'SIMULADOR DE CARGA'!$AZ$62=0,'SIMULADOR DE CARGA'!$BN$62=0,'SIMULADOR DE CARGA'!$AD$355&gt;0,'SIMULADOR DE CARGA'!$AD$355&lt;=7.6),VLOOKUP(3,'Dados Norma'!$BR$3:$BV$12,4,0),
IF(AND(OR('Formulário Orçamento de Conexão'!$O$135="Monofásica",'Formulário Orçamento de Conexão'!$O$135="Bifásica"),'SIMULADOR DE CARGA'!$AZ$62&gt;0,'SIMULADOR DE CARGA'!$BN$62&gt;0,'SIMULADOR DE CARGA'!$AD$355&gt;0,'SIMULADOR DE CARGA'!$AD$355&lt;=7.6),"",
IF(AND(OR('Formulário Orçamento de Conexão'!$O$135="Monofásica",'Formulário Orçamento de Conexão'!$O$135="Bifásica"),'SIMULADOR DE CARGA'!$AD$355&gt;7.6),"","")
))))))</f>
        <v/>
      </c>
      <c r="G178" s="1169"/>
      <c r="H178" s="1170"/>
      <c r="I178" s="286" t="s">
        <v>2474</v>
      </c>
      <c r="J178" s="1171" t="str">
        <f xml:space="preserve">
IF('SIMULADOR DE CARGA'!$AD$355=0,"",
IF(AND('Formulário Orçamento de Conexão'!$O$135="Trifásica",'SIMULADOR DE CARGA'!$BN$62=0,'SIMULADOR DE CARGA'!$AD$355&gt;0,'SIMULADOR DE CARGA'!$AD$355&lt;=8),'Dados Norma'!BO8,
IF(AND('Formulário Orçamento de Conexão'!$O$135="Trifásica",'SIMULADOR DE CARGA'!$BN$62=0,'SIMULADOR DE CARGA'!$AD$355&gt;8,'SIMULADOR DE CARGA'!$AD$355&lt;=16),'Dados Norma'!BO8,
IF(AND('Formulário Orçamento de Conexão'!$O$135="Trifásica",'SIMULADOR DE CARGA'!$BN$62=0,'SIMULADOR DE CARGA'!$AD$355&gt;16),"",
IF(AND(OR('Formulário Orçamento de Conexão'!$O$135="Monofásica",'Formulário Orçamento de Conexão'!$O$135="Bifásica"),'SIMULADOR DE CARGA'!$BN$62=0,'SIMULADOR DE CARGA'!$AD$355&gt;0,'SIMULADOR DE CARGA'!$AD$355&lt;=7.6),'Dados Norma'!BV5,
IF(AND(OR('Formulário Orçamento de Conexão'!$O$135="Monofásica",'Formulário Orçamento de Conexão'!$O$135="Bifásica"),'SIMULADOR DE CARGA'!$BN$62=0,'SIMULADOR DE CARGA'!$AD$355&gt;7.6,'SIMULADOR DE CARGA'!$AD$355&lt;=19.2),'Dados Norma'!BV8,
IF(AND(OR('Formulário Orçamento de Conexão'!$O$135="Monofásica",'Formulário Orçamento de Conexão'!$O$135="Bifásica"),'SIMULADOR DE CARGA'!$BN$62=0,'SIMULADOR DE CARGA'!$AD$355&gt;19.2,'SIMULADOR DE CARGA'!$AD$355&lt;=24),'Dados Norma'!BV9,
IF(AND(OR('Formulário Orçamento de Conexão'!$O$135="Monofásica",'Formulário Orçamento de Conexão'!$O$135="Bifásica"),'SIMULADOR DE CARGA'!$BN$62=0,'SIMULADOR DE CARGA'!$AD$355&gt;24,'SIMULADOR DE CARGA'!$AD$355&lt;=30),'Dados Norma'!BV10,
IF(AND(OR('Formulário Orçamento de Conexão'!$O$135="Monofásica",'Formulário Orçamento de Conexão'!$O$135="Bifásica"),'SIMULADOR DE CARGA'!$BN$62=0,'SIMULADOR DE CARGA'!$AD$355&gt;30,'SIMULADOR DE CARGA'!$AD$355&lt;=36),'Dados Norma'!BV11,
IF(AND(OR('Formulário Orçamento de Conexão'!$O$135="Monofásica",'Formulário Orçamento de Conexão'!$O$135="Bifásica"),'SIMULADOR DE CARGA'!$BN$62=0,'SIMULADOR DE CARGA'!$AD$355&gt;36,'SIMULADOR DE CARGA'!$AD$355&lt;=50),'Dados Norma'!BV12,""))))))))))</f>
        <v/>
      </c>
      <c r="K178" s="1169"/>
      <c r="L178" s="1170"/>
      <c r="M178" s="286" t="s">
        <v>2474</v>
      </c>
      <c r="N178" s="1171" t="str">
        <f xml:space="preserve">
IF('SIMULADOR DE CARGA'!$AD$355=0,"",
IF(AND('Formulário Orçamento de Conexão'!$O$135="Trifásica",'SIMULADOR DE CARGA'!$BN$62&gt;0,'SIMULADOR DE CARGA'!$AD$355&gt;0,'SIMULADOR DE CARGA'!$AD$355&lt;=8),'Dados Norma'!BP5,
IF(AND(OR('Formulário Orçamento de Conexão'!$O$135="Monofásica",'Formulário Orçamento de Conexão'!$O$135="Bifásica"),'SIMULADOR DE CARGA'!$BN$62&gt;0,'SIMULADOR DE CARGA'!$AD$355&gt;0,'SIMULADOR DE CARGA'!$AD$355&lt;=24),'Dados Norma'!BW9,
IF(AND(OR('Formulário Orçamento de Conexão'!$O$135="Monofásica",'Formulário Orçamento de Conexão'!$O$135="Bifásica"),'SIMULADOR DE CARGA'!$BN$62&gt;0,'SIMULADOR DE CARGA'!$AD$355&gt;24,'SIMULADOR DE CARGA'!$AD$355&lt;=30),'Dados Norma'!BW10,
IF(AND(OR('Formulário Orçamento de Conexão'!$O$135="Monofásica",'Formulário Orçamento de Conexão'!$O$135="Bifásica"),'SIMULADOR DE CARGA'!$BN$62&gt;0,'SIMULADOR DE CARGA'!$AD$355&gt;30,'SIMULADOR DE CARGA'!$AD$355&lt;=36),'Dados Norma'!BW11,
IF(AND(OR('Formulário Orçamento de Conexão'!$O$135="Monofásica",'Formulário Orçamento de Conexão'!$O$135="Bifásica"),'SIMULADOR DE CARGA'!$BN$62&gt;0,'SIMULADOR DE CARGA'!$AD$355&gt;36,'SIMULADOR DE CARGA'!$AD$355&lt;=50),'Dados Norma'!BW12,
IF(AND(OR('Formulário Orçamento de Conexão'!$O$135="Monofásica",'Formulário Orçamento de Conexão'!$O$135="Bifásica"),'SIMULADOR DE CARGA'!$AD$355&gt;50,'SIMULADOR DE CARGA'!$AD$355&lt;=57.1),'Dados Norma'!BW13,
IF(AND(OR('Formulário Orçamento de Conexão'!$O$135="Monofásica",'Formulário Orçamento de Conexão'!$O$135="Bifásica"),'SIMULADOR DE CARGA'!$AD$355&gt;57.1,'SIMULADOR DE CARGA'!$AD$355&lt;=75),'Dados Norma'!BW14,
IF(AND(OR('Formulário Orçamento de Conexão'!$O$135="Monofásica",'Formulário Orçamento de Conexão'!$O$135="Bifásica"),'SIMULADOR DE CARGA'!$AD$355&gt;75,'SIMULADOR DE CARGA'!$AD$355&lt;=86),'Dados Norma'!BW15,
IF(AND(OR('Formulário Orçamento de Conexão'!$O$135="Monofásica",'Formulário Orçamento de Conexão'!$O$135="Bifásica"),'SIMULADOR DE CARGA'!$AD$355&gt;86,'SIMULADOR DE CARGA'!$AD$355&lt;=95),'Dados Norma'!BW16,
IF(AND(OR('Formulário Orçamento de Conexão'!$O$135="Monofásica",'Formulário Orçamento de Conexão'!$O$135="Bifásica"),'SIMULADOR DE CARGA'!$AD$355&gt;95,'SIMULADOR DE CARGA'!$AD$355&lt;=114),'Dados Norma'!BW17,
IF(AND(OR('Formulário Orçamento de Conexão'!$O$135="Monofásica",'Formulário Orçamento de Conexão'!$O$135="Bifásica"),'SIMULADOR DE CARGA'!$AD$355&gt;114,'SIMULADOR DE CARGA'!$AD$355&lt;=152),'Dados Norma'!BW18,
IF(AND(OR('Formulário Orçamento de Conexão'!$O$135="Monofásica",'Formulário Orçamento de Conexão'!$O$135="Bifásica"),'SIMULADOR DE CARGA'!$AD$355&gt;152,'SIMULADOR DE CARGA'!$AD$355&lt;=171),'Dados Norma'!BW19,
IF(AND(OR('Formulário Orçamento de Conexão'!$O$135="Monofásica",'Formulário Orçamento de Conexão'!$O$135="Bifásica"),'SIMULADOR DE CARGA'!$AD$355&gt;171,'SIMULADOR DE CARGA'!$AD$355&lt;=188),'Dados Norma'!BW20,
IF(AND(OR('Formulário Orçamento de Conexão'!$O$135="Monofásica",'Formulário Orçamento de Conexão'!$O$135="Bifásica"),'SIMULADOR DE CARGA'!$AD$355&gt;188,'SIMULADOR DE CARGA'!$AD$355&lt;=228),'Dados Norma'!BW21,
IF(AND(OR('Formulário Orçamento de Conexão'!$O$135="Monofásica",'Formulário Orçamento de Conexão'!$O$135="Bifásica"),'SIMULADOR DE CARGA'!$AD$355&gt;228,'SIMULADOR DE CARGA'!$AD$355&lt;=266),'Dados Norma'!BW22,
IF(AND(OR('Formulário Orçamento de Conexão'!$O$135="Monofásica",'Formulário Orçamento de Conexão'!$O$135="Bifásica"),'SIMULADOR DE CARGA'!$AD$355&gt;266,'SIMULADOR DE CARGA'!$AD$355&lt;=304),'Dados Norma'!BW23,
IF(AND(OR('Formulário Orçamento de Conexão'!$O$135="Monofásica",'Formulário Orçamento de Conexão'!$O$135="Bifásica"),'SIMULADOR DE CARGA'!$AD$355&gt;304),"",
IF(AND('Formulário Orçamento de Conexão'!$O$135="Trifásica",'SIMULADOR DE CARGA'!$BN$62&gt;0,'SIMULADOR DE CARGA'!$AD$355&gt;8,'SIMULADOR DE CARGA'!$AD$355&lt;=16),'Dados Norma'!BP8,
IF(AND('Formulário Orçamento de Conexão'!$O$135="Trifásica",'SIMULADOR DE CARGA'!$AD$355&gt;16,'SIMULADOR DE CARGA'!$AD$355&lt;=24),'Dados Norma'!BP9,
IF(AND('Formulário Orçamento de Conexão'!$O$135="Trifásica",'SIMULADOR DE CARGA'!$AD$355&gt;24,'SIMULADOR DE CARGA'!$AD$355&lt;=30.5),'Dados Norma'!BP10,
IF(AND('Formulário Orçamento de Conexão'!$O$135="Trifásica",'SIMULADOR DE CARGA'!$AD$355&gt;30.5,'SIMULADOR DE CARGA'!$AD$355&lt;=38.1),'Dados Norma'!BP11,
IF(AND('Formulário Orçamento de Conexão'!$O$135="Trifásica",'SIMULADOR DE CARGA'!$AD$355&gt;38.1,'SIMULADOR DE CARGA'!$AD$355&lt;=47.6),'Dados Norma'!BP12,
IF(AND('Formulário Orçamento de Conexão'!$O$135="Trifásica",'SIMULADOR DE CARGA'!$AD$355&gt;47.6,'SIMULADOR DE CARGA'!$AD$355&lt;=57.1),'Dados Norma'!BP13,
IF(AND('Formulário Orçamento de Conexão'!$O$135="Trifásica",'SIMULADOR DE CARGA'!$AD$355&gt;57.1,'SIMULADOR DE CARGA'!$AD$355&lt;=75),'Dados Norma'!BP15,
IF(AND('Formulário Orçamento de Conexão'!$O$135="Trifásica",'SIMULADOR DE CARGA'!$AD$355&gt;75,'SIMULADOR DE CARGA'!$AD$355&lt;=86),'Dados Norma'!BP16,
IF(AND('Formulário Orçamento de Conexão'!$O$135="Trifásica",'SIMULADOR DE CARGA'!$AD$355&gt;86,'SIMULADOR DE CARGA'!$AD$355&lt;=95),'Dados Norma'!BP17,
IF(AND('Formulário Orçamento de Conexão'!$O$135="Trifásica",'SIMULADOR DE CARGA'!$AD$355&gt;95,'SIMULADOR DE CARGA'!$AD$355&lt;=114),'Dados Norma'!BP18,
IF(AND('Formulário Orçamento de Conexão'!$O$135="Trifásica",'SIMULADOR DE CARGA'!$AD$355&gt;114,'SIMULADOR DE CARGA'!$AD$355&lt;=152),'Dados Norma'!BP19,
IF(AND('Formulário Orçamento de Conexão'!$O$135="Trifásica",'SIMULADOR DE CARGA'!$AD$355&gt;114,'SIMULADOR DE CARGA'!$AD$355&lt;=152),'Dados Norma'!BP19,
IF(AND('Formulário Orçamento de Conexão'!$O$135="Trifásica",'SIMULADOR DE CARGA'!$AD$355&gt;152,'SIMULADOR DE CARGA'!$AD$355&lt;=171),'Dados Norma'!BP20,
IF(AND('Formulário Orçamento de Conexão'!$O$135="Trifásica",'SIMULADOR DE CARGA'!$AD$355&gt;171,'SIMULADOR DE CARGA'!$AD$355&lt;=188),'Dados Norma'!BP21,
IF(AND('Formulário Orçamento de Conexão'!$O$135="Trifásica",'SIMULADOR DE CARGA'!$AD$355&gt;188,'SIMULADOR DE CARGA'!$AD$355&lt;=228),'Dados Norma'!BP22,
IF(AND('Formulário Orçamento de Conexão'!$O$135="Trifásica",'SIMULADOR DE CARGA'!$AD$355&gt;228,'SIMULADOR DE CARGA'!$AD$355&lt;=266),'Dados Norma'!BP23,
IF(AND('Formulário Orçamento de Conexão'!$O$135="Trifásica",'SIMULADOR DE CARGA'!$AD$355&gt;266,'SIMULADOR DE CARGA'!$AD$355&lt;=304),'Dados Norma'!BP24,
IF('SIMULADOR DE CARGA'!$AD$355&gt;304,"NÃO EXISTENTE","")
)))))))))))))))))))))))))))))))))))</f>
        <v/>
      </c>
      <c r="O178" s="1169"/>
      <c r="P178" s="1169"/>
      <c r="Q178" s="1170"/>
      <c r="R178" s="286"/>
    </row>
    <row r="179" spans="3:18" ht="8.25" customHeight="1">
      <c r="C179" s="392"/>
      <c r="D179" s="392"/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</row>
    <row r="180" spans="3:18" ht="20.100000000000001" customHeight="1">
      <c r="C180" s="827" t="s">
        <v>173</v>
      </c>
      <c r="D180" s="828"/>
      <c r="E180" s="828"/>
      <c r="F180" s="828"/>
      <c r="G180" s="828"/>
      <c r="H180" s="828"/>
      <c r="I180" s="828"/>
      <c r="J180" s="828"/>
      <c r="K180" s="828"/>
      <c r="L180" s="828"/>
      <c r="M180" s="828"/>
      <c r="N180" s="828"/>
      <c r="O180" s="828"/>
      <c r="P180" s="828"/>
      <c r="Q180" s="828"/>
      <c r="R180" s="829"/>
    </row>
    <row r="181" spans="3:18" ht="20.100000000000001" customHeight="1">
      <c r="C181" s="865" t="s">
        <v>132</v>
      </c>
      <c r="D181" s="866"/>
      <c r="E181" s="867"/>
      <c r="F181" s="1101"/>
      <c r="G181" s="1102"/>
      <c r="H181" s="1103"/>
      <c r="I181" s="467"/>
      <c r="J181" s="1185" t="s">
        <v>137</v>
      </c>
      <c r="K181" s="1185"/>
      <c r="L181" s="1185"/>
      <c r="M181" s="1186"/>
      <c r="N181" s="1187"/>
      <c r="O181" s="894"/>
      <c r="P181" s="895"/>
      <c r="Q181" s="825"/>
      <c r="R181" s="826"/>
    </row>
    <row r="182" spans="3:18" ht="20.100000000000001" customHeight="1">
      <c r="C182" s="862" t="s">
        <v>133</v>
      </c>
      <c r="D182" s="863"/>
      <c r="E182" s="863"/>
      <c r="F182" s="863"/>
      <c r="G182" s="863"/>
      <c r="H182" s="863"/>
      <c r="I182" s="863"/>
      <c r="J182" s="863"/>
      <c r="K182" s="863"/>
      <c r="L182" s="863"/>
      <c r="M182" s="863"/>
      <c r="N182" s="863"/>
      <c r="O182" s="863"/>
      <c r="P182" s="863"/>
      <c r="Q182" s="863"/>
      <c r="R182" s="864"/>
    </row>
    <row r="183" spans="3:18" ht="20.100000000000001" customHeight="1">
      <c r="C183" s="868" t="s">
        <v>134</v>
      </c>
      <c r="D183" s="869"/>
      <c r="E183" s="870"/>
      <c r="F183" s="856"/>
      <c r="G183" s="857"/>
      <c r="H183" s="858"/>
      <c r="I183" s="361"/>
      <c r="J183" s="341" t="s">
        <v>135</v>
      </c>
      <c r="K183" s="344"/>
      <c r="L183" s="390"/>
      <c r="M183" s="353"/>
      <c r="N183" s="361"/>
      <c r="O183" s="344" t="s">
        <v>136</v>
      </c>
      <c r="P183" s="390"/>
      <c r="Q183" s="825"/>
      <c r="R183" s="826"/>
    </row>
    <row r="184" spans="3:18" ht="26.25" customHeight="1">
      <c r="C184" s="882" t="s">
        <v>832</v>
      </c>
      <c r="D184" s="882"/>
      <c r="E184" s="882"/>
      <c r="F184" s="882"/>
      <c r="G184" s="883"/>
      <c r="H184" s="884"/>
      <c r="I184" s="884"/>
      <c r="J184" s="884"/>
      <c r="K184" s="1184"/>
      <c r="L184" s="1184"/>
      <c r="M184" s="1184"/>
      <c r="N184" s="1184"/>
      <c r="O184" s="1184"/>
      <c r="P184" s="1184"/>
      <c r="Q184" s="1184"/>
      <c r="R184" s="1184"/>
    </row>
    <row r="185" spans="3:18" ht="24.75" customHeight="1">
      <c r="C185" s="495"/>
      <c r="D185" s="883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6"/>
      <c r="Q185" s="1194"/>
      <c r="R185" s="1194"/>
    </row>
    <row r="186" spans="3:18" ht="20.100000000000001" customHeight="1">
      <c r="C186" s="862" t="s">
        <v>139</v>
      </c>
      <c r="D186" s="1195"/>
      <c r="E186" s="1195"/>
      <c r="F186" s="1195"/>
      <c r="G186" s="1195"/>
      <c r="H186" s="1195"/>
      <c r="I186" s="1195"/>
      <c r="J186" s="1195"/>
      <c r="K186" s="1195"/>
      <c r="L186" s="1195"/>
      <c r="M186" s="1195"/>
      <c r="N186" s="1195"/>
      <c r="O186" s="1195"/>
      <c r="P186" s="1195"/>
      <c r="Q186" s="1195"/>
      <c r="R186" s="864"/>
    </row>
    <row r="187" spans="3:18" ht="20.100000000000001" customHeight="1">
      <c r="C187" s="868" t="s">
        <v>140</v>
      </c>
      <c r="D187" s="869"/>
      <c r="E187" s="870"/>
      <c r="F187" s="672"/>
      <c r="G187" s="1108"/>
      <c r="H187" s="1196"/>
      <c r="I187" s="1109"/>
      <c r="J187" s="394" t="s">
        <v>142</v>
      </c>
      <c r="K187" s="391"/>
      <c r="L187" s="395" t="s">
        <v>143</v>
      </c>
      <c r="M187" s="1108"/>
      <c r="N187" s="1109"/>
      <c r="O187" s="396" t="s">
        <v>144</v>
      </c>
      <c r="P187" s="875"/>
      <c r="Q187" s="876"/>
      <c r="R187" s="398"/>
    </row>
    <row r="188" spans="3:18" ht="20.100000000000001" customHeight="1">
      <c r="C188" s="1188"/>
      <c r="D188" s="1189"/>
      <c r="E188" s="1189"/>
      <c r="F188" s="1190"/>
      <c r="G188" s="1190"/>
      <c r="H188" s="1190"/>
      <c r="I188" s="1191"/>
      <c r="J188" s="353" t="s">
        <v>145</v>
      </c>
      <c r="K188" s="361"/>
      <c r="L188" s="344" t="s">
        <v>146</v>
      </c>
      <c r="M188" s="1108"/>
      <c r="N188" s="1109"/>
      <c r="O188" s="340" t="s">
        <v>144</v>
      </c>
      <c r="P188" s="1108"/>
      <c r="Q188" s="1109"/>
      <c r="R188" s="398"/>
    </row>
    <row r="189" spans="3:18" ht="21" customHeight="1">
      <c r="C189" s="1192" t="s">
        <v>147</v>
      </c>
      <c r="D189" s="1192"/>
      <c r="E189" s="1192"/>
      <c r="F189" s="667"/>
      <c r="G189" s="1193"/>
      <c r="H189" s="1193"/>
      <c r="I189" s="1193"/>
      <c r="J189" s="1193"/>
      <c r="K189" s="1193"/>
      <c r="L189" s="1193"/>
      <c r="M189" s="1193"/>
      <c r="N189" s="1193"/>
      <c r="O189" s="1193"/>
      <c r="P189" s="1193"/>
      <c r="Q189" s="1193"/>
      <c r="R189" s="1193"/>
    </row>
    <row r="190" spans="3:18" ht="10.5" customHeight="1"/>
    <row r="191" spans="3:18" ht="20.100000000000001" customHeight="1">
      <c r="C191" s="1139" t="s">
        <v>174</v>
      </c>
      <c r="D191" s="1140"/>
      <c r="E191" s="1140"/>
      <c r="F191" s="1140"/>
      <c r="G191" s="1140"/>
      <c r="H191" s="1140"/>
      <c r="I191" s="1140"/>
      <c r="J191" s="1140"/>
      <c r="K191" s="1140"/>
      <c r="L191" s="1140"/>
      <c r="M191" s="1140"/>
      <c r="N191" s="1140"/>
      <c r="O191" s="1140"/>
      <c r="P191" s="1140"/>
      <c r="Q191" s="1140"/>
      <c r="R191" s="1141"/>
    </row>
    <row r="192" spans="3:18" ht="20.100000000000001" hidden="1" customHeight="1">
      <c r="C192" s="1142" t="s">
        <v>715</v>
      </c>
      <c r="D192" s="1143"/>
      <c r="E192" s="1144"/>
      <c r="F192" s="1145" t="s">
        <v>381</v>
      </c>
      <c r="G192" s="1145"/>
      <c r="H192" s="1146"/>
      <c r="I192" s="175"/>
      <c r="J192" s="446"/>
      <c r="K192" s="446"/>
      <c r="L192" s="446"/>
      <c r="M192" s="446"/>
      <c r="N192" s="446"/>
      <c r="O192" s="446"/>
      <c r="P192" s="446"/>
      <c r="Q192" s="446"/>
      <c r="R192" s="176"/>
    </row>
    <row r="193" spans="3:18" ht="5.25" customHeight="1"/>
    <row r="194" spans="3:18" ht="3.75" hidden="1" customHeight="1"/>
    <row r="195" spans="3:18" ht="20.100000000000001" customHeight="1">
      <c r="C195" s="1119" t="s">
        <v>2481</v>
      </c>
      <c r="D195" s="1119"/>
      <c r="E195" s="1119"/>
      <c r="F195" s="1119"/>
      <c r="G195" s="1119"/>
      <c r="H195" s="1119"/>
      <c r="I195" s="1119"/>
      <c r="J195" s="1119"/>
      <c r="K195" s="1119"/>
      <c r="L195" s="1119"/>
      <c r="M195" s="1119"/>
      <c r="N195" s="1119"/>
      <c r="O195" s="1119"/>
      <c r="P195" s="1119"/>
      <c r="Q195" s="1119"/>
      <c r="R195" s="1119"/>
    </row>
    <row r="196" spans="3:18" ht="6" customHeight="1"/>
    <row r="197" spans="3:18" ht="20.100000000000001" customHeight="1">
      <c r="C197" s="1114" t="s">
        <v>564</v>
      </c>
      <c r="D197" s="1114"/>
      <c r="E197" s="1114"/>
      <c r="F197" s="742" t="s">
        <v>849</v>
      </c>
      <c r="G197" s="742" t="s">
        <v>2482</v>
      </c>
      <c r="H197" s="1114" t="s">
        <v>2529</v>
      </c>
      <c r="I197" s="1114"/>
      <c r="K197" s="1217" t="s">
        <v>564</v>
      </c>
      <c r="L197" s="1217"/>
      <c r="M197" s="1217"/>
      <c r="N197" s="1217" t="s">
        <v>849</v>
      </c>
      <c r="O197" s="1217"/>
      <c r="P197" s="765" t="s">
        <v>2482</v>
      </c>
      <c r="Q197" s="1217" t="s">
        <v>2529</v>
      </c>
      <c r="R197" s="1217"/>
    </row>
    <row r="198" spans="3:18" ht="20.100000000000001" customHeight="1">
      <c r="C198" s="947" t="s">
        <v>2484</v>
      </c>
      <c r="D198" s="947"/>
      <c r="E198" s="947"/>
      <c r="F198" s="744">
        <v>42</v>
      </c>
      <c r="G198" s="764"/>
      <c r="H198" s="945" t="str">
        <f>IF(OR('SIMULADOR DE CARGA'!AM73=0),"",'SIMULADOR DE CARGA'!AM73)</f>
        <v/>
      </c>
      <c r="I198" s="946"/>
      <c r="K198" s="1214" t="s">
        <v>71</v>
      </c>
      <c r="L198" s="1214"/>
      <c r="M198" s="1214"/>
      <c r="N198" s="766">
        <v>145</v>
      </c>
      <c r="O198" s="767"/>
      <c r="P198" s="768"/>
      <c r="Q198" s="1215" t="str">
        <f>IF(OR('SIMULADOR DE CARGA'!AM109=0),"",'SIMULADOR DE CARGA'!AM109)</f>
        <v/>
      </c>
      <c r="R198" s="1215"/>
    </row>
    <row r="199" spans="3:18" ht="20.100000000000001" customHeight="1">
      <c r="C199" s="947" t="s">
        <v>2485</v>
      </c>
      <c r="D199" s="947"/>
      <c r="E199" s="947"/>
      <c r="F199" s="744">
        <v>80</v>
      </c>
      <c r="G199" s="764"/>
      <c r="H199" s="945" t="str">
        <f>IF(OR('SIMULADOR DE CARGA'!AM74=0),"",'SIMULADOR DE CARGA'!AM74)</f>
        <v/>
      </c>
      <c r="I199" s="946"/>
      <c r="K199" s="1214" t="s">
        <v>2486</v>
      </c>
      <c r="L199" s="1214"/>
      <c r="M199" s="1214"/>
      <c r="N199" s="766">
        <v>750</v>
      </c>
      <c r="O199" s="767"/>
      <c r="P199" s="768"/>
      <c r="Q199" s="1215" t="str">
        <f>IF(OR('SIMULADOR DE CARGA'!AM110=0),"",'SIMULADOR DE CARGA'!AM110)</f>
        <v/>
      </c>
      <c r="R199" s="1215"/>
    </row>
    <row r="200" spans="3:18" ht="20.100000000000001" customHeight="1">
      <c r="C200" s="947" t="s">
        <v>2487</v>
      </c>
      <c r="D200" s="947"/>
      <c r="E200" s="947"/>
      <c r="F200" s="744">
        <v>6000</v>
      </c>
      <c r="G200" s="764"/>
      <c r="H200" s="945" t="str">
        <f>IF(OR('SIMULADOR DE CARGA'!AM75=0),"",'SIMULADOR DE CARGA'!AM75)</f>
        <v/>
      </c>
      <c r="I200" s="946"/>
      <c r="K200" s="1214" t="s">
        <v>74</v>
      </c>
      <c r="L200" s="1214"/>
      <c r="M200" s="1214"/>
      <c r="N200" s="745">
        <v>400</v>
      </c>
      <c r="O200" s="767"/>
      <c r="P200" s="768"/>
      <c r="Q200" s="1215" t="str">
        <f>IF(OR('SIMULADOR DE CARGA'!AM111=0),"",'SIMULADOR DE CARGA'!AM111)</f>
        <v/>
      </c>
      <c r="R200" s="1215"/>
    </row>
    <row r="201" spans="3:18" ht="20.100000000000001" customHeight="1">
      <c r="C201" s="947" t="s">
        <v>2488</v>
      </c>
      <c r="D201" s="947"/>
      <c r="E201" s="947"/>
      <c r="F201" s="744">
        <v>1800</v>
      </c>
      <c r="G201" s="764"/>
      <c r="H201" s="945" t="str">
        <f>IF(OR('SIMULADOR DE CARGA'!AM76=0),"",'SIMULADOR DE CARGA'!AM76)</f>
        <v/>
      </c>
      <c r="I201" s="946"/>
      <c r="K201" s="1214" t="s">
        <v>76</v>
      </c>
      <c r="L201" s="1214"/>
      <c r="M201" s="1214"/>
      <c r="N201" s="766">
        <v>20</v>
      </c>
      <c r="O201" s="767"/>
      <c r="P201" s="768"/>
      <c r="Q201" s="1215" t="str">
        <f>IF(OR('SIMULADOR DE CARGA'!AM112=0),"",'SIMULADOR DE CARGA'!AM112)</f>
        <v/>
      </c>
      <c r="R201" s="1215"/>
    </row>
    <row r="202" spans="3:18" ht="20.100000000000001" customHeight="1">
      <c r="C202" s="947" t="s">
        <v>42</v>
      </c>
      <c r="D202" s="947"/>
      <c r="E202" s="947"/>
      <c r="F202" s="744">
        <v>1550</v>
      </c>
      <c r="G202" s="764"/>
      <c r="H202" s="945" t="str">
        <f>IF(OR('SIMULADOR DE CARGA'!AM77=0),"",'SIMULADOR DE CARGA'!AM77)</f>
        <v/>
      </c>
      <c r="I202" s="946"/>
      <c r="K202" s="1214" t="s">
        <v>76</v>
      </c>
      <c r="L202" s="1214"/>
      <c r="M202" s="1214"/>
      <c r="N202" s="766">
        <v>40</v>
      </c>
      <c r="O202" s="767"/>
      <c r="P202" s="768"/>
      <c r="Q202" s="1215" t="str">
        <f>IF(OR('SIMULADOR DE CARGA'!AM113=0),"",'SIMULADOR DE CARGA'!AM113)</f>
        <v/>
      </c>
      <c r="R202" s="1215"/>
    </row>
    <row r="203" spans="3:18" ht="20.100000000000001" customHeight="1">
      <c r="C203" s="947" t="s">
        <v>2489</v>
      </c>
      <c r="D203" s="947"/>
      <c r="E203" s="947"/>
      <c r="F203" s="744">
        <v>1350</v>
      </c>
      <c r="G203" s="764"/>
      <c r="H203" s="945" t="str">
        <f>IF(OR('SIMULADOR DE CARGA'!AM78=0),"",'SIMULADOR DE CARGA'!AM78)</f>
        <v/>
      </c>
      <c r="I203" s="946"/>
      <c r="K203" s="1214" t="s">
        <v>2490</v>
      </c>
      <c r="L203" s="1214"/>
      <c r="M203" s="1214"/>
      <c r="N203" s="766">
        <v>18</v>
      </c>
      <c r="O203" s="767"/>
      <c r="P203" s="768"/>
      <c r="Q203" s="1215" t="str">
        <f>IF(OR('SIMULADOR DE CARGA'!AM114=0),"",'SIMULADOR DE CARGA'!AM114)</f>
        <v/>
      </c>
      <c r="R203" s="1215"/>
    </row>
    <row r="204" spans="3:18" ht="20.100000000000001" customHeight="1">
      <c r="C204" s="947" t="s">
        <v>2491</v>
      </c>
      <c r="D204" s="947"/>
      <c r="E204" s="947"/>
      <c r="F204" s="744">
        <v>1450</v>
      </c>
      <c r="G204" s="764"/>
      <c r="H204" s="945" t="str">
        <f>IF(OR('SIMULADOR DE CARGA'!AM79=0),"",'SIMULADOR DE CARGA'!AM79)</f>
        <v/>
      </c>
      <c r="I204" s="946"/>
      <c r="K204" s="1214" t="s">
        <v>2490</v>
      </c>
      <c r="L204" s="1214"/>
      <c r="M204" s="1214"/>
      <c r="N204" s="766">
        <v>10</v>
      </c>
      <c r="O204" s="767"/>
      <c r="P204" s="768"/>
      <c r="Q204" s="1215" t="str">
        <f>IF(OR('SIMULADOR DE CARGA'!AM115=0),"",'SIMULADOR DE CARGA'!AM115)</f>
        <v/>
      </c>
      <c r="R204" s="1215"/>
    </row>
    <row r="205" spans="3:18" ht="20.100000000000001" customHeight="1">
      <c r="C205" s="947" t="s">
        <v>2492</v>
      </c>
      <c r="D205" s="947"/>
      <c r="E205" s="947"/>
      <c r="F205" s="744">
        <v>2000</v>
      </c>
      <c r="G205" s="764"/>
      <c r="H205" s="945" t="str">
        <f>IF(OR('SIMULADOR DE CARGA'!AM80=0),"",'SIMULADOR DE CARGA'!AM80)</f>
        <v/>
      </c>
      <c r="I205" s="946"/>
      <c r="K205" s="1214" t="s">
        <v>75</v>
      </c>
      <c r="L205" s="1214"/>
      <c r="M205" s="1214"/>
      <c r="N205" s="766">
        <v>300</v>
      </c>
      <c r="O205" s="767"/>
      <c r="P205" s="768"/>
      <c r="Q205" s="1215" t="str">
        <f>IF(OR('SIMULADOR DE CARGA'!AM116=0),"",'SIMULADOR DE CARGA'!AM116)</f>
        <v/>
      </c>
      <c r="R205" s="1215"/>
    </row>
    <row r="206" spans="3:18" ht="20.100000000000001" customHeight="1">
      <c r="C206" s="947" t="s">
        <v>2493</v>
      </c>
      <c r="D206" s="947"/>
      <c r="E206" s="947"/>
      <c r="F206" s="744">
        <v>2100</v>
      </c>
      <c r="G206" s="764"/>
      <c r="H206" s="945" t="str">
        <f>IF(OR('SIMULADOR DE CARGA'!AM81=0),"",'SIMULADOR DE CARGA'!AM81)</f>
        <v/>
      </c>
      <c r="I206" s="946"/>
      <c r="K206" s="1214" t="s">
        <v>2494</v>
      </c>
      <c r="L206" s="1214"/>
      <c r="M206" s="1214"/>
      <c r="N206" s="766">
        <v>1270</v>
      </c>
      <c r="O206" s="767"/>
      <c r="P206" s="768"/>
      <c r="Q206" s="1215" t="str">
        <f>IF(OR('SIMULADOR DE CARGA'!AM117=0),"",'SIMULADOR DE CARGA'!AM117)</f>
        <v/>
      </c>
      <c r="R206" s="1215"/>
    </row>
    <row r="207" spans="3:18" ht="20.100000000000001" customHeight="1">
      <c r="C207" s="947" t="s">
        <v>2495</v>
      </c>
      <c r="D207" s="947"/>
      <c r="E207" s="947"/>
      <c r="F207" s="744">
        <v>2800</v>
      </c>
      <c r="G207" s="764"/>
      <c r="H207" s="945" t="str">
        <f>IF(OR('SIMULADOR DE CARGA'!AM82=0),"",'SIMULADOR DE CARGA'!AM82)</f>
        <v/>
      </c>
      <c r="I207" s="946"/>
      <c r="K207" s="1214" t="s">
        <v>2496</v>
      </c>
      <c r="L207" s="1214"/>
      <c r="M207" s="1214"/>
      <c r="N207" s="766">
        <v>1000</v>
      </c>
      <c r="O207" s="767"/>
      <c r="P207" s="768"/>
      <c r="Q207" s="1215" t="str">
        <f>IF(OR('SIMULADOR DE CARGA'!AM118=0),"",'SIMULADOR DE CARGA'!AM118)</f>
        <v/>
      </c>
      <c r="R207" s="1215"/>
    </row>
    <row r="208" spans="3:18" ht="20.100000000000001" customHeight="1">
      <c r="C208" s="947" t="s">
        <v>2497</v>
      </c>
      <c r="D208" s="947"/>
      <c r="E208" s="947"/>
      <c r="F208" s="744">
        <v>3600</v>
      </c>
      <c r="G208" s="764"/>
      <c r="H208" s="945" t="str">
        <f>IF(OR('SIMULADOR DE CARGA'!AM83=0),"",'SIMULADOR DE CARGA'!AM83)</f>
        <v/>
      </c>
      <c r="I208" s="946"/>
      <c r="K208" s="1214" t="s">
        <v>2498</v>
      </c>
      <c r="L208" s="1214"/>
      <c r="M208" s="1214"/>
      <c r="N208" s="766">
        <v>1200</v>
      </c>
      <c r="O208" s="767"/>
      <c r="P208" s="768"/>
      <c r="Q208" s="1215" t="str">
        <f>IF(OR('SIMULADOR DE CARGA'!AM119=0),"",'SIMULADOR DE CARGA'!AM119)</f>
        <v/>
      </c>
      <c r="R208" s="1215"/>
    </row>
    <row r="209" spans="3:18" ht="20.100000000000001" customHeight="1">
      <c r="C209" s="947" t="s">
        <v>2499</v>
      </c>
      <c r="D209" s="947"/>
      <c r="E209" s="947"/>
      <c r="F209" s="744">
        <v>1000</v>
      </c>
      <c r="G209" s="764"/>
      <c r="H209" s="945" t="str">
        <f>IF(OR('SIMULADOR DE CARGA'!AM84=0),"",'SIMULADOR DE CARGA'!AM84)</f>
        <v/>
      </c>
      <c r="I209" s="946"/>
      <c r="K209" s="1214" t="s">
        <v>77</v>
      </c>
      <c r="L209" s="1214"/>
      <c r="M209" s="1214"/>
      <c r="N209" s="766">
        <v>1500</v>
      </c>
      <c r="O209" s="767"/>
      <c r="P209" s="768"/>
      <c r="Q209" s="1215" t="str">
        <f>IF(OR('SIMULADOR DE CARGA'!AM120=0),"",'SIMULADOR DE CARGA'!AM120)</f>
        <v/>
      </c>
      <c r="R209" s="1215"/>
    </row>
    <row r="210" spans="3:18" ht="20.100000000000001" customHeight="1">
      <c r="C210" s="947" t="s">
        <v>2536</v>
      </c>
      <c r="D210" s="947"/>
      <c r="E210" s="947"/>
      <c r="F210" s="744">
        <v>300</v>
      </c>
      <c r="G210" s="764"/>
      <c r="H210" s="945" t="str">
        <f>IF(OR('SIMULADOR DE CARGA'!AM85=0),"",'SIMULADOR DE CARGA'!AM85)</f>
        <v/>
      </c>
      <c r="I210" s="946"/>
      <c r="K210" s="947" t="s">
        <v>85</v>
      </c>
      <c r="L210" s="947"/>
      <c r="M210" s="947"/>
      <c r="N210" s="745">
        <v>120</v>
      </c>
      <c r="O210" s="767"/>
      <c r="P210" s="768"/>
      <c r="Q210" s="1215" t="str">
        <f>IF(OR('SIMULADOR DE CARGA'!AM121=0),"",'SIMULADOR DE CARGA'!AM121)</f>
        <v/>
      </c>
      <c r="R210" s="1215"/>
    </row>
    <row r="211" spans="3:18" ht="20.100000000000001" customHeight="1">
      <c r="C211" s="947" t="s">
        <v>43</v>
      </c>
      <c r="D211" s="947"/>
      <c r="E211" s="947"/>
      <c r="F211" s="744">
        <v>600</v>
      </c>
      <c r="G211" s="764"/>
      <c r="H211" s="945" t="str">
        <f>IF(OR('SIMULADOR DE CARGA'!AM86=0),"",'SIMULADOR DE CARGA'!AM86)</f>
        <v/>
      </c>
      <c r="I211" s="946"/>
      <c r="K211" s="1214" t="s">
        <v>80</v>
      </c>
      <c r="L211" s="1214"/>
      <c r="M211" s="1214"/>
      <c r="N211" s="766">
        <v>100</v>
      </c>
      <c r="O211" s="767"/>
      <c r="P211" s="768"/>
      <c r="Q211" s="1215" t="str">
        <f>IF(OR('SIMULADOR DE CARGA'!AM122=0),"",'SIMULADOR DE CARGA'!AM122)</f>
        <v/>
      </c>
      <c r="R211" s="1215"/>
    </row>
    <row r="212" spans="3:18" ht="20.100000000000001" customHeight="1">
      <c r="C212" s="947" t="s">
        <v>48</v>
      </c>
      <c r="D212" s="947"/>
      <c r="E212" s="947"/>
      <c r="F212" s="744">
        <v>100</v>
      </c>
      <c r="G212" s="764"/>
      <c r="H212" s="945" t="str">
        <f>IF(OR('SIMULADOR DE CARGA'!AM87=0),"",'SIMULADOR DE CARGA'!AM87)</f>
        <v/>
      </c>
      <c r="I212" s="946"/>
      <c r="K212" s="1214" t="s">
        <v>87</v>
      </c>
      <c r="L212" s="1214"/>
      <c r="M212" s="1214"/>
      <c r="N212" s="766">
        <v>1100</v>
      </c>
      <c r="O212" s="767"/>
      <c r="P212" s="768"/>
      <c r="Q212" s="1215" t="str">
        <f>IF(OR('SIMULADOR DE CARGA'!AM123=0),"",'SIMULADOR DE CARGA'!AM123)</f>
        <v/>
      </c>
      <c r="R212" s="1215"/>
    </row>
    <row r="213" spans="3:18" ht="20.100000000000001" customHeight="1">
      <c r="C213" s="947" t="s">
        <v>2502</v>
      </c>
      <c r="D213" s="947"/>
      <c r="E213" s="947"/>
      <c r="F213" s="744">
        <v>210</v>
      </c>
      <c r="G213" s="764"/>
      <c r="H213" s="945" t="str">
        <f>IF(OR('SIMULADOR DE CARGA'!AM88=0),"",'SIMULADOR DE CARGA'!AM88)</f>
        <v/>
      </c>
      <c r="I213" s="946"/>
      <c r="K213" s="1214" t="s">
        <v>2503</v>
      </c>
      <c r="L213" s="1214"/>
      <c r="M213" s="1214"/>
      <c r="N213" s="766">
        <v>25000</v>
      </c>
      <c r="O213" s="767"/>
      <c r="P213" s="768"/>
      <c r="Q213" s="1215" t="str">
        <f>IF(OR('SIMULADOR DE CARGA'!AM124=0),"",'SIMULADOR DE CARGA'!AM124)</f>
        <v/>
      </c>
      <c r="R213" s="1215"/>
    </row>
    <row r="214" spans="3:18" ht="20.100000000000001" customHeight="1">
      <c r="C214" s="947" t="s">
        <v>50</v>
      </c>
      <c r="D214" s="947"/>
      <c r="E214" s="947"/>
      <c r="F214" s="744">
        <v>1200</v>
      </c>
      <c r="G214" s="764"/>
      <c r="H214" s="945" t="str">
        <f>IF(OR('SIMULADOR DE CARGA'!AM89=0),"",'SIMULADOR DE CARGA'!AM89)</f>
        <v/>
      </c>
      <c r="I214" s="946"/>
      <c r="K214" s="1214" t="s">
        <v>92</v>
      </c>
      <c r="L214" s="1214"/>
      <c r="M214" s="1214"/>
      <c r="N214" s="766">
        <v>15000</v>
      </c>
      <c r="O214" s="767"/>
      <c r="P214" s="768"/>
      <c r="Q214" s="1215" t="str">
        <f>IF(OR('SIMULADOR DE CARGA'!AM125=0),"",'SIMULADOR DE CARGA'!AM125)</f>
        <v/>
      </c>
      <c r="R214" s="1215"/>
    </row>
    <row r="215" spans="3:18" ht="20.100000000000001" customHeight="1">
      <c r="C215" s="947" t="s">
        <v>2504</v>
      </c>
      <c r="D215" s="947"/>
      <c r="E215" s="947"/>
      <c r="F215" s="744">
        <v>600</v>
      </c>
      <c r="G215" s="764"/>
      <c r="H215" s="945" t="str">
        <f>IF(OR('SIMULADOR DE CARGA'!AM90=0),"",'SIMULADOR DE CARGA'!AM90)</f>
        <v/>
      </c>
      <c r="I215" s="946"/>
      <c r="K215" s="1214" t="s">
        <v>93</v>
      </c>
      <c r="L215" s="1214"/>
      <c r="M215" s="1214"/>
      <c r="N215" s="766">
        <v>5000</v>
      </c>
      <c r="O215" s="767"/>
      <c r="P215" s="768"/>
      <c r="Q215" s="1215" t="str">
        <f>IF(OR('SIMULADOR DE CARGA'!AM126=0),"",'SIMULADOR DE CARGA'!AM126)</f>
        <v/>
      </c>
      <c r="R215" s="1215"/>
    </row>
    <row r="216" spans="3:18" ht="20.100000000000001" customHeight="1">
      <c r="C216" s="947" t="s">
        <v>2505</v>
      </c>
      <c r="D216" s="947"/>
      <c r="E216" s="947"/>
      <c r="F216" s="744">
        <v>42</v>
      </c>
      <c r="G216" s="764"/>
      <c r="H216" s="945" t="str">
        <f>IF(OR('SIMULADOR DE CARGA'!AM91=0),"",'SIMULADOR DE CARGA'!AM91)</f>
        <v/>
      </c>
      <c r="I216" s="946"/>
      <c r="K216" s="1214" t="s">
        <v>2506</v>
      </c>
      <c r="L216" s="1214"/>
      <c r="M216" s="1214"/>
      <c r="N216" s="766">
        <v>1000</v>
      </c>
      <c r="O216" s="767"/>
      <c r="P216" s="768"/>
      <c r="Q216" s="1215" t="str">
        <f>IF(OR('SIMULADOR DE CARGA'!AM127=0),"",'SIMULADOR DE CARGA'!AM127)</f>
        <v/>
      </c>
      <c r="R216" s="1215"/>
    </row>
    <row r="217" spans="3:18" ht="20.100000000000001" customHeight="1">
      <c r="C217" s="947" t="s">
        <v>2507</v>
      </c>
      <c r="D217" s="947"/>
      <c r="E217" s="947"/>
      <c r="F217" s="744">
        <v>6600</v>
      </c>
      <c r="G217" s="764"/>
      <c r="H217" s="945" t="str">
        <f>IF(OR('SIMULADOR DE CARGA'!AM92=0),"",'SIMULADOR DE CARGA'!AM92)</f>
        <v/>
      </c>
      <c r="I217" s="946"/>
      <c r="K217" s="1214" t="s">
        <v>2508</v>
      </c>
      <c r="L217" s="1214"/>
      <c r="M217" s="1214"/>
      <c r="N217" s="766">
        <v>3500</v>
      </c>
      <c r="O217" s="767"/>
      <c r="P217" s="768"/>
      <c r="Q217" s="1215" t="str">
        <f>IF(OR('SIMULADOR DE CARGA'!AM128=0),"",'SIMULADOR DE CARGA'!AM128)</f>
        <v/>
      </c>
      <c r="R217" s="1215"/>
    </row>
    <row r="218" spans="3:18" ht="20.100000000000001" customHeight="1">
      <c r="C218" s="947" t="s">
        <v>2509</v>
      </c>
      <c r="D218" s="947"/>
      <c r="E218" s="947"/>
      <c r="F218" s="744">
        <v>4400</v>
      </c>
      <c r="G218" s="764"/>
      <c r="H218" s="945" t="str">
        <f>IF(OR('SIMULADOR DE CARGA'!AM93=0),"",'SIMULADOR DE CARGA'!AM93)</f>
        <v/>
      </c>
      <c r="I218" s="946"/>
      <c r="K218" s="1214" t="s">
        <v>2510</v>
      </c>
      <c r="L218" s="1214"/>
      <c r="M218" s="1214"/>
      <c r="N218" s="766">
        <v>300</v>
      </c>
      <c r="O218" s="767"/>
      <c r="P218" s="768"/>
      <c r="Q218" s="1215" t="str">
        <f>IF(OR('SIMULADOR DE CARGA'!AM129=0),"",'SIMULADOR DE CARGA'!AM129)</f>
        <v/>
      </c>
      <c r="R218" s="1215"/>
    </row>
    <row r="219" spans="3:18" ht="20.100000000000001" customHeight="1">
      <c r="C219" s="947" t="s">
        <v>2509</v>
      </c>
      <c r="D219" s="947"/>
      <c r="E219" s="947"/>
      <c r="F219" s="744">
        <v>9800</v>
      </c>
      <c r="G219" s="764"/>
      <c r="H219" s="945" t="str">
        <f>IF(OR('SIMULADOR DE CARGA'!AM94=0),"",'SIMULADOR DE CARGA'!AM94)</f>
        <v/>
      </c>
      <c r="I219" s="946"/>
      <c r="K219" s="1214" t="s">
        <v>2511</v>
      </c>
      <c r="L219" s="1214"/>
      <c r="M219" s="1214"/>
      <c r="N219" s="766">
        <v>300</v>
      </c>
      <c r="O219" s="767"/>
      <c r="P219" s="768"/>
      <c r="Q219" s="1215" t="str">
        <f>IF(OR('SIMULADOR DE CARGA'!AM130=0),"",'SIMULADOR DE CARGA'!AM130)</f>
        <v/>
      </c>
      <c r="R219" s="1215"/>
    </row>
    <row r="220" spans="3:18" ht="20.100000000000001" customHeight="1">
      <c r="C220" s="947" t="s">
        <v>2512</v>
      </c>
      <c r="D220" s="947"/>
      <c r="E220" s="947"/>
      <c r="F220" s="744">
        <v>190</v>
      </c>
      <c r="G220" s="764"/>
      <c r="H220" s="945" t="str">
        <f>IF(OR('SIMULADOR DE CARGA'!AM95=0),"",'SIMULADOR DE CARGA'!AM95)</f>
        <v/>
      </c>
      <c r="I220" s="946"/>
      <c r="K220" s="1214" t="s">
        <v>101</v>
      </c>
      <c r="L220" s="1214"/>
      <c r="M220" s="1214"/>
      <c r="N220" s="766">
        <v>2500</v>
      </c>
      <c r="O220" s="767"/>
      <c r="P220" s="768"/>
      <c r="Q220" s="1215" t="str">
        <f>IF(OR('SIMULADOR DE CARGA'!AM131=0),"",'SIMULADOR DE CARGA'!AM131)</f>
        <v/>
      </c>
      <c r="R220" s="1215"/>
    </row>
    <row r="221" spans="3:18" ht="20.100000000000001" customHeight="1">
      <c r="C221" s="947" t="s">
        <v>55</v>
      </c>
      <c r="D221" s="947"/>
      <c r="E221" s="947"/>
      <c r="F221" s="744">
        <v>1000</v>
      </c>
      <c r="G221" s="764"/>
      <c r="H221" s="945" t="str">
        <f>IF(OR('SIMULADOR DE CARGA'!AM96=0),"",'SIMULADOR DE CARGA'!AM96)</f>
        <v/>
      </c>
      <c r="I221" s="946"/>
      <c r="K221" s="1214" t="s">
        <v>2513</v>
      </c>
      <c r="L221" s="1214"/>
      <c r="M221" s="1214"/>
      <c r="N221" s="766">
        <v>300</v>
      </c>
      <c r="O221" s="767"/>
      <c r="P221" s="768"/>
      <c r="Q221" s="1215" t="str">
        <f>IF(OR('SIMULADOR DE CARGA'!AM132=0),"",'SIMULADOR DE CARGA'!AM132)</f>
        <v/>
      </c>
      <c r="R221" s="1215"/>
    </row>
    <row r="222" spans="3:18" ht="20.100000000000001" customHeight="1">
      <c r="C222" s="947" t="s">
        <v>56</v>
      </c>
      <c r="D222" s="947"/>
      <c r="E222" s="947"/>
      <c r="F222" s="744">
        <v>300</v>
      </c>
      <c r="G222" s="764"/>
      <c r="H222" s="945" t="str">
        <f>IF(OR('SIMULADOR DE CARGA'!AM97=0),"",'SIMULADOR DE CARGA'!AM97)</f>
        <v/>
      </c>
      <c r="I222" s="946"/>
      <c r="K222" s="1214" t="s">
        <v>2514</v>
      </c>
      <c r="L222" s="1214"/>
      <c r="M222" s="1214"/>
      <c r="N222" s="766">
        <v>120</v>
      </c>
      <c r="O222" s="767"/>
      <c r="P222" s="768"/>
      <c r="Q222" s="1215" t="str">
        <f>IF(OR('SIMULADOR DE CARGA'!AM133=0),"",'SIMULADOR DE CARGA'!AM133)</f>
        <v/>
      </c>
      <c r="R222" s="1215"/>
    </row>
    <row r="223" spans="3:18" ht="20.100000000000001" customHeight="1">
      <c r="C223" s="947" t="s">
        <v>57</v>
      </c>
      <c r="D223" s="947"/>
      <c r="E223" s="947"/>
      <c r="F223" s="744">
        <v>250</v>
      </c>
      <c r="G223" s="764"/>
      <c r="H223" s="945" t="str">
        <f>IF(OR('SIMULADOR DE CARGA'!AM98=0),"",'SIMULADOR DE CARGA'!AM98)</f>
        <v/>
      </c>
      <c r="I223" s="946"/>
      <c r="K223" s="1214" t="s">
        <v>106</v>
      </c>
      <c r="L223" s="1214"/>
      <c r="M223" s="1214"/>
      <c r="N223" s="766">
        <v>15</v>
      </c>
      <c r="O223" s="767"/>
      <c r="P223" s="768"/>
      <c r="Q223" s="1215" t="str">
        <f>IF(OR('SIMULADOR DE CARGA'!AM134=0),"",'SIMULADOR DE CARGA'!AM134)</f>
        <v/>
      </c>
      <c r="R223" s="1215"/>
    </row>
    <row r="224" spans="3:18" ht="20.100000000000001" customHeight="1">
      <c r="C224" s="947" t="s">
        <v>58</v>
      </c>
      <c r="D224" s="947"/>
      <c r="E224" s="947"/>
      <c r="F224" s="744">
        <v>150</v>
      </c>
      <c r="G224" s="764"/>
      <c r="H224" s="945" t="str">
        <f>IF(OR('SIMULADOR DE CARGA'!AM99=0),"",'SIMULADOR DE CARGA'!AM99)</f>
        <v/>
      </c>
      <c r="I224" s="946"/>
      <c r="K224" s="1116"/>
      <c r="L224" s="1116"/>
      <c r="M224" s="1116"/>
      <c r="N224" s="1116"/>
      <c r="O224" s="1116"/>
      <c r="P224" s="434"/>
      <c r="Q224" s="1116"/>
      <c r="R224" s="1116"/>
    </row>
    <row r="225" spans="3:18" ht="20.100000000000001" customHeight="1">
      <c r="C225" s="947" t="s">
        <v>2515</v>
      </c>
      <c r="D225" s="947"/>
      <c r="E225" s="947"/>
      <c r="F225" s="744">
        <v>1000</v>
      </c>
      <c r="G225" s="764"/>
      <c r="H225" s="945" t="str">
        <f>IF(OR('SIMULADOR DE CARGA'!AM100=0),"",'SIMULADOR DE CARGA'!AM100)</f>
        <v/>
      </c>
      <c r="I225" s="946"/>
      <c r="K225" t="s">
        <v>830</v>
      </c>
      <c r="M225" s="281"/>
      <c r="O225" s="281"/>
      <c r="P225" s="281"/>
      <c r="Q225" s="281"/>
      <c r="R225" s="281"/>
    </row>
    <row r="226" spans="3:18" ht="20.100000000000001" customHeight="1">
      <c r="C226" s="947" t="s">
        <v>62</v>
      </c>
      <c r="D226" s="947"/>
      <c r="E226" s="947"/>
      <c r="F226" s="744">
        <v>1500</v>
      </c>
      <c r="G226" s="764"/>
      <c r="H226" s="945" t="str">
        <f>IF(OR('SIMULADOR DE CARGA'!AM101=0),"",'SIMULADOR DE CARGA'!AM101)</f>
        <v/>
      </c>
      <c r="I226" s="946"/>
      <c r="K226" s="1127" t="s">
        <v>107</v>
      </c>
      <c r="L226" s="1127"/>
      <c r="M226" s="1117" t="s">
        <v>652</v>
      </c>
      <c r="N226" s="1117"/>
      <c r="O226" s="759" t="s">
        <v>108</v>
      </c>
      <c r="P226" s="759" t="s">
        <v>109</v>
      </c>
      <c r="Q226" s="1127" t="s">
        <v>110</v>
      </c>
      <c r="R226" s="1127"/>
    </row>
    <row r="227" spans="3:18" ht="20.100000000000001" customHeight="1">
      <c r="C227" s="947" t="s">
        <v>64</v>
      </c>
      <c r="D227" s="947"/>
      <c r="E227" s="947"/>
      <c r="F227" s="744">
        <v>3000</v>
      </c>
      <c r="G227" s="764"/>
      <c r="H227" s="945" t="str">
        <f>IF(OR('SIMULADOR DE CARGA'!AM102=0),"",'SIMULADOR DE CARGA'!AM102)</f>
        <v/>
      </c>
      <c r="I227" s="946"/>
      <c r="K227" s="1128"/>
      <c r="L227" s="1128"/>
      <c r="M227" s="1216"/>
      <c r="N227" s="1216"/>
      <c r="O227" s="761"/>
      <c r="P227" s="761"/>
      <c r="Q227" s="1223" t="str">
        <f>IF(Q233=0,"",IF(AND(O227&lt;&gt;0,P227&lt;&gt;0),O227*P227,0))</f>
        <v/>
      </c>
      <c r="R227" s="1223"/>
    </row>
    <row r="228" spans="3:18" ht="20.100000000000001" customHeight="1">
      <c r="C228" s="947" t="s">
        <v>65</v>
      </c>
      <c r="D228" s="947"/>
      <c r="E228" s="947"/>
      <c r="F228" s="744">
        <v>700</v>
      </c>
      <c r="G228" s="764"/>
      <c r="H228" s="945" t="str">
        <f>IF(OR('SIMULADOR DE CARGA'!AM103=0),"",'SIMULADOR DE CARGA'!AM103)</f>
        <v/>
      </c>
      <c r="I228" s="946"/>
      <c r="K228" s="1128"/>
      <c r="L228" s="1128"/>
      <c r="M228" s="1216"/>
      <c r="N228" s="1216"/>
      <c r="O228" s="761"/>
      <c r="P228" s="761"/>
      <c r="Q228" s="1223" t="str">
        <f>IF(H345=0,"",IF(AND(O228&lt;&gt;0,P228&lt;&gt;0),O228*P228,0))</f>
        <v/>
      </c>
      <c r="R228" s="1223"/>
    </row>
    <row r="229" spans="3:18" ht="20.100000000000001" customHeight="1">
      <c r="C229" s="947" t="s">
        <v>66</v>
      </c>
      <c r="D229" s="947"/>
      <c r="E229" s="947"/>
      <c r="F229" s="744">
        <v>4500</v>
      </c>
      <c r="G229" s="764"/>
      <c r="H229" s="945" t="str">
        <f>IF(OR('SIMULADOR DE CARGA'!AM104=0),"",'SIMULADOR DE CARGA'!AM104)</f>
        <v/>
      </c>
      <c r="I229" s="946"/>
      <c r="K229" s="1128"/>
      <c r="L229" s="1128"/>
      <c r="M229" s="1216"/>
      <c r="N229" s="1216"/>
      <c r="O229" s="761"/>
      <c r="P229" s="761"/>
      <c r="Q229" s="1223" t="str">
        <f>IF(H346=0,"",IF(AND(O229&lt;&gt;0,P229&lt;&gt;0),O229*P229,0))</f>
        <v/>
      </c>
      <c r="R229" s="1223"/>
    </row>
    <row r="230" spans="3:18" ht="20.100000000000001" customHeight="1">
      <c r="C230" s="947" t="s">
        <v>69</v>
      </c>
      <c r="D230" s="947"/>
      <c r="E230" s="947"/>
      <c r="F230" s="744">
        <v>500</v>
      </c>
      <c r="G230" s="764"/>
      <c r="H230" s="945" t="str">
        <f>IF(OR('SIMULADOR DE CARGA'!AM105=0),"",'SIMULADOR DE CARGA'!AM105)</f>
        <v/>
      </c>
      <c r="I230" s="946"/>
      <c r="K230" s="1128"/>
      <c r="L230" s="1128"/>
      <c r="M230" s="1216"/>
      <c r="N230" s="1216"/>
      <c r="O230" s="761"/>
      <c r="P230" s="761"/>
      <c r="Q230" s="1223" t="str">
        <f>IF(H347=0,"",IF(AND(O230&lt;&gt;0,P230&lt;&gt;0),O230*P230,0))</f>
        <v/>
      </c>
      <c r="R230" s="1223"/>
    </row>
    <row r="231" spans="3:18" ht="20.100000000000001" customHeight="1">
      <c r="C231" s="947" t="s">
        <v>68</v>
      </c>
      <c r="D231" s="947"/>
      <c r="E231" s="947"/>
      <c r="F231" s="744">
        <v>373</v>
      </c>
      <c r="G231" s="764"/>
      <c r="H231" s="945" t="str">
        <f>IF(OR('SIMULADOR DE CARGA'!AM106=0),"",'SIMULADOR DE CARGA'!AM106)</f>
        <v/>
      </c>
      <c r="I231" s="946"/>
      <c r="K231" s="1128"/>
      <c r="L231" s="1128"/>
      <c r="M231" s="1216"/>
      <c r="N231" s="1216"/>
      <c r="O231" s="761"/>
      <c r="P231" s="761"/>
      <c r="Q231" s="1223" t="str">
        <f>IF(H348=0,"",IF(AND(O231&lt;&gt;0,P231&lt;&gt;0),O231*P231,0))</f>
        <v/>
      </c>
      <c r="R231" s="1223"/>
    </row>
    <row r="232" spans="3:18" ht="20.100000000000001" customHeight="1">
      <c r="C232" s="947" t="s">
        <v>67</v>
      </c>
      <c r="D232" s="947"/>
      <c r="E232" s="947"/>
      <c r="F232" s="744">
        <v>300</v>
      </c>
      <c r="G232" s="764"/>
      <c r="H232" s="945" t="str">
        <f>IF(OR('SIMULADOR DE CARGA'!AM107=0),"",'SIMULADOR DE CARGA'!AM107)</f>
        <v/>
      </c>
      <c r="I232" s="946"/>
      <c r="K232" s="1128"/>
      <c r="L232" s="1128"/>
      <c r="M232" s="1216"/>
      <c r="N232" s="1216"/>
      <c r="O232" s="761"/>
      <c r="P232" s="761"/>
      <c r="Q232" s="1223" t="str">
        <f>IF(H349=0,"",IF(AND(O232&lt;&gt;0,P232&lt;&gt;0),O232*P232,0))</f>
        <v/>
      </c>
      <c r="R232" s="1223"/>
    </row>
    <row r="233" spans="3:18" ht="20.100000000000001" customHeight="1">
      <c r="C233" s="947" t="s">
        <v>70</v>
      </c>
      <c r="D233" s="947"/>
      <c r="E233" s="947"/>
      <c r="F233" s="744">
        <v>300</v>
      </c>
      <c r="G233" s="764"/>
      <c r="H233" s="945" t="str">
        <f>IF(OR('SIMULADOR DE CARGA'!AM108=0),"",'SIMULADOR DE CARGA'!AM108)</f>
        <v/>
      </c>
      <c r="I233" s="946"/>
      <c r="K233" s="1222" t="s">
        <v>114</v>
      </c>
      <c r="L233" s="1222"/>
      <c r="M233" s="1222"/>
      <c r="N233" s="1222"/>
      <c r="O233" s="1222"/>
      <c r="P233" s="763">
        <f>SUM(P227:P232)</f>
        <v>0</v>
      </c>
      <c r="Q233" s="1221">
        <f>'SIMULADOR DE CARGA'!AM143</f>
        <v>0</v>
      </c>
      <c r="R233" s="1221"/>
    </row>
    <row r="234" spans="3:18" ht="8.25" customHeight="1"/>
    <row r="235" spans="3:18" ht="30" customHeight="1">
      <c r="C235" s="1126" t="s">
        <v>793</v>
      </c>
      <c r="D235" s="1126"/>
      <c r="E235" s="1126"/>
      <c r="F235" s="1126"/>
      <c r="G235" s="1126"/>
      <c r="H235" s="1126"/>
      <c r="I235" s="1126"/>
      <c r="J235" s="1126"/>
      <c r="K235" s="1126"/>
      <c r="L235" s="1126"/>
      <c r="M235" s="1126"/>
      <c r="N235" s="1126"/>
      <c r="O235" s="1126"/>
      <c r="P235" s="1224">
        <f>'SIMULADOR DE CARGA'!AM143</f>
        <v>0</v>
      </c>
      <c r="Q235" s="1225"/>
      <c r="R235" s="1226"/>
    </row>
    <row r="236" spans="3:18" ht="3.75" customHeight="1"/>
    <row r="237" spans="3:18" ht="63" hidden="1" customHeight="1"/>
    <row r="238" spans="3:18" s="442" customFormat="1" ht="50.1" hidden="1" customHeight="1">
      <c r="C238" s="447" t="s">
        <v>38</v>
      </c>
      <c r="D238" s="444">
        <v>1500</v>
      </c>
      <c r="E238" s="457"/>
      <c r="F238" s="448" t="s">
        <v>39</v>
      </c>
      <c r="G238" s="444">
        <v>2500</v>
      </c>
      <c r="H238" s="448" t="s">
        <v>40</v>
      </c>
      <c r="I238" s="444">
        <v>4000</v>
      </c>
      <c r="J238" s="448" t="s">
        <v>41</v>
      </c>
      <c r="K238" s="444">
        <v>6000</v>
      </c>
      <c r="L238" s="449" t="s">
        <v>42</v>
      </c>
      <c r="M238" s="444">
        <v>1000</v>
      </c>
      <c r="N238" s="449" t="s">
        <v>43</v>
      </c>
      <c r="O238" s="444">
        <v>600</v>
      </c>
      <c r="P238" s="449" t="s">
        <v>44</v>
      </c>
      <c r="Q238" s="444">
        <v>1000</v>
      </c>
      <c r="R238" s="450"/>
    </row>
    <row r="239" spans="3:18" hidden="1">
      <c r="C239" s="304"/>
      <c r="D239" s="305"/>
      <c r="F239" s="305"/>
      <c r="G239" s="305"/>
      <c r="H239" s="305"/>
      <c r="I239" s="305"/>
      <c r="J239" s="305"/>
      <c r="K239" s="305"/>
      <c r="L239" s="305"/>
      <c r="M239" s="305"/>
      <c r="N239" s="305"/>
      <c r="O239" s="305"/>
      <c r="P239" s="305"/>
      <c r="Q239" s="305"/>
      <c r="R239" s="306"/>
    </row>
    <row r="240" spans="3:18" hidden="1">
      <c r="C240" s="304"/>
      <c r="D240" s="305"/>
      <c r="F240" s="305"/>
      <c r="G240" s="305"/>
      <c r="H240" s="305"/>
      <c r="I240" s="305"/>
      <c r="J240" s="305"/>
      <c r="K240" s="305"/>
      <c r="L240" s="305"/>
      <c r="M240" s="305"/>
      <c r="N240" s="305"/>
      <c r="O240" s="305"/>
      <c r="P240" s="305"/>
      <c r="Q240" s="305"/>
      <c r="R240" s="306"/>
    </row>
    <row r="241" spans="3:18" hidden="1">
      <c r="C241" s="304"/>
      <c r="D241" s="305"/>
      <c r="F241" s="305"/>
      <c r="G241" s="305"/>
      <c r="H241" s="305"/>
      <c r="I241" s="305"/>
      <c r="J241" s="305"/>
      <c r="K241" s="305"/>
      <c r="L241" s="305"/>
      <c r="M241" s="305"/>
      <c r="N241" s="305"/>
      <c r="O241" s="305"/>
      <c r="P241" s="170"/>
      <c r="Q241" s="305"/>
      <c r="R241" s="306"/>
    </row>
    <row r="242" spans="3:18" hidden="1">
      <c r="C242" s="304"/>
      <c r="D242" s="305"/>
      <c r="F242" s="305"/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6"/>
    </row>
    <row r="243" spans="3:18" hidden="1">
      <c r="C243" s="304"/>
      <c r="D243" s="305"/>
      <c r="F243" s="305"/>
      <c r="G243" s="305"/>
      <c r="H243" s="305"/>
      <c r="I243" s="305"/>
      <c r="J243" s="305"/>
      <c r="K243" s="305"/>
      <c r="L243" s="305"/>
      <c r="M243" s="305"/>
      <c r="N243" s="305"/>
      <c r="O243" s="305"/>
      <c r="P243" s="305"/>
      <c r="Q243" s="305"/>
      <c r="R243" s="306"/>
    </row>
    <row r="244" spans="3:18" hidden="1">
      <c r="C244" s="307" t="s">
        <v>45</v>
      </c>
      <c r="D244" s="177"/>
      <c r="F244" s="308" t="s">
        <v>45</v>
      </c>
      <c r="G244" s="177"/>
      <c r="H244" s="308" t="s">
        <v>45</v>
      </c>
      <c r="I244" s="177"/>
      <c r="J244" s="308" t="s">
        <v>45</v>
      </c>
      <c r="K244" s="177"/>
      <c r="L244" s="308" t="s">
        <v>45</v>
      </c>
      <c r="M244" s="177"/>
      <c r="N244" s="308" t="s">
        <v>45</v>
      </c>
      <c r="O244" s="177"/>
      <c r="P244" s="308" t="s">
        <v>45</v>
      </c>
      <c r="Q244" s="177"/>
      <c r="R244" s="306"/>
    </row>
    <row r="245" spans="3:18" ht="2.1" hidden="1" customHeight="1">
      <c r="C245" s="304"/>
      <c r="D245" s="305"/>
      <c r="F245" s="305"/>
      <c r="G245" s="305"/>
      <c r="H245" s="305"/>
      <c r="I245" s="305"/>
      <c r="J245" s="170"/>
      <c r="K245" s="305"/>
      <c r="L245" s="170"/>
      <c r="M245" s="305"/>
      <c r="N245" s="305"/>
      <c r="O245" s="305"/>
      <c r="P245" s="305"/>
      <c r="Q245" s="305"/>
      <c r="R245" s="306"/>
    </row>
    <row r="246" spans="3:18" ht="2.1" hidden="1" customHeight="1">
      <c r="C246" s="304"/>
      <c r="D246" s="305"/>
      <c r="F246" s="170"/>
      <c r="G246" s="305"/>
      <c r="H246" s="305"/>
      <c r="I246" s="305"/>
      <c r="J246" s="305"/>
      <c r="K246" s="170"/>
      <c r="L246" s="305"/>
      <c r="M246" s="305"/>
      <c r="N246" s="305"/>
      <c r="O246" s="305"/>
      <c r="P246" s="305"/>
      <c r="Q246" s="305"/>
      <c r="R246" s="306"/>
    </row>
    <row r="247" spans="3:18" ht="2.1" hidden="1" customHeight="1">
      <c r="C247" s="304"/>
      <c r="D247" s="305"/>
      <c r="F247" s="305"/>
      <c r="G247" s="305"/>
      <c r="H247" s="305"/>
      <c r="I247" s="170"/>
      <c r="J247" s="305"/>
      <c r="K247" s="305"/>
      <c r="L247" s="170"/>
      <c r="M247" s="305"/>
      <c r="N247" s="305"/>
      <c r="O247" s="305"/>
      <c r="P247" s="305"/>
      <c r="Q247" s="305"/>
      <c r="R247" s="306"/>
    </row>
    <row r="248" spans="3:18" s="442" customFormat="1" ht="50.1" hidden="1" customHeight="1">
      <c r="C248" s="178" t="s">
        <v>46</v>
      </c>
      <c r="D248" s="445">
        <v>500</v>
      </c>
      <c r="F248" s="234" t="s">
        <v>47</v>
      </c>
      <c r="G248" s="445">
        <v>6600</v>
      </c>
      <c r="H248" s="235" t="s">
        <v>48</v>
      </c>
      <c r="I248" s="445">
        <v>100</v>
      </c>
      <c r="J248" s="234" t="s">
        <v>49</v>
      </c>
      <c r="K248" s="445">
        <v>600</v>
      </c>
      <c r="L248" s="234" t="s">
        <v>50</v>
      </c>
      <c r="M248" s="445">
        <v>1200</v>
      </c>
      <c r="N248" s="235" t="s">
        <v>51</v>
      </c>
      <c r="O248" s="445">
        <v>4400</v>
      </c>
      <c r="P248" s="235" t="s">
        <v>52</v>
      </c>
      <c r="Q248" s="445">
        <v>6000</v>
      </c>
      <c r="R248" s="441"/>
    </row>
    <row r="249" spans="3:18" hidden="1">
      <c r="C249" s="304"/>
      <c r="D249" s="305"/>
      <c r="F249" s="305"/>
      <c r="G249" s="305"/>
      <c r="H249" s="170"/>
      <c r="I249" s="305"/>
      <c r="J249" s="305"/>
      <c r="K249" s="305"/>
      <c r="L249" s="305"/>
      <c r="M249" s="305"/>
      <c r="N249" s="305"/>
      <c r="O249" s="305"/>
      <c r="P249" s="305"/>
      <c r="Q249" s="305"/>
      <c r="R249" s="306"/>
    </row>
    <row r="250" spans="3:18" hidden="1">
      <c r="C250" s="304"/>
      <c r="D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170"/>
      <c r="Q250" s="305"/>
      <c r="R250" s="306"/>
    </row>
    <row r="251" spans="3:18" hidden="1">
      <c r="C251" s="304"/>
      <c r="D251" s="305"/>
      <c r="F251" s="305"/>
      <c r="G251" s="305"/>
      <c r="H251" s="305"/>
      <c r="I251" s="305"/>
      <c r="J251" s="305"/>
      <c r="K251" s="305"/>
      <c r="L251" s="170"/>
      <c r="M251" s="305"/>
      <c r="N251" s="305"/>
      <c r="O251" s="305"/>
      <c r="P251" s="305"/>
      <c r="Q251" s="305"/>
      <c r="R251" s="306"/>
    </row>
    <row r="252" spans="3:18" hidden="1">
      <c r="C252" s="304"/>
      <c r="D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6"/>
    </row>
    <row r="253" spans="3:18" hidden="1">
      <c r="C253" s="304"/>
      <c r="D253" s="305"/>
      <c r="F253" s="305"/>
      <c r="G253" s="305"/>
      <c r="H253" s="305"/>
      <c r="I253" s="305"/>
      <c r="J253" s="305"/>
      <c r="K253" s="305"/>
      <c r="L253" s="305"/>
      <c r="M253" s="305"/>
      <c r="N253" s="305"/>
      <c r="O253" s="305"/>
      <c r="P253" s="305"/>
      <c r="Q253" s="305"/>
      <c r="R253" s="306"/>
    </row>
    <row r="254" spans="3:18" hidden="1">
      <c r="C254" s="307" t="s">
        <v>45</v>
      </c>
      <c r="D254" s="177"/>
      <c r="F254" s="308" t="s">
        <v>45</v>
      </c>
      <c r="G254" s="177"/>
      <c r="H254" s="308" t="s">
        <v>45</v>
      </c>
      <c r="I254" s="177"/>
      <c r="J254" s="308" t="s">
        <v>45</v>
      </c>
      <c r="K254" s="177"/>
      <c r="L254" s="308" t="s">
        <v>45</v>
      </c>
      <c r="M254" s="177"/>
      <c r="N254" s="308" t="s">
        <v>45</v>
      </c>
      <c r="O254" s="177"/>
      <c r="P254" s="308" t="s">
        <v>45</v>
      </c>
      <c r="Q254" s="177"/>
      <c r="R254" s="306"/>
    </row>
    <row r="255" spans="3:18" ht="2.1" hidden="1" customHeight="1">
      <c r="C255" s="304"/>
      <c r="D255" s="305"/>
      <c r="F255" s="305"/>
      <c r="G255" s="305"/>
      <c r="H255" s="305"/>
      <c r="I255" s="305"/>
      <c r="J255" s="170"/>
      <c r="K255" s="305"/>
      <c r="L255" s="305"/>
      <c r="M255" s="305"/>
      <c r="N255" s="305"/>
      <c r="O255" s="305"/>
      <c r="P255" s="305"/>
      <c r="Q255" s="305"/>
      <c r="R255" s="306"/>
    </row>
    <row r="256" spans="3:18" ht="2.1" hidden="1" customHeight="1">
      <c r="C256" s="304"/>
      <c r="D256" s="305"/>
      <c r="F256" s="305"/>
      <c r="G256" s="305"/>
      <c r="H256" s="305"/>
      <c r="I256" s="305"/>
      <c r="J256" s="305"/>
      <c r="K256" s="305"/>
      <c r="L256" s="305"/>
      <c r="M256" s="305"/>
      <c r="N256" s="305"/>
      <c r="O256" s="305"/>
      <c r="P256" s="305"/>
      <c r="Q256" s="305"/>
      <c r="R256" s="306"/>
    </row>
    <row r="257" spans="3:18" ht="2.1" hidden="1" customHeight="1">
      <c r="C257" s="304"/>
      <c r="D257" s="305"/>
      <c r="F257" s="305"/>
      <c r="G257" s="305"/>
      <c r="H257" s="305"/>
      <c r="I257" s="305"/>
      <c r="J257" s="305"/>
      <c r="K257" s="305"/>
      <c r="L257" s="305"/>
      <c r="M257" s="305"/>
      <c r="N257" s="305"/>
      <c r="O257" s="305"/>
      <c r="P257" s="305"/>
      <c r="Q257" s="305"/>
      <c r="R257" s="306"/>
    </row>
    <row r="258" spans="3:18" s="442" customFormat="1" ht="50.1" hidden="1" customHeight="1">
      <c r="C258" s="178" t="s">
        <v>53</v>
      </c>
      <c r="D258" s="445">
        <v>6500</v>
      </c>
      <c r="F258" s="234" t="s">
        <v>54</v>
      </c>
      <c r="G258" s="445">
        <v>100</v>
      </c>
      <c r="H258" s="235" t="s">
        <v>55</v>
      </c>
      <c r="I258" s="445">
        <v>1000</v>
      </c>
      <c r="J258" s="234" t="s">
        <v>56</v>
      </c>
      <c r="K258" s="445">
        <v>300</v>
      </c>
      <c r="L258" s="235" t="s">
        <v>57</v>
      </c>
      <c r="M258" s="445">
        <v>200</v>
      </c>
      <c r="N258" s="235" t="s">
        <v>58</v>
      </c>
      <c r="O258" s="445">
        <v>150</v>
      </c>
      <c r="P258" s="234" t="s">
        <v>59</v>
      </c>
      <c r="Q258" s="445">
        <v>1000</v>
      </c>
      <c r="R258" s="441"/>
    </row>
    <row r="259" spans="3:18" hidden="1">
      <c r="C259" s="304"/>
      <c r="D259" s="305"/>
      <c r="F259" s="305"/>
      <c r="G259" s="305"/>
      <c r="H259" s="305"/>
      <c r="I259" s="305"/>
      <c r="J259" s="305"/>
      <c r="K259" s="305"/>
      <c r="L259" s="305"/>
      <c r="M259" s="305"/>
      <c r="N259" s="305"/>
      <c r="O259" s="305"/>
      <c r="P259" s="305"/>
      <c r="Q259" s="305"/>
      <c r="R259" s="306"/>
    </row>
    <row r="260" spans="3:18" hidden="1">
      <c r="C260" s="304"/>
      <c r="D260" s="305"/>
      <c r="F260" s="305"/>
      <c r="G260" s="305"/>
      <c r="H260" s="170"/>
      <c r="I260" s="305"/>
      <c r="J260" s="305"/>
      <c r="K260" s="305"/>
      <c r="L260" s="305"/>
      <c r="M260" s="305"/>
      <c r="N260" s="305"/>
      <c r="O260" s="170"/>
      <c r="P260" s="305"/>
      <c r="Q260" s="305"/>
      <c r="R260" s="306"/>
    </row>
    <row r="261" spans="3:18" hidden="1">
      <c r="C261" s="169"/>
      <c r="D261" s="305"/>
      <c r="F261" s="305"/>
      <c r="G261" s="305"/>
      <c r="H261" s="305"/>
      <c r="I261" s="305"/>
      <c r="J261" s="170"/>
      <c r="K261" s="305"/>
      <c r="L261" s="305"/>
      <c r="M261" s="305"/>
      <c r="N261" s="305"/>
      <c r="O261" s="305"/>
      <c r="P261" s="305"/>
      <c r="Q261" s="305"/>
      <c r="R261" s="306"/>
    </row>
    <row r="262" spans="3:18" hidden="1">
      <c r="C262" s="304"/>
      <c r="D262" s="305"/>
      <c r="F262" s="305"/>
      <c r="G262" s="305"/>
      <c r="H262" s="305"/>
      <c r="I262" s="305"/>
      <c r="J262" s="170"/>
      <c r="K262" s="305"/>
      <c r="L262" s="305"/>
      <c r="M262" s="305"/>
      <c r="N262" s="305"/>
      <c r="O262" s="305"/>
      <c r="P262" s="305"/>
      <c r="Q262" s="305"/>
      <c r="R262" s="306"/>
    </row>
    <row r="263" spans="3:18" hidden="1">
      <c r="C263" s="304"/>
      <c r="D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  <c r="R263" s="306"/>
    </row>
    <row r="264" spans="3:18" hidden="1">
      <c r="C264" s="307" t="s">
        <v>45</v>
      </c>
      <c r="D264" s="177"/>
      <c r="F264" s="308" t="s">
        <v>45</v>
      </c>
      <c r="G264" s="177"/>
      <c r="H264" s="308" t="s">
        <v>45</v>
      </c>
      <c r="I264" s="177"/>
      <c r="J264" s="308" t="s">
        <v>45</v>
      </c>
      <c r="K264" s="177"/>
      <c r="L264" s="308" t="s">
        <v>45</v>
      </c>
      <c r="M264" s="177"/>
      <c r="N264" s="308" t="s">
        <v>45</v>
      </c>
      <c r="O264" s="177"/>
      <c r="P264" s="308" t="s">
        <v>45</v>
      </c>
      <c r="Q264" s="177"/>
      <c r="R264" s="306"/>
    </row>
    <row r="265" spans="3:18" ht="2.1" hidden="1" customHeight="1">
      <c r="C265" s="304"/>
      <c r="D265" s="305"/>
      <c r="F265" s="305"/>
      <c r="G265" s="305"/>
      <c r="H265" s="305"/>
      <c r="I265" s="305"/>
      <c r="J265" s="305"/>
      <c r="K265" s="305"/>
      <c r="L265" s="305"/>
      <c r="M265" s="305"/>
      <c r="N265" s="305"/>
      <c r="O265" s="305"/>
      <c r="P265" s="305"/>
      <c r="Q265" s="305"/>
      <c r="R265" s="306"/>
    </row>
    <row r="266" spans="3:18" ht="2.1" hidden="1" customHeight="1">
      <c r="C266" s="304"/>
      <c r="D266" s="305"/>
      <c r="F266" s="305"/>
      <c r="G266" s="305"/>
      <c r="H266" s="305"/>
      <c r="I266" s="305"/>
      <c r="J266" s="305"/>
      <c r="K266" s="305"/>
      <c r="L266" s="305"/>
      <c r="M266" s="305"/>
      <c r="N266" s="305"/>
      <c r="O266" s="305"/>
      <c r="P266" s="305"/>
      <c r="Q266" s="305"/>
      <c r="R266" s="306"/>
    </row>
    <row r="267" spans="3:18" ht="2.1" hidden="1" customHeight="1">
      <c r="C267" s="304"/>
      <c r="D267" s="305"/>
      <c r="F267" s="305"/>
      <c r="G267" s="305"/>
      <c r="H267" s="305"/>
      <c r="I267" s="305"/>
      <c r="J267" s="305"/>
      <c r="K267" s="305"/>
      <c r="L267" s="305"/>
      <c r="M267" s="305"/>
      <c r="N267" s="305"/>
      <c r="O267" s="305"/>
      <c r="P267" s="305"/>
      <c r="Q267" s="305"/>
      <c r="R267" s="306"/>
    </row>
    <row r="268" spans="3:18" s="442" customFormat="1" ht="50.1" hidden="1" customHeight="1">
      <c r="C268" s="179" t="s">
        <v>60</v>
      </c>
      <c r="D268" s="445">
        <v>500</v>
      </c>
      <c r="F268" s="234" t="s">
        <v>61</v>
      </c>
      <c r="G268" s="445">
        <v>90</v>
      </c>
      <c r="H268" s="235" t="s">
        <v>62</v>
      </c>
      <c r="I268" s="445">
        <v>1500</v>
      </c>
      <c r="J268" s="234" t="s">
        <v>63</v>
      </c>
      <c r="K268" s="445">
        <v>2100</v>
      </c>
      <c r="L268" s="234" t="s">
        <v>64</v>
      </c>
      <c r="M268" s="445">
        <v>2700</v>
      </c>
      <c r="N268" s="235" t="s">
        <v>65</v>
      </c>
      <c r="O268" s="445">
        <v>750</v>
      </c>
      <c r="P268" s="234" t="s">
        <v>66</v>
      </c>
      <c r="Q268" s="445">
        <v>4500</v>
      </c>
      <c r="R268" s="441"/>
    </row>
    <row r="269" spans="3:18" hidden="1">
      <c r="C269" s="304"/>
      <c r="D269" s="305"/>
      <c r="F269" s="305"/>
      <c r="G269" s="305"/>
      <c r="H269" s="305"/>
      <c r="I269" s="305"/>
      <c r="J269" s="305"/>
      <c r="K269" s="305"/>
      <c r="L269" s="305"/>
      <c r="M269" s="305"/>
      <c r="N269" s="305"/>
      <c r="O269" s="305"/>
      <c r="P269" s="305"/>
      <c r="Q269" s="305"/>
      <c r="R269" s="306"/>
    </row>
    <row r="270" spans="3:18" hidden="1">
      <c r="C270" s="169"/>
      <c r="D270" s="305"/>
      <c r="F270" s="305"/>
      <c r="G270" s="305"/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6"/>
    </row>
    <row r="271" spans="3:18" hidden="1">
      <c r="C271" s="304"/>
      <c r="D271" s="305"/>
      <c r="F271" s="305"/>
      <c r="G271" s="305"/>
      <c r="H271" s="305"/>
      <c r="I271" s="305"/>
      <c r="J271" s="305"/>
      <c r="K271" s="305"/>
      <c r="L271" s="305"/>
      <c r="M271" s="305"/>
      <c r="N271" s="305"/>
      <c r="O271" s="305"/>
      <c r="P271" s="305"/>
      <c r="Q271" s="305"/>
      <c r="R271" s="306"/>
    </row>
    <row r="272" spans="3:18" hidden="1">
      <c r="C272" s="304"/>
      <c r="D272" s="305"/>
      <c r="F272" s="305"/>
      <c r="G272" s="305"/>
      <c r="H272" s="305"/>
      <c r="I272" s="305"/>
      <c r="J272" s="305"/>
      <c r="K272" s="305"/>
      <c r="L272" s="305"/>
      <c r="M272" s="305"/>
      <c r="N272" s="305"/>
      <c r="O272" s="305"/>
      <c r="P272" s="305"/>
      <c r="Q272" s="305"/>
      <c r="R272" s="306"/>
    </row>
    <row r="273" spans="3:18" hidden="1">
      <c r="C273" s="304"/>
      <c r="D273" s="305"/>
      <c r="F273" s="305"/>
      <c r="G273" s="305"/>
      <c r="H273" s="305"/>
      <c r="I273" s="305"/>
      <c r="J273" s="305"/>
      <c r="K273" s="305"/>
      <c r="L273" s="305"/>
      <c r="M273" s="305"/>
      <c r="N273" s="305"/>
      <c r="O273" s="305"/>
      <c r="P273" s="305"/>
      <c r="Q273" s="305"/>
      <c r="R273" s="306"/>
    </row>
    <row r="274" spans="3:18" hidden="1">
      <c r="C274" s="307" t="s">
        <v>45</v>
      </c>
      <c r="D274" s="177"/>
      <c r="F274" s="308" t="s">
        <v>45</v>
      </c>
      <c r="G274" s="177"/>
      <c r="H274" s="308" t="s">
        <v>45</v>
      </c>
      <c r="I274" s="177"/>
      <c r="J274" s="308" t="s">
        <v>45</v>
      </c>
      <c r="K274" s="177"/>
      <c r="L274" s="308" t="s">
        <v>45</v>
      </c>
      <c r="M274" s="177"/>
      <c r="N274" s="308" t="s">
        <v>45</v>
      </c>
      <c r="O274" s="177"/>
      <c r="P274" s="308" t="s">
        <v>45</v>
      </c>
      <c r="Q274" s="177"/>
      <c r="R274" s="306"/>
    </row>
    <row r="275" spans="3:18" ht="2.1" hidden="1" customHeight="1">
      <c r="C275" s="304"/>
      <c r="D275" s="305"/>
      <c r="F275" s="305"/>
      <c r="G275" s="305"/>
      <c r="H275" s="305"/>
      <c r="I275" s="305"/>
      <c r="J275" s="305"/>
      <c r="K275" s="305"/>
      <c r="L275" s="305"/>
      <c r="M275" s="305"/>
      <c r="N275" s="305"/>
      <c r="O275" s="305"/>
      <c r="P275" s="305"/>
      <c r="Q275" s="305"/>
      <c r="R275" s="306"/>
    </row>
    <row r="276" spans="3:18" ht="2.1" hidden="1" customHeight="1">
      <c r="C276" s="304"/>
      <c r="D276" s="305"/>
      <c r="F276" s="305"/>
      <c r="G276" s="305"/>
      <c r="H276" s="305"/>
      <c r="I276" s="305"/>
      <c r="J276" s="305"/>
      <c r="K276" s="305"/>
      <c r="L276" s="305"/>
      <c r="M276" s="305"/>
      <c r="N276" s="305"/>
      <c r="O276" s="305"/>
      <c r="P276" s="305"/>
      <c r="Q276" s="305"/>
      <c r="R276" s="306"/>
    </row>
    <row r="277" spans="3:18" ht="2.1" hidden="1" customHeight="1">
      <c r="C277" s="304"/>
      <c r="D277" s="305"/>
      <c r="F277" s="305"/>
      <c r="G277" s="305"/>
      <c r="H277" s="305"/>
      <c r="I277" s="305"/>
      <c r="J277" s="305"/>
      <c r="K277" s="305"/>
      <c r="L277" s="305"/>
      <c r="M277" s="305"/>
      <c r="N277" s="305"/>
      <c r="O277" s="305"/>
      <c r="P277" s="305"/>
      <c r="Q277" s="305"/>
      <c r="R277" s="306"/>
    </row>
    <row r="278" spans="3:18" s="442" customFormat="1" ht="50.1" hidden="1" customHeight="1">
      <c r="C278" s="179" t="s">
        <v>67</v>
      </c>
      <c r="D278" s="445">
        <v>300</v>
      </c>
      <c r="F278" s="234" t="s">
        <v>68</v>
      </c>
      <c r="G278" s="445">
        <v>400</v>
      </c>
      <c r="H278" s="235" t="s">
        <v>69</v>
      </c>
      <c r="I278" s="445">
        <v>500</v>
      </c>
      <c r="J278" s="235" t="s">
        <v>70</v>
      </c>
      <c r="K278" s="445">
        <v>250</v>
      </c>
      <c r="L278" s="308" t="s">
        <v>71</v>
      </c>
      <c r="M278" s="308">
        <v>300</v>
      </c>
      <c r="N278" s="308" t="s">
        <v>72</v>
      </c>
      <c r="O278" s="308">
        <v>1200</v>
      </c>
      <c r="P278" s="308" t="s">
        <v>73</v>
      </c>
      <c r="Q278" s="308">
        <v>90</v>
      </c>
      <c r="R278" s="443"/>
    </row>
    <row r="279" spans="3:18" hidden="1">
      <c r="C279" s="304"/>
      <c r="D279" s="305"/>
      <c r="F279" s="305"/>
      <c r="G279" s="305"/>
      <c r="H279" s="305"/>
      <c r="I279" s="305"/>
      <c r="J279" s="305"/>
      <c r="K279" s="305"/>
      <c r="L279" s="305"/>
      <c r="M279" s="305"/>
      <c r="N279" s="305"/>
      <c r="O279" s="305"/>
      <c r="P279" s="305"/>
      <c r="Q279" s="305"/>
      <c r="R279" s="306"/>
    </row>
    <row r="280" spans="3:18" hidden="1">
      <c r="C280" s="304"/>
      <c r="D280" s="305"/>
      <c r="F280" s="305"/>
      <c r="G280" s="305"/>
      <c r="H280" s="170"/>
      <c r="I280" s="305"/>
      <c r="J280" s="305"/>
      <c r="K280" s="305"/>
      <c r="L280" s="305"/>
      <c r="M280" s="305"/>
      <c r="N280" s="305"/>
      <c r="O280" s="305"/>
      <c r="P280" s="305"/>
      <c r="Q280" s="305"/>
      <c r="R280" s="306"/>
    </row>
    <row r="281" spans="3:18" hidden="1">
      <c r="C281" s="304"/>
      <c r="D281" s="305"/>
      <c r="F281" s="305"/>
      <c r="G281" s="305"/>
      <c r="H281" s="305"/>
      <c r="I281" s="305"/>
      <c r="J281" s="305"/>
      <c r="K281" s="305"/>
      <c r="L281" s="170"/>
      <c r="M281" s="305"/>
      <c r="N281" s="305"/>
      <c r="O281" s="305"/>
      <c r="P281" s="305"/>
      <c r="Q281" s="305"/>
      <c r="R281" s="306"/>
    </row>
    <row r="282" spans="3:18" hidden="1">
      <c r="C282" s="304"/>
      <c r="D282" s="305"/>
      <c r="F282" s="305"/>
      <c r="G282" s="305"/>
      <c r="H282" s="305"/>
      <c r="I282" s="305"/>
      <c r="J282" s="305"/>
      <c r="K282" s="305"/>
      <c r="L282" s="305"/>
      <c r="M282" s="305"/>
      <c r="N282" s="305"/>
      <c r="O282" s="305"/>
      <c r="P282" s="305"/>
      <c r="Q282" s="305"/>
      <c r="R282" s="306"/>
    </row>
    <row r="283" spans="3:18" hidden="1">
      <c r="C283" s="304"/>
      <c r="D283" s="305"/>
      <c r="F283" s="305"/>
      <c r="G283" s="305"/>
      <c r="H283" s="305"/>
      <c r="I283" s="305"/>
      <c r="J283" s="305"/>
      <c r="K283" s="305"/>
      <c r="L283" s="305"/>
      <c r="M283" s="305"/>
      <c r="N283" s="305"/>
      <c r="O283" s="305"/>
      <c r="P283" s="305"/>
      <c r="Q283" s="305"/>
      <c r="R283" s="306"/>
    </row>
    <row r="284" spans="3:18" hidden="1">
      <c r="C284" s="307" t="s">
        <v>45</v>
      </c>
      <c r="D284" s="177"/>
      <c r="F284" s="308" t="s">
        <v>45</v>
      </c>
      <c r="G284" s="177"/>
      <c r="H284" s="308" t="s">
        <v>45</v>
      </c>
      <c r="I284" s="177"/>
      <c r="J284" s="308" t="s">
        <v>45</v>
      </c>
      <c r="K284" s="177"/>
      <c r="L284" s="308" t="s">
        <v>45</v>
      </c>
      <c r="M284" s="177"/>
      <c r="N284" s="308" t="s">
        <v>45</v>
      </c>
      <c r="O284" s="177"/>
      <c r="P284" s="308" t="s">
        <v>45</v>
      </c>
      <c r="Q284" s="177"/>
      <c r="R284" s="306"/>
    </row>
    <row r="285" spans="3:18" ht="2.1" hidden="1" customHeight="1">
      <c r="C285" s="169"/>
      <c r="D285" s="170"/>
      <c r="F285" s="170"/>
      <c r="G285" s="170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1"/>
    </row>
    <row r="286" spans="3:18" ht="2.1" hidden="1" customHeight="1">
      <c r="C286" s="169"/>
      <c r="D286" s="170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1"/>
    </row>
    <row r="287" spans="3:18" ht="2.1" hidden="1" customHeight="1">
      <c r="C287" s="169"/>
      <c r="D287" s="170"/>
      <c r="F287" s="170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1"/>
    </row>
    <row r="288" spans="3:18" s="442" customFormat="1" ht="50.1" hidden="1" customHeight="1">
      <c r="C288" s="178" t="s">
        <v>74</v>
      </c>
      <c r="D288" s="445">
        <v>900</v>
      </c>
      <c r="F288" s="235" t="s">
        <v>75</v>
      </c>
      <c r="G288" s="445">
        <v>200</v>
      </c>
      <c r="H288" s="235" t="s">
        <v>76</v>
      </c>
      <c r="I288" s="445">
        <v>20</v>
      </c>
      <c r="J288" s="235" t="s">
        <v>76</v>
      </c>
      <c r="K288" s="445">
        <v>40</v>
      </c>
      <c r="L288" s="308" t="s">
        <v>77</v>
      </c>
      <c r="M288" s="445">
        <v>1500</v>
      </c>
      <c r="N288" s="451" t="s">
        <v>78</v>
      </c>
      <c r="O288" s="445">
        <v>1000</v>
      </c>
      <c r="P288" s="451" t="s">
        <v>79</v>
      </c>
      <c r="Q288" s="445">
        <v>3500</v>
      </c>
      <c r="R288" s="443"/>
    </row>
    <row r="289" spans="3:18" hidden="1">
      <c r="C289" s="304"/>
      <c r="D289" s="305"/>
      <c r="F289" s="305"/>
      <c r="G289" s="305"/>
      <c r="H289" s="305"/>
      <c r="I289" s="305"/>
      <c r="J289" s="305"/>
      <c r="K289" s="305"/>
      <c r="L289" s="305"/>
      <c r="M289" s="305"/>
      <c r="N289" s="305"/>
      <c r="O289" s="305"/>
      <c r="P289" s="305"/>
      <c r="Q289" s="305"/>
      <c r="R289" s="306"/>
    </row>
    <row r="290" spans="3:18" hidden="1">
      <c r="C290" s="304"/>
      <c r="D290" s="305"/>
      <c r="F290" s="305"/>
      <c r="G290" s="305"/>
      <c r="H290" s="170"/>
      <c r="I290" s="305"/>
      <c r="J290" s="305"/>
      <c r="K290" s="305"/>
      <c r="L290" s="305"/>
      <c r="M290" s="305"/>
      <c r="N290" s="305"/>
      <c r="O290" s="305"/>
      <c r="P290" s="305"/>
      <c r="Q290" s="305"/>
      <c r="R290" s="306"/>
    </row>
    <row r="291" spans="3:18" hidden="1">
      <c r="C291" s="304"/>
      <c r="D291" s="170"/>
      <c r="F291" s="305"/>
      <c r="G291" s="305"/>
      <c r="H291" s="305"/>
      <c r="I291" s="305"/>
      <c r="J291" s="305"/>
      <c r="K291" s="305"/>
      <c r="L291" s="170"/>
      <c r="M291" s="305"/>
      <c r="N291" s="305"/>
      <c r="O291" s="305"/>
      <c r="P291" s="305"/>
      <c r="Q291" s="305"/>
      <c r="R291" s="306"/>
    </row>
    <row r="292" spans="3:18" hidden="1">
      <c r="C292" s="304"/>
      <c r="D292" s="305"/>
      <c r="F292" s="305"/>
      <c r="G292" s="305"/>
      <c r="H292" s="305"/>
      <c r="I292" s="305"/>
      <c r="J292" s="305"/>
      <c r="K292" s="305"/>
      <c r="L292" s="305"/>
      <c r="M292" s="305"/>
      <c r="N292" s="305"/>
      <c r="O292" s="305"/>
      <c r="P292" s="305"/>
      <c r="Q292" s="305"/>
      <c r="R292" s="306"/>
    </row>
    <row r="293" spans="3:18" hidden="1">
      <c r="C293" s="304"/>
      <c r="D293" s="305"/>
      <c r="F293" s="305"/>
      <c r="G293" s="305"/>
      <c r="H293" s="305"/>
      <c r="I293" s="305"/>
      <c r="J293" s="305"/>
      <c r="K293" s="305"/>
      <c r="L293" s="305"/>
      <c r="M293" s="305"/>
      <c r="N293" s="305"/>
      <c r="O293" s="305"/>
      <c r="P293" s="305"/>
      <c r="Q293" s="305"/>
      <c r="R293" s="306"/>
    </row>
    <row r="294" spans="3:18" hidden="1">
      <c r="C294" s="307" t="s">
        <v>45</v>
      </c>
      <c r="D294" s="177"/>
      <c r="F294" s="308" t="s">
        <v>45</v>
      </c>
      <c r="G294" s="177"/>
      <c r="H294" s="308" t="s">
        <v>45</v>
      </c>
      <c r="I294" s="177"/>
      <c r="J294" s="308" t="s">
        <v>45</v>
      </c>
      <c r="K294" s="177"/>
      <c r="L294" s="308" t="s">
        <v>45</v>
      </c>
      <c r="M294" s="177"/>
      <c r="N294" s="308" t="s">
        <v>45</v>
      </c>
      <c r="O294" s="177"/>
      <c r="P294" s="308" t="s">
        <v>45</v>
      </c>
      <c r="Q294" s="177"/>
      <c r="R294" s="306"/>
    </row>
    <row r="295" spans="3:18" ht="2.1" hidden="1" customHeight="1">
      <c r="C295" s="169"/>
      <c r="D295" s="170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1"/>
    </row>
    <row r="296" spans="3:18" ht="2.1" hidden="1" customHeight="1">
      <c r="C296" s="169"/>
      <c r="D296" s="170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1"/>
    </row>
    <row r="297" spans="3:18" ht="2.1" hidden="1" customHeight="1">
      <c r="C297" s="169"/>
      <c r="D297" s="170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1"/>
    </row>
    <row r="298" spans="3:18" s="442" customFormat="1" ht="50.1" hidden="1" customHeight="1">
      <c r="C298" s="178" t="s">
        <v>80</v>
      </c>
      <c r="D298" s="445">
        <v>100</v>
      </c>
      <c r="F298" s="235" t="s">
        <v>81</v>
      </c>
      <c r="G298" s="445">
        <v>1200</v>
      </c>
      <c r="H298" s="235" t="s">
        <v>82</v>
      </c>
      <c r="I298" s="445">
        <v>1500</v>
      </c>
      <c r="J298" s="235" t="s">
        <v>83</v>
      </c>
      <c r="K298" s="445">
        <v>2000</v>
      </c>
      <c r="L298" s="308" t="s">
        <v>84</v>
      </c>
      <c r="M298" s="445">
        <v>1500</v>
      </c>
      <c r="N298" s="445" t="s">
        <v>85</v>
      </c>
      <c r="O298" s="445">
        <v>250</v>
      </c>
      <c r="P298" s="308" t="s">
        <v>86</v>
      </c>
      <c r="Q298" s="445">
        <v>1000</v>
      </c>
      <c r="R298" s="443"/>
    </row>
    <row r="299" spans="3:18" hidden="1">
      <c r="C299" s="304"/>
      <c r="D299" s="305"/>
      <c r="F299" s="305"/>
      <c r="G299" s="305"/>
      <c r="H299" s="305"/>
      <c r="I299" s="305"/>
      <c r="J299" s="305"/>
      <c r="K299" s="305"/>
      <c r="L299" s="305"/>
      <c r="M299" s="305"/>
      <c r="N299" s="305"/>
      <c r="O299" s="305"/>
      <c r="P299" s="170"/>
      <c r="Q299" s="305"/>
      <c r="R299" s="306"/>
    </row>
    <row r="300" spans="3:18" hidden="1">
      <c r="C300" s="169"/>
      <c r="D300" s="305"/>
      <c r="F300" s="305"/>
      <c r="G300" s="305"/>
      <c r="H300" s="170"/>
      <c r="I300" s="305"/>
      <c r="J300" s="305"/>
      <c r="K300" s="305"/>
      <c r="L300" s="170"/>
      <c r="M300" s="305"/>
      <c r="N300" s="305"/>
      <c r="O300" s="305"/>
      <c r="P300" s="170"/>
      <c r="Q300" s="305"/>
      <c r="R300" s="306"/>
    </row>
    <row r="301" spans="3:18" hidden="1">
      <c r="C301" s="304"/>
      <c r="D301" s="305"/>
      <c r="F301" s="305"/>
      <c r="G301" s="170"/>
      <c r="H301" s="305"/>
      <c r="I301" s="305"/>
      <c r="J301" s="170"/>
      <c r="K301" s="305"/>
      <c r="L301" s="170"/>
      <c r="M301" s="305"/>
      <c r="N301" s="305"/>
      <c r="O301" s="170"/>
      <c r="P301" s="305"/>
      <c r="Q301" s="305"/>
      <c r="R301" s="306"/>
    </row>
    <row r="302" spans="3:18" hidden="1">
      <c r="C302" s="304"/>
      <c r="D302" s="305"/>
      <c r="F302" s="305"/>
      <c r="G302" s="305"/>
      <c r="H302" s="305"/>
      <c r="I302" s="305"/>
      <c r="J302" s="305"/>
      <c r="K302" s="305"/>
      <c r="L302" s="305"/>
      <c r="M302" s="305"/>
      <c r="N302" s="305"/>
      <c r="O302" s="305"/>
      <c r="P302" s="305"/>
      <c r="Q302" s="305"/>
      <c r="R302" s="306"/>
    </row>
    <row r="303" spans="3:18" hidden="1">
      <c r="C303" s="304"/>
      <c r="D303" s="305"/>
      <c r="F303" s="305"/>
      <c r="G303" s="305"/>
      <c r="H303" s="305"/>
      <c r="I303" s="305"/>
      <c r="J303" s="305"/>
      <c r="K303" s="305"/>
      <c r="L303" s="305"/>
      <c r="M303" s="305"/>
      <c r="N303" s="305"/>
      <c r="O303" s="305"/>
      <c r="P303" s="305"/>
      <c r="Q303" s="305"/>
      <c r="R303" s="306"/>
    </row>
    <row r="304" spans="3:18" hidden="1">
      <c r="C304" s="307" t="s">
        <v>45</v>
      </c>
      <c r="D304" s="177"/>
      <c r="F304" s="308" t="s">
        <v>45</v>
      </c>
      <c r="G304" s="177"/>
      <c r="H304" s="308" t="s">
        <v>45</v>
      </c>
      <c r="I304" s="177"/>
      <c r="J304" s="308" t="s">
        <v>45</v>
      </c>
      <c r="K304" s="177"/>
      <c r="L304" s="308" t="s">
        <v>45</v>
      </c>
      <c r="M304" s="177"/>
      <c r="N304" s="308" t="s">
        <v>45</v>
      </c>
      <c r="O304" s="177"/>
      <c r="P304" s="308" t="s">
        <v>45</v>
      </c>
      <c r="Q304" s="177"/>
      <c r="R304" s="306"/>
    </row>
    <row r="305" spans="3:18" ht="2.1" hidden="1" customHeight="1">
      <c r="C305" s="169"/>
      <c r="D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1"/>
    </row>
    <row r="306" spans="3:18" ht="2.1" hidden="1" customHeight="1">
      <c r="C306" s="169"/>
      <c r="D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1"/>
    </row>
    <row r="307" spans="3:18" ht="1.5" hidden="1" customHeight="1">
      <c r="C307" s="169"/>
      <c r="D307" s="170"/>
      <c r="F307" s="170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1"/>
    </row>
    <row r="308" spans="3:18" s="442" customFormat="1" ht="50.1" hidden="1" customHeight="1">
      <c r="C308" s="178" t="s">
        <v>87</v>
      </c>
      <c r="D308" s="445">
        <v>1200</v>
      </c>
      <c r="F308" s="235" t="s">
        <v>88</v>
      </c>
      <c r="G308" s="445">
        <v>1200</v>
      </c>
      <c r="H308" s="235" t="s">
        <v>89</v>
      </c>
      <c r="I308" s="445">
        <v>12100</v>
      </c>
      <c r="J308" s="235" t="s">
        <v>90</v>
      </c>
      <c r="K308" s="445">
        <v>150</v>
      </c>
      <c r="L308" s="308" t="s">
        <v>91</v>
      </c>
      <c r="M308" s="445">
        <v>640</v>
      </c>
      <c r="N308" s="445" t="s">
        <v>92</v>
      </c>
      <c r="O308" s="445">
        <v>12000</v>
      </c>
      <c r="P308" s="308" t="s">
        <v>93</v>
      </c>
      <c r="Q308" s="445">
        <v>4500</v>
      </c>
      <c r="R308" s="443"/>
    </row>
    <row r="309" spans="3:18" hidden="1">
      <c r="C309" s="169"/>
      <c r="D309" s="305"/>
      <c r="F309" s="305"/>
      <c r="G309" s="305"/>
      <c r="H309" s="305"/>
      <c r="I309" s="305"/>
      <c r="J309" s="305"/>
      <c r="K309" s="305"/>
      <c r="L309" s="305"/>
      <c r="M309" s="305"/>
      <c r="N309" s="305"/>
      <c r="O309" s="305"/>
      <c r="P309" s="170"/>
      <c r="Q309" s="305"/>
      <c r="R309" s="306"/>
    </row>
    <row r="310" spans="3:18" hidden="1">
      <c r="C310" s="169"/>
      <c r="D310" s="305"/>
      <c r="F310" s="305"/>
      <c r="G310" s="305"/>
      <c r="H310" s="170"/>
      <c r="I310" s="305"/>
      <c r="J310" s="305"/>
      <c r="K310" s="305"/>
      <c r="L310" s="170"/>
      <c r="M310" s="305"/>
      <c r="N310" s="305"/>
      <c r="O310" s="305"/>
      <c r="P310" s="170"/>
      <c r="Q310" s="305"/>
      <c r="R310" s="306"/>
    </row>
    <row r="311" spans="3:18" hidden="1">
      <c r="C311" s="304"/>
      <c r="D311" s="305"/>
      <c r="F311" s="305"/>
      <c r="G311" s="170"/>
      <c r="H311" s="305"/>
      <c r="I311" s="305"/>
      <c r="J311" s="170"/>
      <c r="K311" s="305"/>
      <c r="L311" s="170"/>
      <c r="M311" s="305"/>
      <c r="N311" s="305"/>
      <c r="O311" s="170"/>
      <c r="P311" s="305"/>
      <c r="Q311" s="305"/>
      <c r="R311" s="306"/>
    </row>
    <row r="312" spans="3:18" hidden="1">
      <c r="C312" s="304"/>
      <c r="D312" s="305"/>
      <c r="F312" s="305"/>
      <c r="G312" s="305"/>
      <c r="H312" s="305"/>
      <c r="I312" s="305"/>
      <c r="J312" s="305"/>
      <c r="K312" s="305"/>
      <c r="L312" s="305"/>
      <c r="M312" s="305"/>
      <c r="N312" s="305"/>
      <c r="O312" s="305"/>
      <c r="P312" s="305"/>
      <c r="Q312" s="305"/>
      <c r="R312" s="306"/>
    </row>
    <row r="313" spans="3:18" hidden="1">
      <c r="C313" s="304"/>
      <c r="D313" s="305"/>
      <c r="F313" s="305"/>
      <c r="G313" s="305"/>
      <c r="H313" s="305"/>
      <c r="I313" s="305"/>
      <c r="J313" s="305"/>
      <c r="K313" s="305"/>
      <c r="L313" s="305"/>
      <c r="M313" s="305"/>
      <c r="N313" s="305"/>
      <c r="O313" s="305"/>
      <c r="P313" s="305"/>
      <c r="Q313" s="305"/>
      <c r="R313" s="306"/>
    </row>
    <row r="314" spans="3:18" hidden="1">
      <c r="C314" s="307" t="s">
        <v>45</v>
      </c>
      <c r="D314" s="177"/>
      <c r="F314" s="308" t="s">
        <v>45</v>
      </c>
      <c r="G314" s="177"/>
      <c r="H314" s="308" t="s">
        <v>45</v>
      </c>
      <c r="I314" s="177"/>
      <c r="J314" s="308" t="s">
        <v>45</v>
      </c>
      <c r="K314" s="177"/>
      <c r="L314" s="308" t="s">
        <v>45</v>
      </c>
      <c r="M314" s="177"/>
      <c r="N314" s="308" t="s">
        <v>45</v>
      </c>
      <c r="O314" s="177"/>
      <c r="P314" s="308" t="s">
        <v>45</v>
      </c>
      <c r="Q314" s="177"/>
      <c r="R314" s="306"/>
    </row>
    <row r="315" spans="3:18" ht="2.1" hidden="1" customHeight="1">
      <c r="C315" s="169"/>
      <c r="D315" s="170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1"/>
    </row>
    <row r="316" spans="3:18" ht="2.1" hidden="1" customHeight="1">
      <c r="C316" s="169"/>
      <c r="D316" s="170"/>
      <c r="F316" s="170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1"/>
    </row>
    <row r="317" spans="3:18" ht="2.1" hidden="1" customHeight="1">
      <c r="C317" s="169"/>
      <c r="D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1"/>
    </row>
    <row r="318" spans="3:18" s="442" customFormat="1" ht="50.1" hidden="1" customHeight="1">
      <c r="C318" s="178" t="s">
        <v>94</v>
      </c>
      <c r="D318" s="445">
        <v>50</v>
      </c>
      <c r="F318" s="235" t="s">
        <v>95</v>
      </c>
      <c r="G318" s="445">
        <v>1250</v>
      </c>
      <c r="H318" s="234" t="s">
        <v>96</v>
      </c>
      <c r="I318" s="445">
        <v>700</v>
      </c>
      <c r="J318" s="234" t="s">
        <v>97</v>
      </c>
      <c r="K318" s="445">
        <v>5000</v>
      </c>
      <c r="L318" s="451" t="s">
        <v>98</v>
      </c>
      <c r="M318" s="445">
        <v>1100</v>
      </c>
      <c r="N318" s="445" t="s">
        <v>99</v>
      </c>
      <c r="O318" s="445">
        <v>200</v>
      </c>
      <c r="P318" s="308" t="s">
        <v>100</v>
      </c>
      <c r="Q318" s="445">
        <v>90</v>
      </c>
      <c r="R318" s="443"/>
    </row>
    <row r="319" spans="3:18" hidden="1">
      <c r="C319" s="304"/>
      <c r="D319" s="305"/>
      <c r="F319" s="305"/>
      <c r="G319" s="305"/>
      <c r="H319" s="305"/>
      <c r="I319" s="305"/>
      <c r="J319" s="305"/>
      <c r="K319" s="305"/>
      <c r="L319" s="305"/>
      <c r="M319" s="305"/>
      <c r="N319" s="305"/>
      <c r="O319" s="305"/>
      <c r="P319" s="170"/>
      <c r="Q319" s="305"/>
      <c r="R319" s="306"/>
    </row>
    <row r="320" spans="3:18" hidden="1">
      <c r="C320" s="169"/>
      <c r="D320" s="305"/>
      <c r="F320" s="305"/>
      <c r="G320" s="305"/>
      <c r="H320" s="170"/>
      <c r="I320" s="305"/>
      <c r="J320" s="305"/>
      <c r="K320" s="305"/>
      <c r="L320" s="170"/>
      <c r="M320" s="305"/>
      <c r="N320" s="305"/>
      <c r="O320" s="305"/>
      <c r="P320" s="170"/>
      <c r="Q320" s="305"/>
      <c r="R320" s="306"/>
    </row>
    <row r="321" spans="3:18" hidden="1">
      <c r="C321" s="304"/>
      <c r="D321" s="170"/>
      <c r="F321" s="305"/>
      <c r="G321" s="170"/>
      <c r="H321" s="170"/>
      <c r="I321" s="305"/>
      <c r="J321" s="170"/>
      <c r="K321" s="305"/>
      <c r="L321" s="170"/>
      <c r="M321" s="305"/>
      <c r="N321" s="305"/>
      <c r="O321" s="170"/>
      <c r="P321" s="305"/>
      <c r="Q321" s="305"/>
      <c r="R321" s="306"/>
    </row>
    <row r="322" spans="3:18" hidden="1">
      <c r="C322" s="304"/>
      <c r="D322" s="305"/>
      <c r="F322" s="305"/>
      <c r="G322" s="305"/>
      <c r="H322" s="305"/>
      <c r="I322" s="305"/>
      <c r="J322" s="170"/>
      <c r="K322" s="305"/>
      <c r="L322" s="305"/>
      <c r="M322" s="305"/>
      <c r="N322" s="305"/>
      <c r="O322" s="305"/>
      <c r="P322" s="305"/>
      <c r="Q322" s="305"/>
      <c r="R322" s="306"/>
    </row>
    <row r="323" spans="3:18" hidden="1">
      <c r="C323" s="304"/>
      <c r="D323" s="305"/>
      <c r="F323" s="305"/>
      <c r="G323" s="305"/>
      <c r="H323" s="305"/>
      <c r="I323" s="305"/>
      <c r="J323" s="305"/>
      <c r="K323" s="305"/>
      <c r="L323" s="305"/>
      <c r="M323" s="305"/>
      <c r="N323" s="305"/>
      <c r="O323" s="305"/>
      <c r="P323" s="305"/>
      <c r="Q323" s="305"/>
      <c r="R323" s="306"/>
    </row>
    <row r="324" spans="3:18" hidden="1">
      <c r="C324" s="307" t="s">
        <v>45</v>
      </c>
      <c r="D324" s="177"/>
      <c r="F324" s="308" t="s">
        <v>45</v>
      </c>
      <c r="G324" s="177"/>
      <c r="H324" s="308" t="s">
        <v>45</v>
      </c>
      <c r="I324" s="177"/>
      <c r="J324" s="308" t="s">
        <v>45</v>
      </c>
      <c r="K324" s="177"/>
      <c r="L324" s="308" t="s">
        <v>45</v>
      </c>
      <c r="M324" s="177"/>
      <c r="N324" s="308" t="s">
        <v>45</v>
      </c>
      <c r="O324" s="177"/>
      <c r="P324" s="308" t="s">
        <v>45</v>
      </c>
      <c r="Q324" s="177"/>
      <c r="R324" s="306"/>
    </row>
    <row r="325" spans="3:18" ht="2.1" hidden="1" customHeight="1">
      <c r="C325" s="169"/>
      <c r="D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1"/>
    </row>
    <row r="326" spans="3:18" ht="2.1" hidden="1" customHeight="1">
      <c r="C326" s="169"/>
      <c r="D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1"/>
    </row>
    <row r="327" spans="3:18" ht="2.1" hidden="1" customHeight="1">
      <c r="C327" s="169"/>
      <c r="D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1"/>
    </row>
    <row r="328" spans="3:18" s="442" customFormat="1" ht="50.1" hidden="1" customHeight="1">
      <c r="C328" s="178" t="s">
        <v>101</v>
      </c>
      <c r="D328" s="445">
        <v>2000</v>
      </c>
      <c r="F328" s="235" t="s">
        <v>102</v>
      </c>
      <c r="G328" s="445">
        <v>300</v>
      </c>
      <c r="H328" s="234" t="s">
        <v>103</v>
      </c>
      <c r="I328" s="445">
        <v>250</v>
      </c>
      <c r="J328" s="234" t="s">
        <v>104</v>
      </c>
      <c r="K328" s="445">
        <v>200</v>
      </c>
      <c r="L328" s="451" t="s">
        <v>105</v>
      </c>
      <c r="M328" s="445">
        <v>70</v>
      </c>
      <c r="N328" s="445" t="s">
        <v>106</v>
      </c>
      <c r="O328" s="445">
        <v>10</v>
      </c>
      <c r="P328" s="445"/>
      <c r="Q328" s="445"/>
      <c r="R328" s="443"/>
    </row>
    <row r="329" spans="3:18" hidden="1">
      <c r="C329" s="304"/>
      <c r="D329" s="305"/>
      <c r="F329" s="305"/>
      <c r="G329" s="305"/>
      <c r="H329" s="305"/>
      <c r="I329" s="305"/>
      <c r="J329" s="170"/>
      <c r="K329" s="305"/>
      <c r="L329" s="305"/>
      <c r="M329" s="305"/>
      <c r="N329" s="305"/>
      <c r="O329" s="305"/>
      <c r="P329" s="170"/>
      <c r="Q329" s="305"/>
      <c r="R329" s="306"/>
    </row>
    <row r="330" spans="3:18" hidden="1">
      <c r="C330" s="169"/>
      <c r="D330" s="305"/>
      <c r="F330" s="170"/>
      <c r="G330" s="305"/>
      <c r="H330" s="170"/>
      <c r="I330" s="305"/>
      <c r="J330" s="170"/>
      <c r="K330" s="305"/>
      <c r="L330" s="170"/>
      <c r="M330" s="305"/>
      <c r="N330" s="305"/>
      <c r="O330" s="305"/>
      <c r="Q330" s="305"/>
      <c r="R330" s="306"/>
    </row>
    <row r="331" spans="3:18" hidden="1">
      <c r="C331" s="304"/>
      <c r="D331" s="305"/>
      <c r="F331" s="170"/>
      <c r="G331" s="170"/>
      <c r="H331" s="305"/>
      <c r="I331" s="305"/>
      <c r="J331" s="170"/>
      <c r="K331" s="305"/>
      <c r="L331" s="170"/>
      <c r="M331" s="305"/>
      <c r="N331" s="170"/>
      <c r="O331" s="170"/>
      <c r="P331" s="305"/>
      <c r="Q331" s="305"/>
      <c r="R331" s="306"/>
    </row>
    <row r="332" spans="3:18" hidden="1">
      <c r="C332" s="304"/>
      <c r="D332" s="305"/>
      <c r="F332" s="305"/>
      <c r="G332" s="305"/>
      <c r="H332" s="305"/>
      <c r="I332" s="305"/>
      <c r="J332" s="305"/>
      <c r="K332" s="305"/>
      <c r="L332" s="305"/>
      <c r="M332" s="305"/>
      <c r="N332" s="305"/>
      <c r="O332" s="305"/>
      <c r="P332" s="305"/>
      <c r="Q332" s="305"/>
      <c r="R332" s="306"/>
    </row>
    <row r="333" spans="3:18" hidden="1">
      <c r="C333" s="304"/>
      <c r="D333" s="305"/>
      <c r="F333" s="305"/>
      <c r="G333" s="305"/>
      <c r="H333" s="305"/>
      <c r="I333" s="305"/>
      <c r="J333" s="305"/>
      <c r="K333" s="305"/>
      <c r="L333" s="305"/>
      <c r="M333" s="305"/>
      <c r="N333" s="305"/>
      <c r="O333" s="305"/>
      <c r="P333" s="305"/>
      <c r="Q333" s="305"/>
      <c r="R333" s="306"/>
    </row>
    <row r="334" spans="3:18" hidden="1">
      <c r="C334" s="307" t="s">
        <v>45</v>
      </c>
      <c r="D334" s="177"/>
      <c r="F334" s="308" t="s">
        <v>45</v>
      </c>
      <c r="G334" s="177"/>
      <c r="H334" s="308" t="s">
        <v>45</v>
      </c>
      <c r="I334" s="177"/>
      <c r="J334" s="308" t="s">
        <v>45</v>
      </c>
      <c r="K334" s="177"/>
      <c r="L334" s="308" t="s">
        <v>45</v>
      </c>
      <c r="M334" s="177"/>
      <c r="N334" s="308" t="s">
        <v>45</v>
      </c>
      <c r="O334" s="177"/>
      <c r="P334" s="308"/>
      <c r="Q334" s="453"/>
      <c r="R334" s="306"/>
    </row>
    <row r="335" spans="3:18" hidden="1">
      <c r="C335" s="172"/>
      <c r="D335" s="173"/>
      <c r="E335" s="239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4"/>
    </row>
    <row r="336" spans="3:18" ht="20.100000000000001" hidden="1" customHeight="1">
      <c r="J336" s="281"/>
      <c r="K336" s="281"/>
      <c r="L336" s="281" t="s">
        <v>2388</v>
      </c>
      <c r="M336" s="281"/>
      <c r="N336" s="281"/>
      <c r="O336" s="281"/>
      <c r="P336" s="281"/>
      <c r="Q336" s="281"/>
      <c r="R336" s="281"/>
    </row>
    <row r="337" spans="3:18" ht="20.100000000000001" hidden="1" customHeight="1">
      <c r="J337" s="281"/>
      <c r="K337" s="281"/>
      <c r="L337" s="935" t="s">
        <v>111</v>
      </c>
      <c r="M337" s="936"/>
      <c r="N337" s="936"/>
      <c r="O337" s="936"/>
      <c r="P337" s="937"/>
      <c r="Q337" s="281"/>
      <c r="R337" s="281"/>
    </row>
    <row r="338" spans="3:18" ht="20.100000000000001" hidden="1" customHeight="1">
      <c r="J338" s="281"/>
      <c r="K338" s="281"/>
      <c r="L338" s="668" t="s">
        <v>112</v>
      </c>
      <c r="M338" s="1197" t="s">
        <v>653</v>
      </c>
      <c r="N338" s="1198"/>
      <c r="O338" s="668" t="s">
        <v>109</v>
      </c>
      <c r="P338" s="669" t="s">
        <v>113</v>
      </c>
      <c r="Q338" s="281"/>
      <c r="R338" s="281"/>
    </row>
    <row r="339" spans="3:18" ht="20.100000000000001" hidden="1" customHeight="1">
      <c r="J339" s="281"/>
      <c r="K339" s="281"/>
      <c r="L339" s="719"/>
      <c r="M339" s="1131"/>
      <c r="N339" s="1132"/>
      <c r="O339" s="726"/>
      <c r="P339" s="670" t="str">
        <f>IF(O339=0,"",
IF(L339=8500,1300*O339,
IF(L339=10000,1400*O339,
IF(L339=12000,1600*O339,
IF(L339=14000,1900*O339,
IF(L339=18000,2600*O339,
IF(L339=21000,2800*O339,
IF(L339=30000,3600*O339,))))))))</f>
        <v/>
      </c>
      <c r="Q339" s="281"/>
      <c r="R339" s="281"/>
    </row>
    <row r="340" spans="3:18" ht="20.100000000000001" hidden="1" customHeight="1">
      <c r="J340" s="281"/>
      <c r="K340" s="281"/>
      <c r="L340" s="719"/>
      <c r="M340" s="1131"/>
      <c r="N340" s="1132"/>
      <c r="O340" s="726"/>
      <c r="P340" s="670" t="str">
        <f t="shared" ref="P340:P343" si="4">IF(O340=0,"",
IF(L340=8500,1300*O340,
IF(L340=10000,1400*O340,
IF(L340=12000,1600*O340,
IF(L340=14000,1900*O340,
IF(L340=18000,2600*O340,
IF(L340=21000,2800*O340,
IF(L340=30000,3600*O340,))))))))</f>
        <v/>
      </c>
      <c r="Q340" s="281"/>
      <c r="R340" s="281"/>
    </row>
    <row r="341" spans="3:18" ht="20.100000000000001" hidden="1" customHeight="1">
      <c r="J341" s="281"/>
      <c r="K341" s="281"/>
      <c r="L341" s="719"/>
      <c r="M341" s="1131"/>
      <c r="N341" s="1132"/>
      <c r="O341" s="726"/>
      <c r="P341" s="670" t="str">
        <f t="shared" si="4"/>
        <v/>
      </c>
      <c r="Q341" s="281"/>
      <c r="R341" s="281"/>
    </row>
    <row r="342" spans="3:18" ht="20.100000000000001" hidden="1" customHeight="1">
      <c r="J342" s="281"/>
      <c r="K342" s="281"/>
      <c r="L342" s="719"/>
      <c r="M342" s="1131"/>
      <c r="N342" s="1132"/>
      <c r="O342" s="726"/>
      <c r="P342" s="670" t="str">
        <f t="shared" si="4"/>
        <v/>
      </c>
      <c r="Q342" s="281"/>
      <c r="R342" s="281"/>
    </row>
    <row r="343" spans="3:18" ht="20.100000000000001" hidden="1" customHeight="1">
      <c r="J343" s="281"/>
      <c r="K343" s="281"/>
      <c r="L343" s="719"/>
      <c r="M343" s="1131"/>
      <c r="N343" s="1132"/>
      <c r="O343" s="726"/>
      <c r="P343" s="670" t="str">
        <f t="shared" si="4"/>
        <v/>
      </c>
      <c r="Q343" s="281"/>
      <c r="R343" s="281"/>
    </row>
    <row r="344" spans="3:18" ht="20.100000000000001" hidden="1" customHeight="1">
      <c r="J344" s="281"/>
      <c r="K344" s="281"/>
      <c r="L344" s="1098" t="s">
        <v>115</v>
      </c>
      <c r="M344" s="1099"/>
      <c r="N344" s="1100">
        <f>SUM(N339:N343)</f>
        <v>0</v>
      </c>
      <c r="O344" s="371">
        <f>SUM(O339:O343)</f>
        <v>0</v>
      </c>
      <c r="P344" s="372">
        <f>SUM(P339:P343)</f>
        <v>0</v>
      </c>
      <c r="Q344" s="281"/>
      <c r="R344" s="281"/>
    </row>
    <row r="345" spans="3:18" ht="6" customHeight="1">
      <c r="C345" s="281"/>
      <c r="D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</row>
    <row r="346" spans="3:18" ht="20.100000000000001" customHeight="1">
      <c r="C346" s="1159" t="s">
        <v>116</v>
      </c>
      <c r="D346" s="1160"/>
      <c r="E346" s="1160"/>
      <c r="F346" s="1160"/>
      <c r="G346" s="1160"/>
      <c r="H346" s="1160"/>
      <c r="I346" s="1160"/>
      <c r="J346" s="1160"/>
      <c r="K346" s="1160"/>
      <c r="L346" s="432" t="s">
        <v>176</v>
      </c>
      <c r="M346" s="181"/>
      <c r="N346" s="144"/>
      <c r="O346" s="144"/>
      <c r="P346" s="181"/>
      <c r="Q346" s="181"/>
      <c r="R346" s="182"/>
    </row>
    <row r="347" spans="3:18" ht="20.100000000000001" customHeight="1">
      <c r="C347" s="806" t="s">
        <v>107</v>
      </c>
      <c r="D347" s="807"/>
      <c r="E347" s="807"/>
      <c r="F347" s="808"/>
      <c r="G347" s="806" t="s">
        <v>117</v>
      </c>
      <c r="H347" s="807"/>
      <c r="I347" s="807"/>
      <c r="J347" s="807"/>
      <c r="K347" s="808"/>
      <c r="L347" s="929" t="s">
        <v>118</v>
      </c>
      <c r="M347" s="1104"/>
      <c r="N347" s="1104"/>
      <c r="O347" s="930"/>
      <c r="P347" s="925" t="s">
        <v>119</v>
      </c>
      <c r="Q347" s="1200" t="s">
        <v>120</v>
      </c>
      <c r="R347" s="1201"/>
    </row>
    <row r="348" spans="3:18" ht="20.100000000000001" customHeight="1">
      <c r="C348" s="809"/>
      <c r="D348" s="810"/>
      <c r="E348" s="810"/>
      <c r="F348" s="811"/>
      <c r="G348" s="809"/>
      <c r="H348" s="810"/>
      <c r="I348" s="810"/>
      <c r="J348" s="810"/>
      <c r="K348" s="811"/>
      <c r="L348" s="933" t="s">
        <v>121</v>
      </c>
      <c r="M348" s="934"/>
      <c r="N348" s="933" t="s">
        <v>122</v>
      </c>
      <c r="O348" s="934"/>
      <c r="P348" s="926"/>
      <c r="Q348" s="929"/>
      <c r="R348" s="930"/>
    </row>
    <row r="349" spans="3:18" ht="20.100000000000001" customHeight="1">
      <c r="C349" s="830"/>
      <c r="D349" s="1153"/>
      <c r="E349" s="1153"/>
      <c r="F349" s="1154"/>
      <c r="G349" s="830"/>
      <c r="H349" s="838"/>
      <c r="I349" s="838"/>
      <c r="J349" s="838"/>
      <c r="K349" s="831"/>
      <c r="L349" s="830"/>
      <c r="M349" s="831"/>
      <c r="N349" s="358"/>
      <c r="O349" s="720" t="b">
        <f>IF(L349="KW",N349*1000,
IF(AND(L349="CV",G349&lt;&gt;"Trifásico"),VLOOKUP(N349,'Dados Norma'!$I$4:$N$16,2,0)*1000,
IF(AND(L349="CV",G349="Trifásico"),VLOOKUP(N349,'Dados Norma'!$Q$4:$V$25,2,0)*1000)))</f>
        <v>0</v>
      </c>
      <c r="P349" s="712"/>
      <c r="Q349" s="456">
        <f xml:space="preserve">
IF(AND(G349&lt;&gt;0,N349&lt;&gt;0,L349&lt;&gt;0,P349&lt;&gt;0),
IF(AND(SUM($P$349:$P$357)=1,G349&lt;&gt;"Trifásico",L349="CV"),VLOOKUP(N349,'Dados Norma'!$I$4:$N$16,3,0)*P349*1000,
IF(AND(SUM($P$349:$P$357)=1,G349&lt;&gt;"Trifásico",L349="KW"),VLOOKUP(N349,'Dados Norma'!$J$4:$N$16,2,0)*P349*1000,
IF(AND(SUM($P$349:$P$357)=2,G349&lt;&gt;"Trifásico",L349="CV"),VLOOKUP(N349,'Dados Norma'!$I$4:$N$16,4,0)*P349*1000,
IF(AND(SUM($P$349:$P$357)=2,G349&lt;&gt;"Trifásico",L349="KW"),VLOOKUP(N349,'Dados Norma'!$J$4:$N$16,3,0)*P349*1000,
IF(AND(SUM($P$349:$P$357)=3,G349&lt;&gt;"Trifásico",L349="CV"),VLOOKUP(N349,'Dados Norma'!$I$4:$N$16,5,0)*P349*1000,
IF(AND(SUM($P$349:$P$357)=3,G349&lt;&gt;"Trifásico",L349="KW"),VLOOKUP(N349,'Dados Norma'!$J$4:$N$16,4,0)*P349*1000,
IF(AND(SUM($P$349:$P$357)=4,G349&lt;&gt;"Trifásico",L349="CV"),VLOOKUP(N349,'Dados Norma'!$I$4:$N$16,5,0)*P349*1000,
IF(AND(SUM($P$349:$P$357)=4,G349&lt;&gt;"Trifásico",L349="KW"),VLOOKUP(N349,'Dados Norma'!$J$4:$N$16,4,0)*P349*1000,
IF(AND(SUM($P$349:$P$357)=5,G349&lt;&gt;"Trifásico",L349="CV"),VLOOKUP(N349,'Dados Norma'!$I$4:$N$16,5,0)*P349*1000,
IF(AND(SUM($P$349:$P$357)=5,G349&lt;&gt;"Trifásico",L349="KW"),VLOOKUP(N349,'Dados Norma'!$J$4:$N$16,4,0)*P349*1000,
IF(AND(SUM($P$349:$P$357)&gt;5,G349&lt;&gt;"Trifásico",L349="CV"),VLOOKUP(N349,'Dados Norma'!$I$4:$N$16,6,0)*P349*1000,
IF(AND(SUM($P$349:$P$357)&gt;5,G349&lt;&gt;"Trifásico",L349="KW"),VLOOKUP(N349,'Dados Norma'!$J$4:$N$16,5,0)*P349*1000,
IF(AND(SUM($P$349:$P$357)=1,G349="Trifásico",L349="CV"),VLOOKUP(N349,'Dados Norma'!$Q$4:$V$25,3,0)*P349*1000,
IF(AND(SUM($P$349:$P$357)=1,G349="Trifásico",L349="KW"),VLOOKUP(N349,'Dados Norma'!$R$4:$V$25,2,0)*P349*1000,
IF(AND(SUM($P$349:$P$357)=2,G349="Trifásico",L349="CV"),VLOOKUP(N349,'Dados Norma'!$Q$4:$V$25,4,0)*P349*1000,
IF(AND(SUM($P$349:$P$357)=2,G349="Trifásico",L349="KW"),VLOOKUP(N349,'Dados Norma'!$R$4:$V$25,3,0)*P349*1000,
IF(AND(SUM($P$349:$P$357)=3,G349="Trifásico",L349="CV"),VLOOKUP(N349,'Dados Norma'!$Q$4:$V$25,5,0)*P349*1000,
IF(AND(SUM($P$349:$P$357)=3,G349="Trifásico",L349="KW"),VLOOKUP(N349,'Dados Norma'!$R$4:$V$25,4,0)*P349*1000,
IF(AND(SUM($P$349:$P$357)=4,G349="Trifásico",L349="CV"),VLOOKUP(N349,'Dados Norma'!$Q$4:$V$25,5,0)*P349*1000,
IF(AND(SUM($P$349:$P$357)=4,G349="Trifásico",L349="KW"),VLOOKUP(N349,'Dados Norma'!$R$4:$V$25,4,0)*P349*1000,
IF(AND(SUM($P$349:$P$357)=5,G349="Trifásico",L349="CV"),VLOOKUP(N349,'Dados Norma'!$Q$4:$V$25,5,0)*P349*1000,
IF(AND(SUM($P$349:$P$357)=5,G349="Trifásico",L349="KW"),VLOOKUP(N349,'Dados Norma'!$R$4:$V$25,4,0)*P349*1000,
IF(AND(SUM($P$349:$P$357)&gt;5,G349="Trifásico",L349="CV"),VLOOKUP(N349,'Dados Norma'!$Q$4:$V$25,6,0)*P349*1000,
IF(AND(SUM($P$349:$P$357)&gt;5,G349="Trifásico",L349="KW"),VLOOKUP(N349,'Dados Norma'!$R$4:$V$25,5,0)*P349*1000,
)))))))))))))))))))))))),0)</f>
        <v>0</v>
      </c>
      <c r="R349" s="455">
        <f xml:space="preserve">
IF(AND(G349&lt;&gt;0,N349&lt;&gt;0,L349&lt;&gt;0,P349&lt;&gt;0),O349*P349,0)</f>
        <v>0</v>
      </c>
    </row>
    <row r="350" spans="3:18" ht="20.100000000000001" customHeight="1">
      <c r="C350" s="830"/>
      <c r="D350" s="1153"/>
      <c r="E350" s="1153"/>
      <c r="F350" s="1154"/>
      <c r="G350" s="830"/>
      <c r="H350" s="838"/>
      <c r="I350" s="838"/>
      <c r="J350" s="838"/>
      <c r="K350" s="831"/>
      <c r="L350" s="830"/>
      <c r="M350" s="831"/>
      <c r="N350" s="358"/>
      <c r="O350" s="720" t="b">
        <f>IF(L350="KW",N350*1000,
IF(AND(L350="CV",G350&lt;&gt;"Trifásico"),VLOOKUP(N350,'Dados Norma'!$I$4:$N$16,2,0)*1000,
IF(AND(L350="CV",G350="Trifásico"),VLOOKUP(N350,'Dados Norma'!$Q$4:$V$25,2,0)*1000)))</f>
        <v>0</v>
      </c>
      <c r="P350" s="712"/>
      <c r="Q350" s="456">
        <f xml:space="preserve">
IF(AND(G350&lt;&gt;0,N350&lt;&gt;0,L350&lt;&gt;0,P350&lt;&gt;0),
IF(AND(SUM($P$349:$P$357)=1,G350&lt;&gt;"Trifásico",L350="CV"),VLOOKUP(N350,'Dados Norma'!$I$4:$N$16,3,0)*P350*1000,
IF(AND(SUM($P$349:$P$357)=1,G350&lt;&gt;"Trifásico",L350="KW"),VLOOKUP(N350,'Dados Norma'!$J$4:$N$16,2,0)*P350*1000,
IF(AND(SUM($P$349:$P$357)=2,G350&lt;&gt;"Trifásico",L350="CV"),VLOOKUP(N350,'Dados Norma'!$I$4:$N$16,4,0)*P350*1000,
IF(AND(SUM($P$349:$P$357)=2,G350&lt;&gt;"Trifásico",L350="KW"),VLOOKUP(N350,'Dados Norma'!$J$4:$N$16,3,0)*P350*1000,
IF(AND(SUM($P$349:$P$357)=3,G350&lt;&gt;"Trifásico",L350="CV"),VLOOKUP(N350,'Dados Norma'!$I$4:$N$16,5,0)*P350*1000,
IF(AND(SUM($P$349:$P$357)=3,G350&lt;&gt;"Trifásico",L350="KW"),VLOOKUP(N350,'Dados Norma'!$J$4:$N$16,4,0)*P350*1000,
IF(AND(SUM($P$349:$P$357)=4,G350&lt;&gt;"Trifásico",L350="CV"),VLOOKUP(N350,'Dados Norma'!$I$4:$N$16,5,0)*P350*1000,
IF(AND(SUM($P$349:$P$357)=4,G350&lt;&gt;"Trifásico",L350="KW"),VLOOKUP(N350,'Dados Norma'!$J$4:$N$16,4,0)*P350*1000,
IF(AND(SUM($P$349:$P$357)=5,G350&lt;&gt;"Trifásico",L350="CV"),VLOOKUP(N350,'Dados Norma'!$I$4:$N$16,5,0)*P350*1000,
IF(AND(SUM($P$349:$P$357)=5,G350&lt;&gt;"Trifásico",L350="KW"),VLOOKUP(N350,'Dados Norma'!$J$4:$N$16,4,0)*P350*1000,
IF(AND(SUM($P$349:$P$357)&gt;5,G350&lt;&gt;"Trifásico",L350="CV"),VLOOKUP(N350,'Dados Norma'!$I$4:$N$16,6,0)*P350*1000,
IF(AND(SUM($P$349:$P$357)&gt;5,G350&lt;&gt;"Trifásico",L350="KW"),VLOOKUP(N350,'Dados Norma'!$J$4:$N$16,5,0)*P350*1000,
IF(AND(SUM($P$349:$P$357)=1,G350="Trifásico",L350="CV"),VLOOKUP(N350,'Dados Norma'!$Q$4:$V$25,3,0)*P350*1000,
IF(AND(SUM($P$349:$P$357)=1,G350="Trifásico",L350="KW"),VLOOKUP(N350,'Dados Norma'!$R$4:$V$25,2,0)*P350*1000,
IF(AND(SUM($P$349:$P$357)=2,G350="Trifásico",L350="CV"),VLOOKUP(N350,'Dados Norma'!$Q$4:$V$25,4,0)*P350*1000,
IF(AND(SUM($P$349:$P$357)=2,G350="Trifásico",L350="KW"),VLOOKUP(N350,'Dados Norma'!$R$4:$V$25,3,0)*P350*1000,
IF(AND(SUM($P$349:$P$357)=3,G350="Trifásico",L350="CV"),VLOOKUP(N350,'Dados Norma'!$Q$4:$V$25,5,0)*P350*1000,
IF(AND(SUM($P$349:$P$357)=3,G350="Trifásico",L350="KW"),VLOOKUP(N350,'Dados Norma'!$R$4:$V$25,4,0)*P350*1000,
IF(AND(SUM($P$349:$P$357)=4,G350="Trifásico",L350="CV"),VLOOKUP(N350,'Dados Norma'!$Q$4:$V$25,5,0)*P350*1000,
IF(AND(SUM($P$349:$P$357)=4,G350="Trifásico",L350="KW"),VLOOKUP(N350,'Dados Norma'!$R$4:$V$25,4,0)*P350*1000,
IF(AND(SUM($P$349:$P$357)=5,G350="Trifásico",L350="CV"),VLOOKUP(N350,'Dados Norma'!$Q$4:$V$25,5,0)*P350*1000,
IF(AND(SUM($P$349:$P$357)=5,G350="Trifásico",L350="KW"),VLOOKUP(N350,'Dados Norma'!$R$4:$V$25,4,0)*P350*1000,
IF(AND(SUM($P$349:$P$357)&gt;5,G350="Trifásico",L350="CV"),VLOOKUP(N350,'Dados Norma'!$Q$4:$V$25,6,0)*P350*1000,
IF(AND(SUM($P$349:$P$357)&gt;5,G350="Trifásico",L350="KW"),VLOOKUP(N350,'Dados Norma'!$R$4:$V$25,5,0)*P350*1000,
)))))))))))))))))))))))),0)</f>
        <v>0</v>
      </c>
      <c r="R350" s="455">
        <f t="shared" ref="R350" si="5" xml:space="preserve">
IF(AND(G350&lt;&gt;0,N350&lt;&gt;0,L350&lt;&gt;0,P350&lt;&gt;0),O350*P350,0)</f>
        <v>0</v>
      </c>
    </row>
    <row r="351" spans="3:18" ht="20.100000000000001" customHeight="1">
      <c r="C351" s="830"/>
      <c r="D351" s="1153"/>
      <c r="E351" s="1153"/>
      <c r="F351" s="1154"/>
      <c r="G351" s="830"/>
      <c r="H351" s="838"/>
      <c r="I351" s="838"/>
      <c r="J351" s="838"/>
      <c r="K351" s="831"/>
      <c r="L351" s="830"/>
      <c r="M351" s="831"/>
      <c r="N351" s="358"/>
      <c r="O351" s="720" t="b">
        <f>IF(L351="KW",N351*1000,
IF(AND(L351="CV",G351&lt;&gt;"Trifásico"),VLOOKUP(N351,'Dados Norma'!$I$4:$N$16,2,0)*1000,
IF(AND(L351="CV",G351="Trifásico"),VLOOKUP(N351,'Dados Norma'!$Q$4:$V$25,2,0)*1000)))</f>
        <v>0</v>
      </c>
      <c r="P351" s="712"/>
      <c r="Q351" s="456">
        <f xml:space="preserve">
IF(AND(G351&lt;&gt;0,N351&lt;&gt;0,L351&lt;&gt;0,P351&lt;&gt;0),
IF(AND(SUM($P$349:$P$357)=1,G351&lt;&gt;"Trifásico",L351="CV"),VLOOKUP(N351,'Dados Norma'!$I$4:$N$16,3,0)*P351*1000,
IF(AND(SUM($P$349:$P$357)=1,G351&lt;&gt;"Trifásico",L351="KW"),VLOOKUP(N351,'Dados Norma'!$J$4:$N$16,2,0)*P351*1000,
IF(AND(SUM($P$349:$P$357)=2,G351&lt;&gt;"Trifásico",L351="CV"),VLOOKUP(N351,'Dados Norma'!$I$4:$N$16,4,0)*P351*1000,
IF(AND(SUM($P$349:$P$357)=2,G351&lt;&gt;"Trifásico",L351="KW"),VLOOKUP(N351,'Dados Norma'!$J$4:$N$16,3,0)*P351*1000,
IF(AND(SUM($P$349:$P$357)=3,G351&lt;&gt;"Trifásico",L351="CV"),VLOOKUP(N351,'Dados Norma'!$I$4:$N$16,5,0)*P351*1000,
IF(AND(SUM($P$349:$P$357)=3,G351&lt;&gt;"Trifásico",L351="KW"),VLOOKUP(N351,'Dados Norma'!$J$4:$N$16,4,0)*P351*1000,
IF(AND(SUM($P$349:$P$357)=4,G351&lt;&gt;"Trifásico",L351="CV"),VLOOKUP(N351,'Dados Norma'!$I$4:$N$16,5,0)*P351*1000,
IF(AND(SUM($P$349:$P$357)=4,G351&lt;&gt;"Trifásico",L351="KW"),VLOOKUP(N351,'Dados Norma'!$J$4:$N$16,4,0)*P351*1000,
IF(AND(SUM($P$349:$P$357)=5,G351&lt;&gt;"Trifásico",L351="CV"),VLOOKUP(N351,'Dados Norma'!$I$4:$N$16,5,0)*P351*1000,
IF(AND(SUM($P$349:$P$357)=5,G351&lt;&gt;"Trifásico",L351="KW"),VLOOKUP(N351,'Dados Norma'!$J$4:$N$16,4,0)*P351*1000,
IF(AND(SUM($P$349:$P$357)&gt;5,G351&lt;&gt;"Trifásico",L351="CV"),VLOOKUP(N351,'Dados Norma'!$I$4:$N$16,6,0)*P351*1000,
IF(AND(SUM($P$349:$P$357)&gt;5,G351&lt;&gt;"Trifásico",L351="KW"),VLOOKUP(N351,'Dados Norma'!$J$4:$N$16,5,0)*P351*1000,
IF(AND(SUM($P$349:$P$357)=1,G351="Trifásico",L351="CV"),VLOOKUP(N351,'Dados Norma'!$Q$4:$V$25,3,0)*P351*1000,
IF(AND(SUM($P$349:$P$357)=1,G351="Trifásico",L351="KW"),VLOOKUP(N351,'Dados Norma'!$R$4:$V$25,2,0)*P351*1000,
IF(AND(SUM($P$349:$P$357)=2,G351="Trifásico",L351="CV"),VLOOKUP(N351,'Dados Norma'!$Q$4:$V$25,4,0)*P351*1000,
IF(AND(SUM($P$349:$P$357)=2,G351="Trifásico",L351="KW"),VLOOKUP(N351,'Dados Norma'!$R$4:$V$25,3,0)*P351*1000,
IF(AND(SUM($P$349:$P$357)=3,G351="Trifásico",L351="CV"),VLOOKUP(N351,'Dados Norma'!$Q$4:$V$25,5,0)*P351*1000,
IF(AND(SUM($P$349:$P$357)=3,G351="Trifásico",L351="KW"),VLOOKUP(N351,'Dados Norma'!$R$4:$V$25,4,0)*P351*1000,
IF(AND(SUM($P$349:$P$357)=4,G351="Trifásico",L351="CV"),VLOOKUP(N351,'Dados Norma'!$Q$4:$V$25,5,0)*P351*1000,
IF(AND(SUM($P$349:$P$357)=4,G351="Trifásico",L351="KW"),VLOOKUP(N351,'Dados Norma'!$R$4:$V$25,4,0)*P351*1000,
IF(AND(SUM($P$349:$P$357)=5,G351="Trifásico",L351="CV"),VLOOKUP(N351,'Dados Norma'!$Q$4:$V$25,5,0)*P351*1000,
IF(AND(SUM($P$349:$P$357)=5,G351="Trifásico",L351="KW"),VLOOKUP(N351,'Dados Norma'!$R$4:$V$25,4,0)*P351*1000,
IF(AND(SUM($P$349:$P$357)&gt;5,G351="Trifásico",L351="CV"),VLOOKUP(N351,'Dados Norma'!$Q$4:$V$25,6,0)*P351*1000,
IF(AND(SUM($P$349:$P$357)&gt;5,G351="Trifásico",L351="KW"),VLOOKUP(N351,'Dados Norma'!$R$4:$V$25,5,0)*P351*1000,
)))))))))))))))))))))))),0)</f>
        <v>0</v>
      </c>
      <c r="R351" s="455">
        <f xml:space="preserve">
IF(AND(G351&lt;&gt;0,N351&lt;&gt;0,L351&lt;&gt;0,P351&lt;&gt;0),O351*P351,0)</f>
        <v>0</v>
      </c>
    </row>
    <row r="352" spans="3:18" ht="20.100000000000001" customHeight="1">
      <c r="C352" s="830"/>
      <c r="D352" s="1153"/>
      <c r="E352" s="1153"/>
      <c r="F352" s="1154"/>
      <c r="G352" s="830"/>
      <c r="H352" s="838"/>
      <c r="I352" s="838"/>
      <c r="J352" s="838"/>
      <c r="K352" s="831"/>
      <c r="L352" s="830"/>
      <c r="M352" s="831"/>
      <c r="N352" s="358"/>
      <c r="O352" s="720" t="b">
        <f>IF(L352="KW",N352*1000,
IF(AND(L352="CV",G352&lt;&gt;"Trifásico"),VLOOKUP(N352,'Dados Norma'!$I$4:$N$16,2,0)*1000,
IF(AND(L352="CV",G352="Trifásico"),VLOOKUP(N352,'Dados Norma'!$Q$4:$V$25,2,0)*1000)))</f>
        <v>0</v>
      </c>
      <c r="P352" s="712"/>
      <c r="Q352" s="456">
        <f xml:space="preserve">
IF(AND(G352&lt;&gt;0,N352&lt;&gt;0,L352&lt;&gt;0,P352&lt;&gt;0),
IF(AND(SUM($P$349:$P$357)=1,G352&lt;&gt;"Trifásico",L352="CV"),VLOOKUP(N352,'Dados Norma'!$I$4:$N$16,3,0)*P352*1000,
IF(AND(SUM($P$349:$P$357)=1,G352&lt;&gt;"Trifásico",L352="KW"),VLOOKUP(N352,'Dados Norma'!$J$4:$N$16,2,0)*P352*1000,
IF(AND(SUM($P$349:$P$357)=2,G352&lt;&gt;"Trifásico",L352="CV"),VLOOKUP(N352,'Dados Norma'!$I$4:$N$16,4,0)*P352*1000,
IF(AND(SUM($P$349:$P$357)=2,G352&lt;&gt;"Trifásico",L352="KW"),VLOOKUP(N352,'Dados Norma'!$J$4:$N$16,3,0)*P352*1000,
IF(AND(SUM($P$349:$P$357)=3,G352&lt;&gt;"Trifásico",L352="CV"),VLOOKUP(N352,'Dados Norma'!$I$4:$N$16,5,0)*P352*1000,
IF(AND(SUM($P$349:$P$357)=3,G352&lt;&gt;"Trifásico",L352="KW"),VLOOKUP(N352,'Dados Norma'!$J$4:$N$16,4,0)*P352*1000,
IF(AND(SUM($P$349:$P$357)=4,G352&lt;&gt;"Trifásico",L352="CV"),VLOOKUP(N352,'Dados Norma'!$I$4:$N$16,5,0)*P352*1000,
IF(AND(SUM($P$349:$P$357)=4,G352&lt;&gt;"Trifásico",L352="KW"),VLOOKUP(N352,'Dados Norma'!$J$4:$N$16,4,0)*P352*1000,
IF(AND(SUM($P$349:$P$357)=5,G352&lt;&gt;"Trifásico",L352="CV"),VLOOKUP(N352,'Dados Norma'!$I$4:$N$16,5,0)*P352*1000,
IF(AND(SUM($P$349:$P$357)=5,G352&lt;&gt;"Trifásico",L352="KW"),VLOOKUP(N352,'Dados Norma'!$J$4:$N$16,4,0)*P352*1000,
IF(AND(SUM($P$349:$P$357)&gt;5,G352&lt;&gt;"Trifásico",L352="CV"),VLOOKUP(N352,'Dados Norma'!$I$4:$N$16,6,0)*P352*1000,
IF(AND(SUM($P$349:$P$357)&gt;5,G352&lt;&gt;"Trifásico",L352="KW"),VLOOKUP(N352,'Dados Norma'!$J$4:$N$16,5,0)*P352*1000,
IF(AND(SUM($P$349:$P$357)=1,G352="Trifásico",L352="CV"),VLOOKUP(N352,'Dados Norma'!$Q$4:$V$25,3,0)*P352*1000,
IF(AND(SUM($P$349:$P$357)=1,G352="Trifásico",L352="KW"),VLOOKUP(N352,'Dados Norma'!$R$4:$V$25,2,0)*P352*1000,
IF(AND(SUM($P$349:$P$357)=2,G352="Trifásico",L352="CV"),VLOOKUP(N352,'Dados Norma'!$Q$4:$V$25,4,0)*P352*1000,
IF(AND(SUM($P$349:$P$357)=2,G352="Trifásico",L352="KW"),VLOOKUP(N352,'Dados Norma'!$R$4:$V$25,3,0)*P352*1000,
IF(AND(SUM($P$349:$P$357)=3,G352="Trifásico",L352="CV"),VLOOKUP(N352,'Dados Norma'!$Q$4:$V$25,5,0)*P352*1000,
IF(AND(SUM($P$349:$P$357)=3,G352="Trifásico",L352="KW"),VLOOKUP(N352,'Dados Norma'!$R$4:$V$25,4,0)*P352*1000,
IF(AND(SUM($P$349:$P$357)=4,G352="Trifásico",L352="CV"),VLOOKUP(N352,'Dados Norma'!$Q$4:$V$25,5,0)*P352*1000,
IF(AND(SUM($P$349:$P$357)=4,G352="Trifásico",L352="KW"),VLOOKUP(N352,'Dados Norma'!$R$4:$V$25,4,0)*P352*1000,
IF(AND(SUM($P$349:$P$357)=5,G352="Trifásico",L352="CV"),VLOOKUP(N352,'Dados Norma'!$Q$4:$V$25,5,0)*P352*1000,
IF(AND(SUM($P$349:$P$357)=5,G352="Trifásico",L352="KW"),VLOOKUP(N352,'Dados Norma'!$R$4:$V$25,4,0)*P352*1000,
IF(AND(SUM($P$349:$P$357)&gt;5,G352="Trifásico",L352="CV"),VLOOKUP(N352,'Dados Norma'!$Q$4:$V$25,6,0)*P352*1000,
IF(AND(SUM($P$349:$P$357)&gt;5,G352="Trifásico",L352="KW"),VLOOKUP(N352,'Dados Norma'!$R$4:$V$25,5,0)*P352*1000,
)))))))))))))))))))))))),0)</f>
        <v>0</v>
      </c>
      <c r="R352" s="455">
        <f t="shared" ref="R352:R357" si="6" xml:space="preserve">
IF(AND(G352&lt;&gt;0,N352&lt;&gt;0,L352&lt;&gt;0,P352&lt;&gt;0),O352*P352,0)</f>
        <v>0</v>
      </c>
    </row>
    <row r="353" spans="3:18" ht="20.100000000000001" customHeight="1">
      <c r="C353" s="830"/>
      <c r="D353" s="1153"/>
      <c r="E353" s="1153"/>
      <c r="F353" s="1154"/>
      <c r="G353" s="830"/>
      <c r="H353" s="838"/>
      <c r="I353" s="838"/>
      <c r="J353" s="838"/>
      <c r="K353" s="831"/>
      <c r="L353" s="830"/>
      <c r="M353" s="831"/>
      <c r="N353" s="358"/>
      <c r="O353" s="720" t="b">
        <f>IF(L353="KW",N353*1000,
IF(AND(L353="CV",G353&lt;&gt;"Trifásico"),VLOOKUP(N353,'Dados Norma'!$I$4:$N$16,2,0)*1000,
IF(AND(L353="CV",G353="Trifásico"),VLOOKUP(N353,'Dados Norma'!$Q$4:$V$25,2,0)*1000)))</f>
        <v>0</v>
      </c>
      <c r="P353" s="712"/>
      <c r="Q353" s="456">
        <f xml:space="preserve">
IF(AND(G353&lt;&gt;0,N353&lt;&gt;0,L353&lt;&gt;0,P353&lt;&gt;0),
IF(AND(SUM($P$349:$P$357)=1,G353&lt;&gt;"Trifásico",L353="CV"),VLOOKUP(N353,'Dados Norma'!$I$4:$N$16,3,0)*P353*1000,
IF(AND(SUM($P$349:$P$357)=1,G353&lt;&gt;"Trifásico",L353="KW"),VLOOKUP(N353,'Dados Norma'!$J$4:$N$16,2,0)*P353*1000,
IF(AND(SUM($P$349:$P$357)=2,G353&lt;&gt;"Trifásico",L353="CV"),VLOOKUP(N353,'Dados Norma'!$I$4:$N$16,4,0)*P353*1000,
IF(AND(SUM($P$349:$P$357)=2,G353&lt;&gt;"Trifásico",L353="KW"),VLOOKUP(N353,'Dados Norma'!$J$4:$N$16,3,0)*P353*1000,
IF(AND(SUM($P$349:$P$357)=3,G353&lt;&gt;"Trifásico",L353="CV"),VLOOKUP(N353,'Dados Norma'!$I$4:$N$16,5,0)*P353*1000,
IF(AND(SUM($P$349:$P$357)=3,G353&lt;&gt;"Trifásico",L353="KW"),VLOOKUP(N353,'Dados Norma'!$J$4:$N$16,4,0)*P353*1000,
IF(AND(SUM($P$349:$P$357)=4,G353&lt;&gt;"Trifásico",L353="CV"),VLOOKUP(N353,'Dados Norma'!$I$4:$N$16,5,0)*P353*1000,
IF(AND(SUM($P$349:$P$357)=4,G353&lt;&gt;"Trifásico",L353="KW"),VLOOKUP(N353,'Dados Norma'!$J$4:$N$16,4,0)*P353*1000,
IF(AND(SUM($P$349:$P$357)=5,G353&lt;&gt;"Trifásico",L353="CV"),VLOOKUP(N353,'Dados Norma'!$I$4:$N$16,5,0)*P353*1000,
IF(AND(SUM($P$349:$P$357)=5,G353&lt;&gt;"Trifásico",L353="KW"),VLOOKUP(N353,'Dados Norma'!$J$4:$N$16,4,0)*P353*1000,
IF(AND(SUM($P$349:$P$357)&gt;5,G353&lt;&gt;"Trifásico",L353="CV"),VLOOKUP(N353,'Dados Norma'!$I$4:$N$16,6,0)*P353*1000,
IF(AND(SUM($P$349:$P$357)&gt;5,G353&lt;&gt;"Trifásico",L353="KW"),VLOOKUP(N353,'Dados Norma'!$J$4:$N$16,5,0)*P353*1000,
IF(AND(SUM($P$349:$P$357)=1,G353="Trifásico",L353="CV"),VLOOKUP(N353,'Dados Norma'!$Q$4:$V$25,3,0)*P353*1000,
IF(AND(SUM($P$349:$P$357)=1,G353="Trifásico",L353="KW"),VLOOKUP(N353,'Dados Norma'!$R$4:$V$25,2,0)*P353*1000,
IF(AND(SUM($P$349:$P$357)=2,G353="Trifásico",L353="CV"),VLOOKUP(N353,'Dados Norma'!$Q$4:$V$25,4,0)*P353*1000,
IF(AND(SUM($P$349:$P$357)=2,G353="Trifásico",L353="KW"),VLOOKUP(N353,'Dados Norma'!$R$4:$V$25,3,0)*P353*1000,
IF(AND(SUM($P$349:$P$357)=3,G353="Trifásico",L353="CV"),VLOOKUP(N353,'Dados Norma'!$Q$4:$V$25,5,0)*P353*1000,
IF(AND(SUM($P$349:$P$357)=3,G353="Trifásico",L353="KW"),VLOOKUP(N353,'Dados Norma'!$R$4:$V$25,4,0)*P353*1000,
IF(AND(SUM($P$349:$P$357)=4,G353="Trifásico",L353="CV"),VLOOKUP(N353,'Dados Norma'!$Q$4:$V$25,5,0)*P353*1000,
IF(AND(SUM($P$349:$P$357)=4,G353="Trifásico",L353="KW"),VLOOKUP(N353,'Dados Norma'!$R$4:$V$25,4,0)*P353*1000,
IF(AND(SUM($P$349:$P$357)=5,G353="Trifásico",L353="CV"),VLOOKUP(N353,'Dados Norma'!$Q$4:$V$25,5,0)*P353*1000,
IF(AND(SUM($P$349:$P$357)=5,G353="Trifásico",L353="KW"),VLOOKUP(N353,'Dados Norma'!$R$4:$V$25,4,0)*P353*1000,
IF(AND(SUM($P$349:$P$357)&gt;5,G353="Trifásico",L353="CV"),VLOOKUP(N353,'Dados Norma'!$Q$4:$V$25,6,0)*P353*1000,
IF(AND(SUM($P$349:$P$357)&gt;5,G353="Trifásico",L353="KW"),VLOOKUP(N353,'Dados Norma'!$R$4:$V$25,5,0)*P353*1000,
)))))))))))))))))))))))),0)</f>
        <v>0</v>
      </c>
      <c r="R353" s="455">
        <f t="shared" si="6"/>
        <v>0</v>
      </c>
    </row>
    <row r="354" spans="3:18" ht="20.100000000000001" customHeight="1">
      <c r="C354" s="830"/>
      <c r="D354" s="1153"/>
      <c r="E354" s="1153"/>
      <c r="F354" s="1154"/>
      <c r="G354" s="830"/>
      <c r="H354" s="838"/>
      <c r="I354" s="838"/>
      <c r="J354" s="838"/>
      <c r="K354" s="831"/>
      <c r="L354" s="830"/>
      <c r="M354" s="831"/>
      <c r="N354" s="358"/>
      <c r="O354" s="720" t="b">
        <f>IF(L354="KW",N354*1000,
IF(AND(L354="CV",G354&lt;&gt;"Trifásico"),VLOOKUP(N354,'Dados Norma'!$I$4:$N$16,2,0)*1000,
IF(AND(L354="CV",G354="Trifásico"),VLOOKUP(N354,'Dados Norma'!$Q$4:$V$25,2,0)*1000)))</f>
        <v>0</v>
      </c>
      <c r="P354" s="712"/>
      <c r="Q354" s="456">
        <f xml:space="preserve">
IF(AND(G354&lt;&gt;0,N354&lt;&gt;0,L354&lt;&gt;0,P354&lt;&gt;0),
IF(AND(SUM($P$349:$P$357)=1,G354&lt;&gt;"Trifásico",L354="CV"),VLOOKUP(N354,'Dados Norma'!$I$4:$N$16,3,0)*P354*1000,
IF(AND(SUM($P$349:$P$357)=1,G354&lt;&gt;"Trifásico",L354="KW"),VLOOKUP(N354,'Dados Norma'!$J$4:$N$16,2,0)*P354*1000,
IF(AND(SUM($P$349:$P$357)=2,G354&lt;&gt;"Trifásico",L354="CV"),VLOOKUP(N354,'Dados Norma'!$I$4:$N$16,4,0)*P354*1000,
IF(AND(SUM($P$349:$P$357)=2,G354&lt;&gt;"Trifásico",L354="KW"),VLOOKUP(N354,'Dados Norma'!$J$4:$N$16,3,0)*P354*1000,
IF(AND(SUM($P$349:$P$357)=3,G354&lt;&gt;"Trifásico",L354="CV"),VLOOKUP(N354,'Dados Norma'!$I$4:$N$16,5,0)*P354*1000,
IF(AND(SUM($P$349:$P$357)=3,G354&lt;&gt;"Trifásico",L354="KW"),VLOOKUP(N354,'Dados Norma'!$J$4:$N$16,4,0)*P354*1000,
IF(AND(SUM($P$349:$P$357)=4,G354&lt;&gt;"Trifásico",L354="CV"),VLOOKUP(N354,'Dados Norma'!$I$4:$N$16,5,0)*P354*1000,
IF(AND(SUM($P$349:$P$357)=4,G354&lt;&gt;"Trifásico",L354="KW"),VLOOKUP(N354,'Dados Norma'!$J$4:$N$16,4,0)*P354*1000,
IF(AND(SUM($P$349:$P$357)=5,G354&lt;&gt;"Trifásico",L354="CV"),VLOOKUP(N354,'Dados Norma'!$I$4:$N$16,5,0)*P354*1000,
IF(AND(SUM($P$349:$P$357)=5,G354&lt;&gt;"Trifásico",L354="KW"),VLOOKUP(N354,'Dados Norma'!$J$4:$N$16,4,0)*P354*1000,
IF(AND(SUM($P$349:$P$357)&gt;5,G354&lt;&gt;"Trifásico",L354="CV"),VLOOKUP(N354,'Dados Norma'!$I$4:$N$16,6,0)*P354*1000,
IF(AND(SUM($P$349:$P$357)&gt;5,G354&lt;&gt;"Trifásico",L354="KW"),VLOOKUP(N354,'Dados Norma'!$J$4:$N$16,5,0)*P354*1000,
IF(AND(SUM($P$349:$P$357)=1,G354="Trifásico",L354="CV"),VLOOKUP(N354,'Dados Norma'!$Q$4:$V$25,3,0)*P354*1000,
IF(AND(SUM($P$349:$P$357)=1,G354="Trifásico",L354="KW"),VLOOKUP(N354,'Dados Norma'!$R$4:$V$25,2,0)*P354*1000,
IF(AND(SUM($P$349:$P$357)=2,G354="Trifásico",L354="CV"),VLOOKUP(N354,'Dados Norma'!$Q$4:$V$25,4,0)*P354*1000,
IF(AND(SUM($P$349:$P$357)=2,G354="Trifásico",L354="KW"),VLOOKUP(N354,'Dados Norma'!$R$4:$V$25,3,0)*P354*1000,
IF(AND(SUM($P$349:$P$357)=3,G354="Trifásico",L354="CV"),VLOOKUP(N354,'Dados Norma'!$Q$4:$V$25,5,0)*P354*1000,
IF(AND(SUM($P$349:$P$357)=3,G354="Trifásico",L354="KW"),VLOOKUP(N354,'Dados Norma'!$R$4:$V$25,4,0)*P354*1000,
IF(AND(SUM($P$349:$P$357)=4,G354="Trifásico",L354="CV"),VLOOKUP(N354,'Dados Norma'!$Q$4:$V$25,5,0)*P354*1000,
IF(AND(SUM($P$349:$P$357)=4,G354="Trifásico",L354="KW"),VLOOKUP(N354,'Dados Norma'!$R$4:$V$25,4,0)*P354*1000,
IF(AND(SUM($P$349:$P$357)=5,G354="Trifásico",L354="CV"),VLOOKUP(N354,'Dados Norma'!$Q$4:$V$25,5,0)*P354*1000,
IF(AND(SUM($P$349:$P$357)=5,G354="Trifásico",L354="KW"),VLOOKUP(N354,'Dados Norma'!$R$4:$V$25,4,0)*P354*1000,
IF(AND(SUM($P$349:$P$357)&gt;5,G354="Trifásico",L354="CV"),VLOOKUP(N354,'Dados Norma'!$Q$4:$V$25,6,0)*P354*1000,
IF(AND(SUM($P$349:$P$357)&gt;5,G354="Trifásico",L354="KW"),VLOOKUP(N354,'Dados Norma'!$R$4:$V$25,5,0)*P354*1000,
)))))))))))))))))))))))),0)</f>
        <v>0</v>
      </c>
      <c r="R354" s="455">
        <f t="shared" si="6"/>
        <v>0</v>
      </c>
    </row>
    <row r="355" spans="3:18" ht="20.100000000000001" customHeight="1">
      <c r="C355" s="830"/>
      <c r="D355" s="1153"/>
      <c r="E355" s="1153"/>
      <c r="F355" s="1154"/>
      <c r="G355" s="830"/>
      <c r="H355" s="838"/>
      <c r="I355" s="838"/>
      <c r="J355" s="838"/>
      <c r="K355" s="831"/>
      <c r="L355" s="830"/>
      <c r="M355" s="831"/>
      <c r="N355" s="358"/>
      <c r="O355" s="720" t="b">
        <f>IF(L355="KW",N355*1000,
IF(AND(L355="CV",G355&lt;&gt;"Trifásico"),VLOOKUP(N355,'Dados Norma'!$I$4:$N$16,2,0)*1000,
IF(AND(L355="CV",G355="Trifásico"),VLOOKUP(N355,'Dados Norma'!$Q$4:$V$25,2,0)*1000)))</f>
        <v>0</v>
      </c>
      <c r="P355" s="712"/>
      <c r="Q355" s="456">
        <f xml:space="preserve">
IF(AND(G355&lt;&gt;0,N355&lt;&gt;0,L355&lt;&gt;0,P355&lt;&gt;0),
IF(AND(SUM($P$349:$P$357)=1,G355&lt;&gt;"Trifásico",L355="CV"),VLOOKUP(N355,'Dados Norma'!$I$4:$N$16,3,0)*P355*1000,
IF(AND(SUM($P$349:$P$357)=1,G355&lt;&gt;"Trifásico",L355="KW"),VLOOKUP(N355,'Dados Norma'!$J$4:$N$16,2,0)*P355*1000,
IF(AND(SUM($P$349:$P$357)=2,G355&lt;&gt;"Trifásico",L355="CV"),VLOOKUP(N355,'Dados Norma'!$I$4:$N$16,4,0)*P355*1000,
IF(AND(SUM($P$349:$P$357)=2,G355&lt;&gt;"Trifásico",L355="KW"),VLOOKUP(N355,'Dados Norma'!$J$4:$N$16,3,0)*P355*1000,
IF(AND(SUM($P$349:$P$357)=3,G355&lt;&gt;"Trifásico",L355="CV"),VLOOKUP(N355,'Dados Norma'!$I$4:$N$16,5,0)*P355*1000,
IF(AND(SUM($P$349:$P$357)=3,G355&lt;&gt;"Trifásico",L355="KW"),VLOOKUP(N355,'Dados Norma'!$J$4:$N$16,4,0)*P355*1000,
IF(AND(SUM($P$349:$P$357)=4,G355&lt;&gt;"Trifásico",L355="CV"),VLOOKUP(N355,'Dados Norma'!$I$4:$N$16,5,0)*P355*1000,
IF(AND(SUM($P$349:$P$357)=4,G355&lt;&gt;"Trifásico",L355="KW"),VLOOKUP(N355,'Dados Norma'!$J$4:$N$16,4,0)*P355*1000,
IF(AND(SUM($P$349:$P$357)=5,G355&lt;&gt;"Trifásico",L355="CV"),VLOOKUP(N355,'Dados Norma'!$I$4:$N$16,5,0)*P355*1000,
IF(AND(SUM($P$349:$P$357)=5,G355&lt;&gt;"Trifásico",L355="KW"),VLOOKUP(N355,'Dados Norma'!$J$4:$N$16,4,0)*P355*1000,
IF(AND(SUM($P$349:$P$357)&gt;5,G355&lt;&gt;"Trifásico",L355="CV"),VLOOKUP(N355,'Dados Norma'!$I$4:$N$16,6,0)*P355*1000,
IF(AND(SUM($P$349:$P$357)&gt;5,G355&lt;&gt;"Trifásico",L355="KW"),VLOOKUP(N355,'Dados Norma'!$J$4:$N$16,5,0)*P355*1000,
IF(AND(SUM($P$349:$P$357)=1,G355="Trifásico",L355="CV"),VLOOKUP(N355,'Dados Norma'!$Q$4:$V$25,3,0)*P355*1000,
IF(AND(SUM($P$349:$P$357)=1,G355="Trifásico",L355="KW"),VLOOKUP(N355,'Dados Norma'!$R$4:$V$25,2,0)*P355*1000,
IF(AND(SUM($P$349:$P$357)=2,G355="Trifásico",L355="CV"),VLOOKUP(N355,'Dados Norma'!$Q$4:$V$25,4,0)*P355*1000,
IF(AND(SUM($P$349:$P$357)=2,G355="Trifásico",L355="KW"),VLOOKUP(N355,'Dados Norma'!$R$4:$V$25,3,0)*P355*1000,
IF(AND(SUM($P$349:$P$357)=3,G355="Trifásico",L355="CV"),VLOOKUP(N355,'Dados Norma'!$Q$4:$V$25,5,0)*P355*1000,
IF(AND(SUM($P$349:$P$357)=3,G355="Trifásico",L355="KW"),VLOOKUP(N355,'Dados Norma'!$R$4:$V$25,4,0)*P355*1000,
IF(AND(SUM($P$349:$P$357)=4,G355="Trifásico",L355="CV"),VLOOKUP(N355,'Dados Norma'!$Q$4:$V$25,5,0)*P355*1000,
IF(AND(SUM($P$349:$P$357)=4,G355="Trifásico",L355="KW"),VLOOKUP(N355,'Dados Norma'!$R$4:$V$25,4,0)*P355*1000,
IF(AND(SUM($P$349:$P$357)=5,G355="Trifásico",L355="CV"),VLOOKUP(N355,'Dados Norma'!$Q$4:$V$25,5,0)*P355*1000,
IF(AND(SUM($P$349:$P$357)=5,G355="Trifásico",L355="KW"),VLOOKUP(N355,'Dados Norma'!$R$4:$V$25,4,0)*P355*1000,
IF(AND(SUM($P$349:$P$357)&gt;5,G355="Trifásico",L355="CV"),VLOOKUP(N355,'Dados Norma'!$Q$4:$V$25,6,0)*P355*1000,
IF(AND(SUM($P$349:$P$357)&gt;5,G355="Trifásico",L355="KW"),VLOOKUP(N355,'Dados Norma'!$R$4:$V$25,5,0)*P355*1000,
)))))))))))))))))))))))),0)</f>
        <v>0</v>
      </c>
      <c r="R355" s="455">
        <f t="shared" si="6"/>
        <v>0</v>
      </c>
    </row>
    <row r="356" spans="3:18" ht="20.100000000000001" customHeight="1">
      <c r="C356" s="830"/>
      <c r="D356" s="1153"/>
      <c r="E356" s="1153"/>
      <c r="F356" s="1154"/>
      <c r="G356" s="830"/>
      <c r="H356" s="838"/>
      <c r="I356" s="838"/>
      <c r="J356" s="838"/>
      <c r="K356" s="831"/>
      <c r="L356" s="830"/>
      <c r="M356" s="831"/>
      <c r="N356" s="358"/>
      <c r="O356" s="720" t="b">
        <f>IF(L356="KW",N356*1000,
IF(AND(L356="CV",G356&lt;&gt;"Trifásico"),VLOOKUP(N356,'Dados Norma'!$I$4:$N$16,2,0)*1000,
IF(AND(L356="CV",G356="Trifásico"),VLOOKUP(N356,'Dados Norma'!$Q$4:$V$25,2,0)*1000)))</f>
        <v>0</v>
      </c>
      <c r="P356" s="712"/>
      <c r="Q356" s="456">
        <f xml:space="preserve">
IF(AND(G356&lt;&gt;0,N356&lt;&gt;0,L356&lt;&gt;0,P356&lt;&gt;0),
IF(AND(SUM($P$349:$P$357)=1,G356&lt;&gt;"Trifásico",L356="CV"),VLOOKUP(N356,'Dados Norma'!$I$4:$N$16,3,0)*P356*1000,
IF(AND(SUM($P$349:$P$357)=1,G356&lt;&gt;"Trifásico",L356="KW"),VLOOKUP(N356,'Dados Norma'!$J$4:$N$16,2,0)*P356*1000,
IF(AND(SUM($P$349:$P$357)=2,G356&lt;&gt;"Trifásico",L356="CV"),VLOOKUP(N356,'Dados Norma'!$I$4:$N$16,4,0)*P356*1000,
IF(AND(SUM($P$349:$P$357)=2,G356&lt;&gt;"Trifásico",L356="KW"),VLOOKUP(N356,'Dados Norma'!$J$4:$N$16,3,0)*P356*1000,
IF(AND(SUM($P$349:$P$357)=3,G356&lt;&gt;"Trifásico",L356="CV"),VLOOKUP(N356,'Dados Norma'!$I$4:$N$16,5,0)*P356*1000,
IF(AND(SUM($P$349:$P$357)=3,G356&lt;&gt;"Trifásico",L356="KW"),VLOOKUP(N356,'Dados Norma'!$J$4:$N$16,4,0)*P356*1000,
IF(AND(SUM($P$349:$P$357)=4,G356&lt;&gt;"Trifásico",L356="CV"),VLOOKUP(N356,'Dados Norma'!$I$4:$N$16,5,0)*P356*1000,
IF(AND(SUM($P$349:$P$357)=4,G356&lt;&gt;"Trifásico",L356="KW"),VLOOKUP(N356,'Dados Norma'!$J$4:$N$16,4,0)*P356*1000,
IF(AND(SUM($P$349:$P$357)=5,G356&lt;&gt;"Trifásico",L356="CV"),VLOOKUP(N356,'Dados Norma'!$I$4:$N$16,5,0)*P356*1000,
IF(AND(SUM($P$349:$P$357)=5,G356&lt;&gt;"Trifásico",L356="KW"),VLOOKUP(N356,'Dados Norma'!$J$4:$N$16,4,0)*P356*1000,
IF(AND(SUM($P$349:$P$357)&gt;5,G356&lt;&gt;"Trifásico",L356="CV"),VLOOKUP(N356,'Dados Norma'!$I$4:$N$16,6,0)*P356*1000,
IF(AND(SUM($P$349:$P$357)&gt;5,G356&lt;&gt;"Trifásico",L356="KW"),VLOOKUP(N356,'Dados Norma'!$J$4:$N$16,5,0)*P356*1000,
IF(AND(SUM($P$349:$P$357)=1,G356="Trifásico",L356="CV"),VLOOKUP(N356,'Dados Norma'!$Q$4:$V$25,3,0)*P356*1000,
IF(AND(SUM($P$349:$P$357)=1,G356="Trifásico",L356="KW"),VLOOKUP(N356,'Dados Norma'!$R$4:$V$25,2,0)*P356*1000,
IF(AND(SUM($P$349:$P$357)=2,G356="Trifásico",L356="CV"),VLOOKUP(N356,'Dados Norma'!$Q$4:$V$25,4,0)*P356*1000,
IF(AND(SUM($P$349:$P$357)=2,G356="Trifásico",L356="KW"),VLOOKUP(N356,'Dados Norma'!$R$4:$V$25,3,0)*P356*1000,
IF(AND(SUM($P$349:$P$357)=3,G356="Trifásico",L356="CV"),VLOOKUP(N356,'Dados Norma'!$Q$4:$V$25,5,0)*P356*1000,
IF(AND(SUM($P$349:$P$357)=3,G356="Trifásico",L356="KW"),VLOOKUP(N356,'Dados Norma'!$R$4:$V$25,4,0)*P356*1000,
IF(AND(SUM($P$349:$P$357)=4,G356="Trifásico",L356="CV"),VLOOKUP(N356,'Dados Norma'!$Q$4:$V$25,5,0)*P356*1000,
IF(AND(SUM($P$349:$P$357)=4,G356="Trifásico",L356="KW"),VLOOKUP(N356,'Dados Norma'!$R$4:$V$25,4,0)*P356*1000,
IF(AND(SUM($P$349:$P$357)=5,G356="Trifásico",L356="CV"),VLOOKUP(N356,'Dados Norma'!$Q$4:$V$25,5,0)*P356*1000,
IF(AND(SUM($P$349:$P$357)=5,G356="Trifásico",L356="KW"),VLOOKUP(N356,'Dados Norma'!$R$4:$V$25,4,0)*P356*1000,
IF(AND(SUM($P$349:$P$357)&gt;5,G356="Trifásico",L356="CV"),VLOOKUP(N356,'Dados Norma'!$Q$4:$V$25,6,0)*P356*1000,
IF(AND(SUM($P$349:$P$357)&gt;5,G356="Trifásico",L356="KW"),VLOOKUP(N356,'Dados Norma'!$R$4:$V$25,5,0)*P356*1000,
)))))))))))))))))))))))),0)</f>
        <v>0</v>
      </c>
      <c r="R356" s="455">
        <f t="shared" si="6"/>
        <v>0</v>
      </c>
    </row>
    <row r="357" spans="3:18" ht="20.100000000000001" customHeight="1">
      <c r="C357" s="830"/>
      <c r="D357" s="1153"/>
      <c r="E357" s="1153"/>
      <c r="F357" s="1154"/>
      <c r="G357" s="830"/>
      <c r="H357" s="838"/>
      <c r="I357" s="838"/>
      <c r="J357" s="838"/>
      <c r="K357" s="831"/>
      <c r="L357" s="830"/>
      <c r="M357" s="831"/>
      <c r="N357" s="358"/>
      <c r="O357" s="720" t="b">
        <f>IF(L357="KW",N357*1000,
IF(AND(L357="CV",G357&lt;&gt;"Trifásico"),VLOOKUP(N357,'Dados Norma'!$I$4:$N$16,2,0)*1000,
IF(AND(L357="CV",G357="Trifásico"),VLOOKUP(N357,'Dados Norma'!$Q$4:$V$25,2,0)*1000)))</f>
        <v>0</v>
      </c>
      <c r="P357" s="712"/>
      <c r="Q357" s="456">
        <f xml:space="preserve">
IF(AND(G357&lt;&gt;0,N357&lt;&gt;0,L357&lt;&gt;0,P357&lt;&gt;0),
IF(AND(SUM($P$349:$P$357)=1,G357&lt;&gt;"Trifásico",L357="CV"),VLOOKUP(N357,'Dados Norma'!$I$4:$N$16,3,0)*P357*1000,
IF(AND(SUM($P$349:$P$357)=1,G357&lt;&gt;"Trifásico",L357="KW"),VLOOKUP(N357,'Dados Norma'!$J$4:$N$16,2,0)*P357*1000,
IF(AND(SUM($P$349:$P$357)=2,G357&lt;&gt;"Trifásico",L357="CV"),VLOOKUP(N357,'Dados Norma'!$I$4:$N$16,4,0)*P357*1000,
IF(AND(SUM($P$349:$P$357)=2,G357&lt;&gt;"Trifásico",L357="KW"),VLOOKUP(N357,'Dados Norma'!$J$4:$N$16,3,0)*P357*1000,
IF(AND(SUM($P$349:$P$357)=3,G357&lt;&gt;"Trifásico",L357="CV"),VLOOKUP(N357,'Dados Norma'!$I$4:$N$16,5,0)*P357*1000,
IF(AND(SUM($P$349:$P$357)=3,G357&lt;&gt;"Trifásico",L357="KW"),VLOOKUP(N357,'Dados Norma'!$J$4:$N$16,4,0)*P357*1000,
IF(AND(SUM($P$349:$P$357)=4,G357&lt;&gt;"Trifásico",L357="CV"),VLOOKUP(N357,'Dados Norma'!$I$4:$N$16,5,0)*P357*1000,
IF(AND(SUM($P$349:$P$357)=4,G357&lt;&gt;"Trifásico",L357="KW"),VLOOKUP(N357,'Dados Norma'!$J$4:$N$16,4,0)*P357*1000,
IF(AND(SUM($P$349:$P$357)=5,G357&lt;&gt;"Trifásico",L357="CV"),VLOOKUP(N357,'Dados Norma'!$I$4:$N$16,5,0)*P357*1000,
IF(AND(SUM($P$349:$P$357)=5,G357&lt;&gt;"Trifásico",L357="KW"),VLOOKUP(N357,'Dados Norma'!$J$4:$N$16,4,0)*P357*1000,
IF(AND(SUM($P$349:$P$357)&gt;5,G357&lt;&gt;"Trifásico",L357="CV"),VLOOKUP(N357,'Dados Norma'!$I$4:$N$16,6,0)*P357*1000,
IF(AND(SUM($P$349:$P$357)&gt;5,G357&lt;&gt;"Trifásico",L357="KW"),VLOOKUP(N357,'Dados Norma'!$J$4:$N$16,5,0)*P357*1000,
IF(AND(SUM($P$349:$P$357)=1,G357="Trifásico",L357="CV"),VLOOKUP(N357,'Dados Norma'!$Q$4:$V$25,3,0)*P357*1000,
IF(AND(SUM($P$349:$P$357)=1,G357="Trifásico",L357="KW"),VLOOKUP(N357,'Dados Norma'!$R$4:$V$25,2,0)*P357*1000,
IF(AND(SUM($P$349:$P$357)=2,G357="Trifásico",L357="CV"),VLOOKUP(N357,'Dados Norma'!$Q$4:$V$25,4,0)*P357*1000,
IF(AND(SUM($P$349:$P$357)=2,G357="Trifásico",L357="KW"),VLOOKUP(N357,'Dados Norma'!$R$4:$V$25,3,0)*P357*1000,
IF(AND(SUM($P$349:$P$357)=3,G357="Trifásico",L357="CV"),VLOOKUP(N357,'Dados Norma'!$Q$4:$V$25,5,0)*P357*1000,
IF(AND(SUM($P$349:$P$357)=3,G357="Trifásico",L357="KW"),VLOOKUP(N357,'Dados Norma'!$R$4:$V$25,4,0)*P357*1000,
IF(AND(SUM($P$349:$P$357)=4,G357="Trifásico",L357="CV"),VLOOKUP(N357,'Dados Norma'!$Q$4:$V$25,5,0)*P357*1000,
IF(AND(SUM($P$349:$P$357)=4,G357="Trifásico",L357="KW"),VLOOKUP(N357,'Dados Norma'!$R$4:$V$25,4,0)*P357*1000,
IF(AND(SUM($P$349:$P$357)=5,G357="Trifásico",L357="CV"),VLOOKUP(N357,'Dados Norma'!$Q$4:$V$25,5,0)*P357*1000,
IF(AND(SUM($P$349:$P$357)=5,G357="Trifásico",L357="KW"),VLOOKUP(N357,'Dados Norma'!$R$4:$V$25,4,0)*P357*1000,
IF(AND(SUM($P$349:$P$357)&gt;5,G357="Trifásico",L357="CV"),VLOOKUP(N357,'Dados Norma'!$Q$4:$V$25,6,0)*P357*1000,
IF(AND(SUM($P$349:$P$357)&gt;5,G357="Trifásico",L357="KW"),VLOOKUP(N357,'Dados Norma'!$R$4:$V$25,5,0)*P357*1000,
)))))))))))))))))))))))),0)</f>
        <v>0</v>
      </c>
      <c r="R357" s="455">
        <f t="shared" si="6"/>
        <v>0</v>
      </c>
    </row>
    <row r="358" spans="3:18" ht="20.100000000000001" customHeight="1">
      <c r="C358" s="868" t="s">
        <v>123</v>
      </c>
      <c r="D358" s="869"/>
      <c r="E358" s="869"/>
      <c r="F358" s="870"/>
      <c r="G358" s="1000"/>
      <c r="H358" s="1002"/>
      <c r="I358" s="868" t="s">
        <v>124</v>
      </c>
      <c r="J358" s="916"/>
      <c r="K358" s="870"/>
      <c r="L358" s="1175"/>
      <c r="M358" s="1176"/>
      <c r="N358" s="1176"/>
      <c r="O358" s="1176"/>
      <c r="P358" s="1176"/>
      <c r="Q358" s="1176"/>
      <c r="R358" s="1177"/>
    </row>
    <row r="359" spans="3:18" ht="20.100000000000001" customHeight="1">
      <c r="C359" s="1202" t="s">
        <v>125</v>
      </c>
      <c r="D359" s="1203"/>
      <c r="E359" s="1203"/>
      <c r="F359" s="1203"/>
      <c r="G359" s="1203"/>
      <c r="H359" s="1203"/>
      <c r="I359" s="1203"/>
      <c r="J359" s="1203"/>
      <c r="K359" s="1203"/>
      <c r="L359" s="1203"/>
      <c r="M359" s="1203"/>
      <c r="N359" s="1203"/>
      <c r="O359" s="1203"/>
      <c r="P359" s="1204"/>
      <c r="Q359" s="1205">
        <f>IF(L346="Não",0,SUM(R349:R357))</f>
        <v>0</v>
      </c>
      <c r="R359" s="1206"/>
    </row>
    <row r="360" spans="3:18" ht="15.75">
      <c r="C360" s="281"/>
      <c r="D360" s="281"/>
      <c r="F360" s="281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</row>
    <row r="361" spans="3:18" ht="22.5" customHeight="1">
      <c r="C361" s="1181" t="s">
        <v>2439</v>
      </c>
      <c r="D361" s="1181"/>
      <c r="E361" s="1181"/>
      <c r="F361" s="1181"/>
      <c r="G361" s="1181"/>
      <c r="H361" s="1181"/>
      <c r="I361" s="1181"/>
      <c r="J361" s="1181"/>
      <c r="K361" s="1181"/>
      <c r="L361" s="1181"/>
      <c r="M361" s="1181"/>
      <c r="N361" s="1181"/>
      <c r="O361" s="1181"/>
      <c r="P361" s="1181"/>
      <c r="Q361" s="1182">
        <f>Q233+P344+Q359</f>
        <v>0</v>
      </c>
      <c r="R361" s="1183"/>
    </row>
    <row r="362" spans="3:18" ht="15.75">
      <c r="C362" s="281"/>
      <c r="D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</row>
    <row r="363" spans="3:18" ht="20.100000000000001" customHeight="1">
      <c r="C363" s="1161" t="s">
        <v>648</v>
      </c>
      <c r="D363" s="1162"/>
      <c r="E363" s="1162"/>
      <c r="F363" s="1162"/>
      <c r="G363" s="1163"/>
      <c r="H363" s="1164">
        <f>'SIMULADOR DE CARGA'!AR355</f>
        <v>0</v>
      </c>
      <c r="I363" s="1165"/>
      <c r="J363" s="1165"/>
      <c r="K363" s="1165"/>
      <c r="L363" s="1165"/>
      <c r="M363" s="1165"/>
      <c r="N363" s="1165"/>
      <c r="O363" s="1165"/>
      <c r="P363" s="1165"/>
      <c r="Q363" s="1165"/>
      <c r="R363" s="1166"/>
    </row>
    <row r="364" spans="3:18" ht="8.25" customHeight="1"/>
    <row r="365" spans="3:18" ht="20.100000000000001" customHeight="1">
      <c r="C365" s="913" t="str">
        <f>IF(AND('Formulário Orçamento de Conexão'!G52="RURAL",H363&gt;50),"Cargas informadas superam os limites de demanda previstos em norma para unidades rurais, favor rever relação de cargas!","Disjuntor sugerido conforme cargas informadas e norma ND-5.1(caso deseje alterar o disjuntor , favor alterar as cargas informadas):")</f>
        <v>Disjuntor sugerido conforme cargas informadas e norma ND-5.1(caso deseje alterar o disjuntor , favor alterar as cargas informadas):</v>
      </c>
      <c r="D365" s="914"/>
      <c r="E365" s="914"/>
      <c r="F365" s="914"/>
      <c r="G365" s="914"/>
      <c r="H365" s="914"/>
      <c r="I365" s="914"/>
      <c r="J365" s="914"/>
      <c r="K365" s="914"/>
      <c r="L365" s="914"/>
      <c r="M365" s="914"/>
      <c r="N365" s="914"/>
      <c r="O365" s="914"/>
      <c r="P365" s="914"/>
      <c r="Q365" s="914"/>
      <c r="R365" s="915"/>
    </row>
    <row r="366" spans="3:18" ht="21.75" customHeight="1">
      <c r="C366" s="868" t="s">
        <v>126</v>
      </c>
      <c r="D366" s="916"/>
      <c r="E366" s="870"/>
      <c r="F366" s="1207" t="str">
        <f xml:space="preserve">
IF('SIMULADOR DE CARGA'!AR355=0,"",
IF(AND('Formulário Orçamento de Conexão'!$O$135="Trifásica",'SIMULADOR DE CARGA'!$BD$62=0,'SIMULADOR DE CARGA'!$BS$62=0,'SIMULADOR DE CARGA'!$AR$355&gt;0,'SIMULADOR DE CARGA'!$AR$355&lt;=8),VLOOKUP(3,'Dados Norma'!$BK$3:$BP$24,4,0),
IF(AND('Formulário Orçamento de Conexão'!$O$135="Trifásica",'SIMULADOR DE CARGA'!$BD$62&gt;0,'SIMULADOR DE CARGA'!$BS$62&gt;0,'SIMULADOR DE CARGA'!$AR$355&gt;0,'SIMULADOR DE CARGA'!$AR$355&lt;=8),"",
IF(AND('Formulário Orçamento de Conexão'!$O$135="Trifásica",'SIMULADOR DE CARGA'!$AR$355&gt;8),"",
IF(AND(OR('Formulário Orçamento de Conexão'!$O$135="Monofásica",'Formulário Orçamento de Conexão'!$O$135="Bifásica"),'SIMULADOR DE CARGA'!$BD$62=0,'SIMULADOR DE CARGA'!$BS$62=0,'SIMULADOR DE CARGA'!$AR$355&gt;0,'SIMULADOR DE CARGA'!$AR$355&lt;=7.6),VLOOKUP(3,'Dados Norma'!$BR$3:$BV$12,4,0),
IF(AND(OR('Formulário Orçamento de Conexão'!$O$135="Monofásica",'Formulário Orçamento de Conexão'!$O$135="Bifásica"),'SIMULADOR DE CARGA'!$BD$62&gt;0,'SIMULADOR DE CARGA'!$BS$62&gt;0,'SIMULADOR DE CARGA'!$AR$355&gt;0,'SIMULADOR DE CARGA'!$AR$355&lt;=7.6),"",
IF(AND(OR('Formulário Orçamento de Conexão'!$O$135="Monofásica",'Formulário Orçamento de Conexão'!$O$135="Bifásica"),'SIMULADOR DE CARGA'!$AR$355&gt;7.6),"","")
))))))</f>
        <v/>
      </c>
      <c r="G366" s="1208"/>
      <c r="H366" s="1209"/>
      <c r="I366" s="376" t="s">
        <v>2474</v>
      </c>
      <c r="J366" s="1207" t="str">
        <f xml:space="preserve">
IF('SIMULADOR DE CARGA'!$AR$355=0,"",
IF(AND('Formulário Orçamento de Conexão'!$O$135="Trifásica",'SIMULADOR DE CARGA'!$BS$62=0,'SIMULADOR DE CARGA'!$AR$355&gt;0,'SIMULADOR DE CARGA'!$AR$355&lt;=8),'Dados Norma'!BO8,
IF(AND('Formulário Orçamento de Conexão'!$O$135="Trifásica",'SIMULADOR DE CARGA'!$BS$62=0,'SIMULADOR DE CARGA'!$AR$355&gt;8,'SIMULADOR DE CARGA'!$AR$355&lt;=16),'Dados Norma'!BO8,
IF(AND('Formulário Orçamento de Conexão'!$O$135="Trifásica",'SIMULADOR DE CARGA'!$BS$62=0,'SIMULADOR DE CARGA'!$BD$62&gt;0,'SIMULADOR DE CARGA'!$AR$355&gt;16),"",
IF(AND(OR('Formulário Orçamento de Conexão'!$O$135="Monofásica",'Formulário Orçamento de Conexão'!$O$135="Bifásica"),'SIMULADOR DE CARGA'!$BS$62=0,'SIMULADOR DE CARGA'!$AR$355&gt;0,'SIMULADOR DE CARGA'!$AR$355&lt;=7.6),'Dados Norma'!BV5,
IF(AND(OR('Formulário Orçamento de Conexão'!$O$135="Monofásica",'Formulário Orçamento de Conexão'!$O$135="Bifásica"),'SIMULADOR DE CARGA'!$BS$62=0,'SIMULADOR DE CARGA'!$AR$355&gt;7.6,'SIMULADOR DE CARGA'!$AR$355&lt;=19.2),'Dados Norma'!BV8,
IF(AND(OR('Formulário Orçamento de Conexão'!$O$135="Monofásica",'Formulário Orçamento de Conexão'!$O$135="Bifásica"),'SIMULADOR DE CARGA'!$BS$62=0,'SIMULADOR DE CARGA'!$AR$355&gt;19.2,'SIMULADOR DE CARGA'!$AR$355&lt;=24),'Dados Norma'!BV9,
IF(AND(OR('Formulário Orçamento de Conexão'!$O$135="Monofásica",'Formulário Orçamento de Conexão'!$O$135="Bifásica"),'SIMULADOR DE CARGA'!$BS$62=0,'SIMULADOR DE CARGA'!$AR$355&gt;24,'SIMULADOR DE CARGA'!$AR$355&lt;=30),'Dados Norma'!BV10,
IF(AND(OR('Formulário Orçamento de Conexão'!$O$135="Monofásica",'Formulário Orçamento de Conexão'!$O$135="Bifásica"),'SIMULADOR DE CARGA'!$BS$62=0,'SIMULADOR DE CARGA'!$AR$355&gt;30,'SIMULADOR DE CARGA'!$AR$355&lt;=36),'Dados Norma'!BV11,
IF(AND(OR('Formulário Orçamento de Conexão'!$O$135="Monofásica",'Formulário Orçamento de Conexão'!$O$135="Bifásica"),'SIMULADOR DE CARGA'!$BS$62=0,'SIMULADOR DE CARGA'!$AR$355&gt;36,'SIMULADOR DE CARGA'!$AR$355&lt;=50),'Dados Norma'!BV12,""))))))))))</f>
        <v/>
      </c>
      <c r="K366" s="1208"/>
      <c r="L366" s="1209"/>
      <c r="M366" s="377" t="s">
        <v>2474</v>
      </c>
      <c r="N366" s="1207" t="str">
        <f xml:space="preserve">
IF('SIMULADOR DE CARGA'!$AR$355=0,"",
IF(AND('Formulário Orçamento de Conexão'!$O$135="Trifásica",'SIMULADOR DE CARGA'!$BS$62&gt;0,'SIMULADOR DE CARGA'!$AR$355&gt;0,'SIMULADOR DE CARGA'!$AR$355&lt;=8),'Dados Norma'!BP5,
IF(AND('Formulário Orçamento de Conexão'!$O$135="Trifásica",'SIMULADOR DE CARGA'!$BS$62&gt;0,'SIMULADOR DE CARGA'!$AR$355&gt;8,'SIMULADOR DE CARGA'!$AR$355&lt;=16),'Dados Norma'!BP8,
IF(AND('Formulário Orçamento de Conexão'!$O$135="Trifásica",'SIMULADOR DE CARGA'!$AR$355&gt;16,'SIMULADOR DE CARGA'!$AR$355&lt;=24),'Dados Norma'!BP9,
IF(AND('Formulário Orçamento de Conexão'!$O$135="Trifásica",'SIMULADOR DE CARGA'!$AR$355&gt;24,'SIMULADOR DE CARGA'!$AR$355&lt;=30.5),'Dados Norma'!BP10,
IF(AND('Formulário Orçamento de Conexão'!$O$135="Trifásica",'SIMULADOR DE CARGA'!$AR$355&gt;30.5,'SIMULADOR DE CARGA'!$AR$355&lt;=38.1),'Dados Norma'!BP11,
IF(AND('Formulário Orçamento de Conexão'!$O$135="Trifásica",'SIMULADOR DE CARGA'!$AR$355&gt;38.1,'SIMULADOR DE CARGA'!$AR$355&lt;=47.6),'Dados Norma'!BP12,
IF(AND('Formulário Orçamento de Conexão'!$O$135="Trifásica",'SIMULADOR DE CARGA'!$AR$355&gt;47.6,'SIMULADOR DE CARGA'!$AR$355&lt;=57.1),'Dados Norma'!BP13,
IF(AND('Formulário Orçamento de Conexão'!$O$135="Trifásica",'SIMULADOR DE CARGA'!$AR$355&gt;57.1,'SIMULADOR DE CARGA'!$AR$355&lt;=75),'Dados Norma'!BP15,
IF(AND('Formulário Orçamento de Conexão'!$O$135="Trifásica",'SIMULADOR DE CARGA'!$AR$355&gt;75,'SIMULADOR DE CARGA'!$AR$355&lt;=86),'Dados Norma'!BP16,
IF(AND('Formulário Orçamento de Conexão'!$O$135="Trifásica",'SIMULADOR DE CARGA'!$AR$355&gt;86,'SIMULADOR DE CARGA'!$AR$355&lt;=95),'Dados Norma'!BP17,
IF(AND('Formulário Orçamento de Conexão'!$O$135="Trifásica",'SIMULADOR DE CARGA'!$AR$355&gt;95,'SIMULADOR DE CARGA'!$AR$355&lt;=114),'Dados Norma'!BP18,
IF(AND('Formulário Orçamento de Conexão'!$O$135="Trifásica",'SIMULADOR DE CARGA'!$AR$355&gt;114,'SIMULADOR DE CARGA'!$AR$355&lt;=152),'Dados Norma'!BP19,
IF(AND('Formulário Orçamento de Conexão'!$O$135="Trifásica",'SIMULADOR DE CARGA'!$AR$355&gt;114,'SIMULADOR DE CARGA'!$AR$355&lt;=152),'Dados Norma'!BP19,
IF(AND('Formulário Orçamento de Conexão'!$O$135="Trifásica",'SIMULADOR DE CARGA'!$AR$355&gt;152,'SIMULADOR DE CARGA'!$AR$355&lt;=171),'Dados Norma'!BP20,
IF(AND('Formulário Orçamento de Conexão'!$O$135="Trifásica",'SIMULADOR DE CARGA'!$AR$355&gt;171,'SIMULADOR DE CARGA'!$AR$355&lt;=188),'Dados Norma'!BP21,
IF(AND('Formulário Orçamento de Conexão'!$O$135="Trifásica",'SIMULADOR DE CARGA'!$AR$355&gt;188,'SIMULADOR DE CARGA'!$AR$355&lt;=228),'Dados Norma'!BP22,
IF(AND('Formulário Orçamento de Conexão'!$O$135="Trifásica",'SIMULADOR DE CARGA'!$AR$355&gt;228,'SIMULADOR DE CARGA'!$AR$355&lt;=266),'Dados Norma'!BP23,
IF(AND('Formulário Orçamento de Conexão'!$O$135="Trifásica",'SIMULADOR DE CARGA'!$AR$355&gt;266,'SIMULADOR DE CARGA'!$AR$355&lt;=304),'Dados Norma'!BP24,
IF(AND(OR('Formulário Orçamento de Conexão'!$O$135="Monofásica",'Formulário Orçamento de Conexão'!$O$135="Bifásica"),'SIMULADOR DE CARGA'!$BS$62&gt;0,'SIMULADOR DE CARGA'!$AR$355&gt;0,'SIMULADOR DE CARGA'!$AR$355&lt;=24),'Dados Norma'!BW9,
IF(AND(OR('Formulário Orçamento de Conexão'!$O$135="Monofásica",'Formulário Orçamento de Conexão'!$O$135="Bifásica"),'SIMULADOR DE CARGA'!$BS$62&gt;0,'SIMULADOR DE CARGA'!$AR$355&gt;24,'SIMULADOR DE CARGA'!$AR$355&lt;=30),'Dados Norma'!BW10,
IF(AND(OR('Formulário Orçamento de Conexão'!$O$135="Monofásica",'Formulário Orçamento de Conexão'!$O$135="Bifásica"),'SIMULADOR DE CARGA'!$BS$62&gt;0,'SIMULADOR DE CARGA'!$AR$355&gt;30,'SIMULADOR DE CARGA'!$AR$355&lt;=36),'Dados Norma'!BW11,
IF(AND(OR('Formulário Orçamento de Conexão'!$O$135="Monofásica",'Formulário Orçamento de Conexão'!$O$135="Bifásica"),'SIMULADOR DE CARGA'!$BS$62&gt;0,'SIMULADOR DE CARGA'!$AR$355&gt;36,'SIMULADOR DE CARGA'!$AR$355&lt;=50),'Dados Norma'!BW12,
IF(AND(OR('Formulário Orçamento de Conexão'!$O$135="Monofásica",'Formulário Orçamento de Conexão'!$O$135="Bifásica"),'SIMULADOR DE CARGA'!$AR$355&gt;50,'SIMULADOR DE CARGA'!$AR$355&lt;=57.1),'Dados Norma'!BW13,
IF(AND(OR('Formulário Orçamento de Conexão'!$O$135="Monofásica",'Formulário Orçamento de Conexão'!$O$135="Bifásica"),'SIMULADOR DE CARGA'!$AR$355&gt;57.1,'SIMULADOR DE CARGA'!$AR$355&lt;=75),'Dados Norma'!BW14,
IF(AND(OR('Formulário Orçamento de Conexão'!$O$135="Monofásica",'Formulário Orçamento de Conexão'!$O$135="Bifásica"),'SIMULADOR DE CARGA'!$AR$355&gt;75,'SIMULADOR DE CARGA'!$AR$355&lt;=86),'Dados Norma'!BW15,
IF(AND(OR('Formulário Orçamento de Conexão'!$O$135="Monofásica",'Formulário Orçamento de Conexão'!$O$135="Bifásica"),'SIMULADOR DE CARGA'!$AR$355&gt;86,'SIMULADOR DE CARGA'!$AR$355&lt;=95),'Dados Norma'!BW16,
IF(AND(OR('Formulário Orçamento de Conexão'!$O$135="Monofásica",'Formulário Orçamento de Conexão'!$O$135="Bifásica"),'SIMULADOR DE CARGA'!$AR$355&gt;95,'SIMULADOR DE CARGA'!$AR$355&lt;=114),'Dados Norma'!BW17,
IF(AND(OR('Formulário Orçamento de Conexão'!$O$135="Monofásica",'Formulário Orçamento de Conexão'!$O$135="Bifásica"),'SIMULADOR DE CARGA'!$AR$355&gt;114,'SIMULADOR DE CARGA'!$AR$355&lt;=152),'Dados Norma'!BW18,
IF(AND(OR('Formulário Orçamento de Conexão'!$O$135="Monofásica",'Formulário Orçamento de Conexão'!$O$135="Bifásica"),'SIMULADOR DE CARGA'!$AR$355&gt;152,'SIMULADOR DE CARGA'!$AR$355&lt;=171),'Dados Norma'!BW19,
IF(AND(OR('Formulário Orçamento de Conexão'!$O$135="Monofásica",'Formulário Orçamento de Conexão'!$O$135="Bifásica"),'SIMULADOR DE CARGA'!$AR$355&gt;171,'SIMULADOR DE CARGA'!$AR$355&lt;=188),'Dados Norma'!BW20,
IF(AND(OR('Formulário Orçamento de Conexão'!$O$135="Monofásica",'Formulário Orçamento de Conexão'!$O$135="Bifásica"),'SIMULADOR DE CARGA'!$AR$355&gt;188,'SIMULADOR DE CARGA'!$AR$355&lt;=228),'Dados Norma'!BW21,
IF(AND(OR('Formulário Orçamento de Conexão'!$O$135="Monofásica",'Formulário Orçamento de Conexão'!$O$135="Bifásica"),'SIMULADOR DE CARGA'!$AR$355&gt;228,'SIMULADOR DE CARGA'!$AR$355&lt;=266),'Dados Norma'!BW22,
IF(AND(OR('Formulário Orçamento de Conexão'!$O$135="Monofásica",'Formulário Orçamento de Conexão'!$O$135="Bifásica"),'SIMULADOR DE CARGA'!$AR$355&gt;266,'SIMULADOR DE CARGA'!$AR$355&lt;=304),'Dados Norma'!BW23,
IF(AND(OR('Formulário Orçamento de Conexão'!$O$135="Monofásica",'Formulário Orçamento de Conexão'!$O$135="Bifásica"),'SIMULADOR DE CARGA'!$AR$355&gt;304),"",
IF('SIMULADOR DE CARGA'!$AR$355&gt;304,"NÃO EXISTENTE","")
)))))))))))))))))))))))))))))))))))</f>
        <v/>
      </c>
      <c r="O366" s="1208"/>
      <c r="P366" s="1208"/>
      <c r="Q366" s="1208"/>
      <c r="R366" s="366"/>
    </row>
    <row r="367" spans="3:18" ht="15.75">
      <c r="C367" s="392"/>
      <c r="D367" s="392"/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92"/>
    </row>
    <row r="368" spans="3:18" ht="20.100000000000001" customHeight="1">
      <c r="C368" s="827" t="s">
        <v>177</v>
      </c>
      <c r="D368" s="828"/>
      <c r="E368" s="828"/>
      <c r="F368" s="828"/>
      <c r="G368" s="828"/>
      <c r="H368" s="828"/>
      <c r="I368" s="828"/>
      <c r="J368" s="828"/>
      <c r="K368" s="828"/>
      <c r="L368" s="828"/>
      <c r="M368" s="828"/>
      <c r="N368" s="828"/>
      <c r="O368" s="828"/>
      <c r="P368" s="828"/>
      <c r="Q368" s="828"/>
      <c r="R368" s="829"/>
    </row>
    <row r="369" spans="3:18" ht="20.100000000000001" customHeight="1">
      <c r="C369" s="865" t="s">
        <v>132</v>
      </c>
      <c r="D369" s="866"/>
      <c r="E369" s="867"/>
      <c r="F369" s="1101"/>
      <c r="G369" s="1102"/>
      <c r="H369" s="1103"/>
      <c r="I369" s="467"/>
      <c r="J369" s="1185" t="s">
        <v>137</v>
      </c>
      <c r="K369" s="1185"/>
      <c r="L369" s="1185"/>
      <c r="M369" s="1186"/>
      <c r="N369" s="1187"/>
      <c r="O369" s="894"/>
      <c r="P369" s="895"/>
      <c r="Q369" s="825"/>
      <c r="R369" s="826"/>
    </row>
    <row r="370" spans="3:18" ht="20.100000000000001" customHeight="1">
      <c r="C370" s="862" t="s">
        <v>133</v>
      </c>
      <c r="D370" s="863"/>
      <c r="E370" s="863"/>
      <c r="F370" s="863"/>
      <c r="G370" s="863"/>
      <c r="H370" s="863"/>
      <c r="I370" s="863"/>
      <c r="J370" s="863"/>
      <c r="K370" s="863"/>
      <c r="L370" s="863"/>
      <c r="M370" s="863"/>
      <c r="N370" s="863"/>
      <c r="O370" s="863"/>
      <c r="P370" s="863"/>
      <c r="Q370" s="863"/>
      <c r="R370" s="864"/>
    </row>
    <row r="371" spans="3:18" ht="20.100000000000001" customHeight="1">
      <c r="C371" s="868" t="s">
        <v>134</v>
      </c>
      <c r="D371" s="869"/>
      <c r="E371" s="870"/>
      <c r="F371" s="856" t="s">
        <v>2466</v>
      </c>
      <c r="G371" s="857"/>
      <c r="H371" s="858"/>
      <c r="I371" s="361"/>
      <c r="J371" s="341" t="s">
        <v>135</v>
      </c>
      <c r="K371" s="344"/>
      <c r="L371" s="390"/>
      <c r="M371" s="353"/>
      <c r="N371" s="1210" t="s">
        <v>877</v>
      </c>
      <c r="O371" s="1211"/>
      <c r="P371" s="390"/>
      <c r="Q371" s="825"/>
      <c r="R371" s="826"/>
    </row>
    <row r="372" spans="3:18" ht="26.25" customHeight="1">
      <c r="C372" s="882" t="s">
        <v>832</v>
      </c>
      <c r="D372" s="882"/>
      <c r="E372" s="882"/>
      <c r="F372" s="882"/>
      <c r="G372" s="883"/>
      <c r="H372" s="884"/>
      <c r="I372" s="884"/>
      <c r="J372" s="884"/>
      <c r="K372" s="1184"/>
      <c r="L372" s="1184"/>
      <c r="M372" s="1184"/>
      <c r="N372" s="1184"/>
      <c r="O372" s="1184"/>
      <c r="P372" s="1184"/>
      <c r="Q372" s="1184"/>
      <c r="R372" s="1184"/>
    </row>
    <row r="373" spans="3:18" ht="24.75" customHeight="1">
      <c r="C373" s="495" t="s">
        <v>138</v>
      </c>
      <c r="D373" s="883"/>
      <c r="E373" s="884"/>
      <c r="F373" s="884"/>
      <c r="G373" s="884"/>
      <c r="H373" s="884"/>
      <c r="I373" s="884"/>
      <c r="J373" s="884"/>
      <c r="K373" s="884"/>
      <c r="L373" s="884"/>
      <c r="M373" s="884"/>
      <c r="N373" s="884"/>
      <c r="O373" s="884"/>
      <c r="P373" s="886"/>
      <c r="Q373" s="1194"/>
      <c r="R373" s="1194"/>
    </row>
    <row r="374" spans="3:18" ht="20.100000000000001" customHeight="1">
      <c r="C374" s="862" t="s">
        <v>139</v>
      </c>
      <c r="D374" s="1195"/>
      <c r="E374" s="1195"/>
      <c r="F374" s="1195"/>
      <c r="G374" s="1195"/>
      <c r="H374" s="1195"/>
      <c r="I374" s="1195"/>
      <c r="J374" s="1195"/>
      <c r="K374" s="1195"/>
      <c r="L374" s="1195"/>
      <c r="M374" s="1195"/>
      <c r="N374" s="1195"/>
      <c r="O374" s="1195"/>
      <c r="P374" s="1195"/>
      <c r="Q374" s="1195"/>
      <c r="R374" s="864"/>
    </row>
    <row r="375" spans="3:18" ht="20.100000000000001" customHeight="1">
      <c r="C375" s="868" t="s">
        <v>140</v>
      </c>
      <c r="D375" s="869"/>
      <c r="E375" s="870"/>
      <c r="F375" s="672"/>
      <c r="G375" s="1108"/>
      <c r="H375" s="1196"/>
      <c r="I375" s="1109"/>
      <c r="J375" s="394" t="s">
        <v>142</v>
      </c>
      <c r="K375" s="391"/>
      <c r="L375" s="395" t="s">
        <v>143</v>
      </c>
      <c r="M375" s="1108"/>
      <c r="N375" s="1109"/>
      <c r="O375" s="396" t="s">
        <v>144</v>
      </c>
      <c r="P375" s="875" t="s">
        <v>2466</v>
      </c>
      <c r="Q375" s="876"/>
      <c r="R375" s="398"/>
    </row>
    <row r="376" spans="3:18" ht="20.100000000000001" customHeight="1">
      <c r="C376" s="1188"/>
      <c r="D376" s="1189"/>
      <c r="E376" s="1189"/>
      <c r="F376" s="1190"/>
      <c r="G376" s="1190"/>
      <c r="H376" s="1190"/>
      <c r="I376" s="1191"/>
      <c r="J376" s="353" t="s">
        <v>145</v>
      </c>
      <c r="K376" s="361"/>
      <c r="L376" s="344" t="s">
        <v>146</v>
      </c>
      <c r="M376" s="1108"/>
      <c r="N376" s="1109"/>
      <c r="O376" s="340" t="s">
        <v>144</v>
      </c>
      <c r="P376" s="1108"/>
      <c r="Q376" s="1109"/>
      <c r="R376" s="398"/>
    </row>
    <row r="377" spans="3:18" ht="21" customHeight="1">
      <c r="C377" s="1192" t="s">
        <v>147</v>
      </c>
      <c r="D377" s="1192"/>
      <c r="E377" s="1192"/>
      <c r="F377" s="667"/>
      <c r="G377" s="1193"/>
      <c r="H377" s="1193"/>
      <c r="I377" s="1193"/>
      <c r="J377" s="1193"/>
      <c r="K377" s="1193"/>
      <c r="L377" s="1193"/>
      <c r="M377" s="1193"/>
      <c r="N377" s="1193"/>
      <c r="O377" s="1193"/>
      <c r="P377" s="1193"/>
      <c r="Q377" s="1193"/>
      <c r="R377" s="1193"/>
    </row>
    <row r="378" spans="3:18"/>
    <row r="379" spans="3:18"/>
    <row r="380" spans="3:18"/>
    <row r="381" spans="3:18"/>
    <row r="382" spans="3:18"/>
    <row r="383" spans="3:18"/>
    <row r="384" spans="3:18"/>
    <row r="385"/>
    <row r="386"/>
    <row r="387"/>
    <row r="388"/>
    <row r="389"/>
    <row r="390"/>
    <row r="391"/>
    <row r="392"/>
  </sheetData>
  <sheetProtection algorithmName="SHA-512" hashValue="WknLNP3kOvqLd5x/+vomuElnwye5TSU1FEr3bDhR414qpTOleF/JOWJjCJZ1XlExwpMs0VLaeW/1qMcMCv/ZlA==" saltValue="ygsUxBpaFIAzCN5eFgPuFw==" spinCount="100000" sheet="1" objects="1" scenarios="1" selectLockedCells="1"/>
  <mergeCells count="499">
    <mergeCell ref="C233:E233"/>
    <mergeCell ref="H233:I233"/>
    <mergeCell ref="Q233:R233"/>
    <mergeCell ref="K226:L226"/>
    <mergeCell ref="K230:L230"/>
    <mergeCell ref="Q230:R230"/>
    <mergeCell ref="K231:L231"/>
    <mergeCell ref="Q231:R231"/>
    <mergeCell ref="C235:O235"/>
    <mergeCell ref="P235:R235"/>
    <mergeCell ref="C46:O46"/>
    <mergeCell ref="P46:R46"/>
    <mergeCell ref="M37:N37"/>
    <mergeCell ref="M38:N38"/>
    <mergeCell ref="M39:N39"/>
    <mergeCell ref="M40:N40"/>
    <mergeCell ref="M41:N41"/>
    <mergeCell ref="M42:N42"/>
    <mergeCell ref="M43:N43"/>
    <mergeCell ref="K37:L37"/>
    <mergeCell ref="Q37:R37"/>
    <mergeCell ref="K38:L38"/>
    <mergeCell ref="Q38:R38"/>
    <mergeCell ref="K39:L39"/>
    <mergeCell ref="Q39:R39"/>
    <mergeCell ref="K40:L40"/>
    <mergeCell ref="Q40:R40"/>
    <mergeCell ref="K41:L41"/>
    <mergeCell ref="K232:L232"/>
    <mergeCell ref="Q226:R226"/>
    <mergeCell ref="K233:O233"/>
    <mergeCell ref="C232:E232"/>
    <mergeCell ref="H232:I232"/>
    <mergeCell ref="Q232:R232"/>
    <mergeCell ref="C224:E224"/>
    <mergeCell ref="H224:I224"/>
    <mergeCell ref="K224:M224"/>
    <mergeCell ref="N224:O224"/>
    <mergeCell ref="Q224:R224"/>
    <mergeCell ref="C225:E225"/>
    <mergeCell ref="H225:I225"/>
    <mergeCell ref="C231:E231"/>
    <mergeCell ref="H231:I231"/>
    <mergeCell ref="M230:N230"/>
    <mergeCell ref="M231:N231"/>
    <mergeCell ref="M232:N232"/>
    <mergeCell ref="K227:L227"/>
    <mergeCell ref="Q227:R227"/>
    <mergeCell ref="K228:L228"/>
    <mergeCell ref="Q228:R228"/>
    <mergeCell ref="K229:L229"/>
    <mergeCell ref="Q229:R229"/>
    <mergeCell ref="C230:E230"/>
    <mergeCell ref="H230:I230"/>
    <mergeCell ref="C228:E228"/>
    <mergeCell ref="H228:I228"/>
    <mergeCell ref="C229:E229"/>
    <mergeCell ref="H229:I229"/>
    <mergeCell ref="C226:E226"/>
    <mergeCell ref="H226:I226"/>
    <mergeCell ref="C227:E227"/>
    <mergeCell ref="H227:I227"/>
    <mergeCell ref="K222:M222"/>
    <mergeCell ref="Q222:R222"/>
    <mergeCell ref="C223:E223"/>
    <mergeCell ref="H223:I223"/>
    <mergeCell ref="K223:M223"/>
    <mergeCell ref="Q223:R223"/>
    <mergeCell ref="C218:E218"/>
    <mergeCell ref="H218:I218"/>
    <mergeCell ref="K218:M218"/>
    <mergeCell ref="Q218:R218"/>
    <mergeCell ref="C219:E219"/>
    <mergeCell ref="H219:I219"/>
    <mergeCell ref="K219:M219"/>
    <mergeCell ref="Q219:R219"/>
    <mergeCell ref="C220:E220"/>
    <mergeCell ref="H220:I220"/>
    <mergeCell ref="K220:M220"/>
    <mergeCell ref="Q220:R220"/>
    <mergeCell ref="C221:E221"/>
    <mergeCell ref="H221:I221"/>
    <mergeCell ref="K221:M221"/>
    <mergeCell ref="Q221:R221"/>
    <mergeCell ref="C222:E222"/>
    <mergeCell ref="H222:I222"/>
    <mergeCell ref="C215:E215"/>
    <mergeCell ref="H215:I215"/>
    <mergeCell ref="K215:M215"/>
    <mergeCell ref="Q215:R215"/>
    <mergeCell ref="C216:E216"/>
    <mergeCell ref="H216:I216"/>
    <mergeCell ref="K216:M216"/>
    <mergeCell ref="Q216:R216"/>
    <mergeCell ref="C217:E217"/>
    <mergeCell ref="H217:I217"/>
    <mergeCell ref="K217:M217"/>
    <mergeCell ref="Q217:R217"/>
    <mergeCell ref="C212:E212"/>
    <mergeCell ref="H212:I212"/>
    <mergeCell ref="K212:M212"/>
    <mergeCell ref="Q212:R212"/>
    <mergeCell ref="C213:E213"/>
    <mergeCell ref="H213:I213"/>
    <mergeCell ref="K213:M213"/>
    <mergeCell ref="Q213:R213"/>
    <mergeCell ref="C214:E214"/>
    <mergeCell ref="H214:I214"/>
    <mergeCell ref="K214:M214"/>
    <mergeCell ref="Q214:R214"/>
    <mergeCell ref="C209:E209"/>
    <mergeCell ref="H209:I209"/>
    <mergeCell ref="K209:M209"/>
    <mergeCell ref="Q209:R209"/>
    <mergeCell ref="C210:E210"/>
    <mergeCell ref="H210:I210"/>
    <mergeCell ref="K210:M210"/>
    <mergeCell ref="Q210:R210"/>
    <mergeCell ref="C211:E211"/>
    <mergeCell ref="H211:I211"/>
    <mergeCell ref="K211:M211"/>
    <mergeCell ref="Q211:R211"/>
    <mergeCell ref="C206:E206"/>
    <mergeCell ref="H206:I206"/>
    <mergeCell ref="K206:M206"/>
    <mergeCell ref="Q206:R206"/>
    <mergeCell ref="C207:E207"/>
    <mergeCell ref="H207:I207"/>
    <mergeCell ref="K207:M207"/>
    <mergeCell ref="Q207:R207"/>
    <mergeCell ref="C208:E208"/>
    <mergeCell ref="H208:I208"/>
    <mergeCell ref="K208:M208"/>
    <mergeCell ref="Q208:R208"/>
    <mergeCell ref="Q203:R203"/>
    <mergeCell ref="C204:E204"/>
    <mergeCell ref="H204:I204"/>
    <mergeCell ref="K204:M204"/>
    <mergeCell ref="Q204:R204"/>
    <mergeCell ref="C205:E205"/>
    <mergeCell ref="H205:I205"/>
    <mergeCell ref="K205:M205"/>
    <mergeCell ref="Q205:R205"/>
    <mergeCell ref="C197:E197"/>
    <mergeCell ref="H197:I197"/>
    <mergeCell ref="K197:M197"/>
    <mergeCell ref="N197:O197"/>
    <mergeCell ref="Q197:R197"/>
    <mergeCell ref="C42:E42"/>
    <mergeCell ref="H42:I42"/>
    <mergeCell ref="C39:E39"/>
    <mergeCell ref="H39:I39"/>
    <mergeCell ref="C40:E40"/>
    <mergeCell ref="H40:I40"/>
    <mergeCell ref="Q41:R41"/>
    <mergeCell ref="K42:L42"/>
    <mergeCell ref="Q42:R42"/>
    <mergeCell ref="C195:R195"/>
    <mergeCell ref="K43:L43"/>
    <mergeCell ref="Q43:R43"/>
    <mergeCell ref="K44:O44"/>
    <mergeCell ref="Q44:R44"/>
    <mergeCell ref="H38:I38"/>
    <mergeCell ref="H32:I32"/>
    <mergeCell ref="K32:M32"/>
    <mergeCell ref="Q32:R32"/>
    <mergeCell ref="C33:E33"/>
    <mergeCell ref="H33:I33"/>
    <mergeCell ref="K33:M33"/>
    <mergeCell ref="Q33:R33"/>
    <mergeCell ref="C34:E34"/>
    <mergeCell ref="H34:I34"/>
    <mergeCell ref="K34:M34"/>
    <mergeCell ref="Q34:R34"/>
    <mergeCell ref="C35:E35"/>
    <mergeCell ref="H35:I35"/>
    <mergeCell ref="K35:M35"/>
    <mergeCell ref="N35:O35"/>
    <mergeCell ref="Q35:R35"/>
    <mergeCell ref="C36:E36"/>
    <mergeCell ref="H36:I36"/>
    <mergeCell ref="C37:E37"/>
    <mergeCell ref="H37:I37"/>
    <mergeCell ref="C38:E38"/>
    <mergeCell ref="H29:I29"/>
    <mergeCell ref="K29:M29"/>
    <mergeCell ref="Q29:R29"/>
    <mergeCell ref="C30:E30"/>
    <mergeCell ref="H30:I30"/>
    <mergeCell ref="K30:M30"/>
    <mergeCell ref="Q30:R30"/>
    <mergeCell ref="C31:E31"/>
    <mergeCell ref="H31:I31"/>
    <mergeCell ref="K31:M31"/>
    <mergeCell ref="Q31:R31"/>
    <mergeCell ref="H26:I26"/>
    <mergeCell ref="K26:M26"/>
    <mergeCell ref="Q26:R26"/>
    <mergeCell ref="C27:E27"/>
    <mergeCell ref="H27:I27"/>
    <mergeCell ref="K27:M27"/>
    <mergeCell ref="Q27:R27"/>
    <mergeCell ref="C28:E28"/>
    <mergeCell ref="H28:I28"/>
    <mergeCell ref="K28:M28"/>
    <mergeCell ref="Q28:R28"/>
    <mergeCell ref="H23:I23"/>
    <mergeCell ref="K23:M23"/>
    <mergeCell ref="Q23:R23"/>
    <mergeCell ref="C24:E24"/>
    <mergeCell ref="H24:I24"/>
    <mergeCell ref="K24:M24"/>
    <mergeCell ref="Q24:R24"/>
    <mergeCell ref="C25:E25"/>
    <mergeCell ref="H25:I25"/>
    <mergeCell ref="K25:M25"/>
    <mergeCell ref="Q25:R25"/>
    <mergeCell ref="H20:I20"/>
    <mergeCell ref="K20:M20"/>
    <mergeCell ref="Q20:R20"/>
    <mergeCell ref="C21:E21"/>
    <mergeCell ref="H21:I21"/>
    <mergeCell ref="K21:M21"/>
    <mergeCell ref="Q21:R21"/>
    <mergeCell ref="C22:E22"/>
    <mergeCell ref="H22:I22"/>
    <mergeCell ref="K22:M22"/>
    <mergeCell ref="Q22:R22"/>
    <mergeCell ref="H17:I17"/>
    <mergeCell ref="K17:M17"/>
    <mergeCell ref="Q17:R17"/>
    <mergeCell ref="C18:E18"/>
    <mergeCell ref="H18:I18"/>
    <mergeCell ref="K18:M18"/>
    <mergeCell ref="Q18:R18"/>
    <mergeCell ref="C19:E19"/>
    <mergeCell ref="H19:I19"/>
    <mergeCell ref="K19:M19"/>
    <mergeCell ref="Q19:R19"/>
    <mergeCell ref="H14:I14"/>
    <mergeCell ref="K14:M14"/>
    <mergeCell ref="Q14:R14"/>
    <mergeCell ref="C15:E15"/>
    <mergeCell ref="H15:I15"/>
    <mergeCell ref="K15:M15"/>
    <mergeCell ref="Q15:R15"/>
    <mergeCell ref="C16:E16"/>
    <mergeCell ref="H16:I16"/>
    <mergeCell ref="K16:M16"/>
    <mergeCell ref="Q16:R16"/>
    <mergeCell ref="K11:M11"/>
    <mergeCell ref="Q11:R11"/>
    <mergeCell ref="C12:E12"/>
    <mergeCell ref="H12:I12"/>
    <mergeCell ref="K12:M12"/>
    <mergeCell ref="Q12:R12"/>
    <mergeCell ref="C13:E13"/>
    <mergeCell ref="H13:I13"/>
    <mergeCell ref="K13:M13"/>
    <mergeCell ref="Q13:R13"/>
    <mergeCell ref="H11:I11"/>
    <mergeCell ref="G355:K355"/>
    <mergeCell ref="L355:M355"/>
    <mergeCell ref="G189:R189"/>
    <mergeCell ref="C369:E369"/>
    <mergeCell ref="L353:M353"/>
    <mergeCell ref="C354:F354"/>
    <mergeCell ref="G354:K354"/>
    <mergeCell ref="L354:M354"/>
    <mergeCell ref="F188:I188"/>
    <mergeCell ref="M188:N188"/>
    <mergeCell ref="P188:Q188"/>
    <mergeCell ref="C349:F349"/>
    <mergeCell ref="G349:K349"/>
    <mergeCell ref="L349:M349"/>
    <mergeCell ref="C353:F353"/>
    <mergeCell ref="G353:K353"/>
    <mergeCell ref="C192:D192"/>
    <mergeCell ref="E192:H192"/>
    <mergeCell ref="C198:E198"/>
    <mergeCell ref="H198:I198"/>
    <mergeCell ref="K198:M198"/>
    <mergeCell ref="Q198:R198"/>
    <mergeCell ref="C199:E199"/>
    <mergeCell ref="H199:I199"/>
    <mergeCell ref="C171:P171"/>
    <mergeCell ref="C173:P173"/>
    <mergeCell ref="C359:P359"/>
    <mergeCell ref="C361:P361"/>
    <mergeCell ref="C368:R368"/>
    <mergeCell ref="C191:R191"/>
    <mergeCell ref="Q181:R181"/>
    <mergeCell ref="C181:E181"/>
    <mergeCell ref="F181:H181"/>
    <mergeCell ref="N181:P181"/>
    <mergeCell ref="C365:R365"/>
    <mergeCell ref="C358:F358"/>
    <mergeCell ref="G358:H358"/>
    <mergeCell ref="I358:K358"/>
    <mergeCell ref="L358:R358"/>
    <mergeCell ref="Q361:R361"/>
    <mergeCell ref="Q359:R359"/>
    <mergeCell ref="C188:E188"/>
    <mergeCell ref="C350:F350"/>
    <mergeCell ref="C177:R177"/>
    <mergeCell ref="D185:P185"/>
    <mergeCell ref="C189:E189"/>
    <mergeCell ref="G350:K350"/>
    <mergeCell ref="F178:H178"/>
    <mergeCell ref="C167:F167"/>
    <mergeCell ref="G167:K167"/>
    <mergeCell ref="L167:M167"/>
    <mergeCell ref="C168:F168"/>
    <mergeCell ref="J181:M181"/>
    <mergeCell ref="F369:H369"/>
    <mergeCell ref="N369:P369"/>
    <mergeCell ref="Q369:R369"/>
    <mergeCell ref="C366:E366"/>
    <mergeCell ref="F366:H366"/>
    <mergeCell ref="J366:L366"/>
    <mergeCell ref="N366:Q366"/>
    <mergeCell ref="C352:F352"/>
    <mergeCell ref="G352:K352"/>
    <mergeCell ref="L352:M352"/>
    <mergeCell ref="C356:F356"/>
    <mergeCell ref="G356:K356"/>
    <mergeCell ref="L356:M356"/>
    <mergeCell ref="C357:F357"/>
    <mergeCell ref="G357:K357"/>
    <mergeCell ref="L357:M357"/>
    <mergeCell ref="C363:G363"/>
    <mergeCell ref="H363:R363"/>
    <mergeCell ref="C186:R186"/>
    <mergeCell ref="Q159:R160"/>
    <mergeCell ref="I170:K170"/>
    <mergeCell ref="L170:R170"/>
    <mergeCell ref="J178:L178"/>
    <mergeCell ref="N178:Q178"/>
    <mergeCell ref="C180:R180"/>
    <mergeCell ref="G170:H170"/>
    <mergeCell ref="Q173:R173"/>
    <mergeCell ref="C175:G175"/>
    <mergeCell ref="H175:R175"/>
    <mergeCell ref="C164:F164"/>
    <mergeCell ref="G164:K164"/>
    <mergeCell ref="L164:M164"/>
    <mergeCell ref="L160:M160"/>
    <mergeCell ref="N160:O160"/>
    <mergeCell ref="G169:K169"/>
    <mergeCell ref="L169:M169"/>
    <mergeCell ref="C170:F170"/>
    <mergeCell ref="G168:K168"/>
    <mergeCell ref="L168:M168"/>
    <mergeCell ref="C169:F169"/>
    <mergeCell ref="C178:E178"/>
    <mergeCell ref="P159:P160"/>
    <mergeCell ref="C165:F165"/>
    <mergeCell ref="Q185:R185"/>
    <mergeCell ref="C187:E187"/>
    <mergeCell ref="G187:I187"/>
    <mergeCell ref="M187:N187"/>
    <mergeCell ref="P187:Q187"/>
    <mergeCell ref="C184:F184"/>
    <mergeCell ref="G184:J184"/>
    <mergeCell ref="M227:N227"/>
    <mergeCell ref="M228:N228"/>
    <mergeCell ref="C200:E200"/>
    <mergeCell ref="C201:E201"/>
    <mergeCell ref="H201:I201"/>
    <mergeCell ref="K201:M201"/>
    <mergeCell ref="Q201:R201"/>
    <mergeCell ref="C202:E202"/>
    <mergeCell ref="H202:I202"/>
    <mergeCell ref="K202:M202"/>
    <mergeCell ref="Q202:R202"/>
    <mergeCell ref="C203:E203"/>
    <mergeCell ref="H203:I203"/>
    <mergeCell ref="K203:M203"/>
    <mergeCell ref="H200:I200"/>
    <mergeCell ref="K200:M200"/>
    <mergeCell ref="Q200:R200"/>
    <mergeCell ref="D149:E149"/>
    <mergeCell ref="D150:E150"/>
    <mergeCell ref="D151:E151"/>
    <mergeCell ref="D152:E152"/>
    <mergeCell ref="C4:D4"/>
    <mergeCell ref="D153:E153"/>
    <mergeCell ref="D154:E154"/>
    <mergeCell ref="D155:E155"/>
    <mergeCell ref="C8:E8"/>
    <mergeCell ref="C11:E11"/>
    <mergeCell ref="C14:E14"/>
    <mergeCell ref="C17:E17"/>
    <mergeCell ref="C20:E20"/>
    <mergeCell ref="C23:E23"/>
    <mergeCell ref="C26:E26"/>
    <mergeCell ref="C29:E29"/>
    <mergeCell ref="C32:E32"/>
    <mergeCell ref="C6:R6"/>
    <mergeCell ref="C43:E43"/>
    <mergeCell ref="H43:I43"/>
    <mergeCell ref="C44:E44"/>
    <mergeCell ref="H44:I44"/>
    <mergeCell ref="C41:E41"/>
    <mergeCell ref="H41:I41"/>
    <mergeCell ref="H8:I8"/>
    <mergeCell ref="K8:M8"/>
    <mergeCell ref="N8:O8"/>
    <mergeCell ref="Q8:R8"/>
    <mergeCell ref="C9:E9"/>
    <mergeCell ref="H9:I9"/>
    <mergeCell ref="K9:M9"/>
    <mergeCell ref="Q9:R9"/>
    <mergeCell ref="C10:E10"/>
    <mergeCell ref="H10:I10"/>
    <mergeCell ref="K10:M10"/>
    <mergeCell ref="Q10:R10"/>
    <mergeCell ref="C158:K158"/>
    <mergeCell ref="C3:R3"/>
    <mergeCell ref="C162:F162"/>
    <mergeCell ref="G162:K162"/>
    <mergeCell ref="L162:M162"/>
    <mergeCell ref="C163:F163"/>
    <mergeCell ref="G163:K163"/>
    <mergeCell ref="L163:M163"/>
    <mergeCell ref="E4:H4"/>
    <mergeCell ref="M150:N150"/>
    <mergeCell ref="M151:N151"/>
    <mergeCell ref="M152:N152"/>
    <mergeCell ref="M153:N153"/>
    <mergeCell ref="M154:N154"/>
    <mergeCell ref="M155:N155"/>
    <mergeCell ref="L156:N156"/>
    <mergeCell ref="L149:P149"/>
    <mergeCell ref="C161:F161"/>
    <mergeCell ref="G161:K161"/>
    <mergeCell ref="L161:M161"/>
    <mergeCell ref="C156:F156"/>
    <mergeCell ref="C159:F160"/>
    <mergeCell ref="G159:K160"/>
    <mergeCell ref="L159:O159"/>
    <mergeCell ref="N371:O371"/>
    <mergeCell ref="C377:E377"/>
    <mergeCell ref="G377:R377"/>
    <mergeCell ref="L344:N344"/>
    <mergeCell ref="C346:K346"/>
    <mergeCell ref="C347:F348"/>
    <mergeCell ref="G347:K348"/>
    <mergeCell ref="L347:O347"/>
    <mergeCell ref="P347:P348"/>
    <mergeCell ref="Q347:R348"/>
    <mergeCell ref="L348:M348"/>
    <mergeCell ref="C376:E376"/>
    <mergeCell ref="F376:I376"/>
    <mergeCell ref="M376:N376"/>
    <mergeCell ref="P376:Q376"/>
    <mergeCell ref="C370:R370"/>
    <mergeCell ref="C371:E371"/>
    <mergeCell ref="F371:H371"/>
    <mergeCell ref="Q371:R371"/>
    <mergeCell ref="N348:O348"/>
    <mergeCell ref="L350:M350"/>
    <mergeCell ref="C351:F351"/>
    <mergeCell ref="J369:M369"/>
    <mergeCell ref="C355:F355"/>
    <mergeCell ref="C374:R374"/>
    <mergeCell ref="C375:E375"/>
    <mergeCell ref="G375:I375"/>
    <mergeCell ref="M375:N375"/>
    <mergeCell ref="P375:Q375"/>
    <mergeCell ref="C372:F372"/>
    <mergeCell ref="G372:J372"/>
    <mergeCell ref="K372:R372"/>
    <mergeCell ref="D373:P373"/>
    <mergeCell ref="Q373:R373"/>
    <mergeCell ref="G165:K165"/>
    <mergeCell ref="L165:M165"/>
    <mergeCell ref="C166:F166"/>
    <mergeCell ref="G166:K166"/>
    <mergeCell ref="L166:M166"/>
    <mergeCell ref="Q183:R183"/>
    <mergeCell ref="M226:N226"/>
    <mergeCell ref="Q171:R171"/>
    <mergeCell ref="L351:M351"/>
    <mergeCell ref="C182:R182"/>
    <mergeCell ref="C183:E183"/>
    <mergeCell ref="F183:H183"/>
    <mergeCell ref="G351:K351"/>
    <mergeCell ref="M338:N338"/>
    <mergeCell ref="L337:P337"/>
    <mergeCell ref="M339:N339"/>
    <mergeCell ref="M340:N340"/>
    <mergeCell ref="M341:N341"/>
    <mergeCell ref="M342:N342"/>
    <mergeCell ref="M343:N343"/>
    <mergeCell ref="K199:M199"/>
    <mergeCell ref="Q199:R199"/>
    <mergeCell ref="K184:R184"/>
    <mergeCell ref="M229:N229"/>
  </mergeCells>
  <conditionalFormatting sqref="C159 G159 P159:Q159 L159:L170 N160 G161:G170 C161:C171 I170 C347 G347 P347:Q347 L347:L358 N348 G349:G358 C349:C359 I358 Q359">
    <cfRule type="expression" dxfId="22" priority="65">
      <formula>$L$288="Não"</formula>
    </cfRule>
  </conditionalFormatting>
  <conditionalFormatting sqref="C182:R185">
    <cfRule type="expression" dxfId="21" priority="9">
      <formula>$F$181="Caixa Existente sem Alteração"</formula>
    </cfRule>
    <cfRule type="expression" dxfId="20" priority="29">
      <formula>$F$181="Alteração de Carga"</formula>
    </cfRule>
  </conditionalFormatting>
  <conditionalFormatting sqref="C184:R185">
    <cfRule type="expression" dxfId="19" priority="335">
      <formula>OR(   $N$181="Residencial",   $N$181="Comercial",   $N$181="Industrial",   $N$181="Poder Público",   $N$181="Iluminação Pública",   $N$181="Serviço Público",   $N$181="Consumo Próprio" )</formula>
    </cfRule>
  </conditionalFormatting>
  <conditionalFormatting sqref="C186:R189">
    <cfRule type="expression" dxfId="18" priority="28">
      <formula>$F$181="Conexão Nova"</formula>
    </cfRule>
  </conditionalFormatting>
  <conditionalFormatting sqref="C370:R373">
    <cfRule type="expression" dxfId="17" priority="5">
      <formula>$F$369="Alteração de Carga"</formula>
    </cfRule>
    <cfRule type="expression" dxfId="16" priority="16">
      <formula>$F$369="Caixa Existente sem Alteração"</formula>
    </cfRule>
  </conditionalFormatting>
  <conditionalFormatting sqref="C372:R373">
    <cfRule type="expression" dxfId="15" priority="3">
      <formula>OR(   $N$369="Residencial",   $N$369="Comercial",   $N$369="Industrial",   $N$369="Poder Público",   $N$369="Iluminação Pública",   $N$369="Serviço Público",   $N$369="Consumo Próprio" )</formula>
    </cfRule>
  </conditionalFormatting>
  <conditionalFormatting sqref="C374:R377">
    <cfRule type="expression" dxfId="14" priority="14">
      <formula>$F$369="Conexão Nova"</formula>
    </cfRule>
  </conditionalFormatting>
  <conditionalFormatting sqref="N161:R169">
    <cfRule type="expression" dxfId="13" priority="80">
      <formula>$L$288="Não"</formula>
    </cfRule>
  </conditionalFormatting>
  <conditionalFormatting sqref="N349:R357">
    <cfRule type="expression" dxfId="12" priority="64">
      <formula>$L$288="Não"</formula>
    </cfRule>
  </conditionalFormatting>
  <conditionalFormatting sqref="O339:P343">
    <cfRule type="expression" dxfId="11" priority="66">
      <formula>$G$57="Sim"</formula>
    </cfRule>
  </conditionalFormatting>
  <conditionalFormatting sqref="Q171 H175 H363">
    <cfRule type="expression" dxfId="10" priority="61">
      <formula>$G$57="Sim"</formula>
    </cfRule>
  </conditionalFormatting>
  <conditionalFormatting sqref="Q171">
    <cfRule type="expression" dxfId="9" priority="81">
      <formula>$L$288="Não"</formula>
    </cfRule>
  </conditionalFormatting>
  <conditionalFormatting sqref="Q173">
    <cfRule type="expression" dxfId="8" priority="78">
      <formula>$G$57="Sim"</formula>
    </cfRule>
  </conditionalFormatting>
  <conditionalFormatting sqref="Q359">
    <cfRule type="expression" dxfId="7" priority="77">
      <formula>$G$57="Sim"</formula>
    </cfRule>
  </conditionalFormatting>
  <conditionalFormatting sqref="Q361">
    <cfRule type="expression" dxfId="6" priority="62">
      <formula>$G$57="Sim"</formula>
    </cfRule>
  </conditionalFormatting>
  <conditionalFormatting sqref="Q161:R169">
    <cfRule type="expression" dxfId="5" priority="79">
      <formula>$G$57="Sim"</formula>
    </cfRule>
  </conditionalFormatting>
  <conditionalFormatting sqref="Q349:R357">
    <cfRule type="expression" dxfId="4" priority="63">
      <formula>$G$57="Sim"</formula>
    </cfRule>
  </conditionalFormatting>
  <dataValidations count="14">
    <dataValidation type="list" allowBlank="1" showInputMessage="1" showErrorMessage="1" sqref="N161:N169 N349:N357" xr:uid="{00000000-0002-0000-0100-000000000000}">
      <formula1>IF(AND(G161="Trifásico",L161="CV"),MOTORES_TRIFASICOS,   IF(AND(G161="Trifásico",L161="KW"),MOTORES_TRIFASICOSW, IF(AND(G161&lt;&gt;"Trifásico",L161="CV"),MOTORES_MONOFASICOS, IF(AND(G161&lt;&gt;"Trifásico",L161="KW"),MOTORES_MONOFASICOSW,))))</formula1>
    </dataValidation>
    <dataValidation type="list" allowBlank="1" showErrorMessage="1" sqref="F181 F369" xr:uid="{00000000-0002-0000-0100-000001000000}">
      <formula1>"Conexão Nova,Alteração de Carga,Caixa Existente sem Alteração"</formula1>
    </dataValidation>
    <dataValidation type="list" allowBlank="1" showErrorMessage="1" sqref="F187 F375" xr:uid="{00000000-0002-0000-0100-000002000000}">
      <formula1>"Instalação de Nº:*,Medidor de Nº:*,Caixa de Nº:*"</formula1>
    </dataValidation>
    <dataValidation allowBlank="1" showInputMessage="1" showErrorMessage="1" prompt="Favor escolher entre &quot;Sim&quot; ou &quot;Não&quot;" sqref="L158:M158 M346" xr:uid="{00000000-0002-0000-0100-000003000000}"/>
    <dataValidation operator="greaterThanOrEqual" allowBlank="1" showInputMessage="1" showErrorMessage="1" prompt="Quantidade - Número de objetos na instalação" sqref="M135:O135 C249:G253 C244:E247 M274:S284 C284:K284 M85:S95 M125:O125 M314:O314 Q50:S58 M50:O58 K49:K56 P53:P58 Q119:S125 O338:P338 M334:O334 I329:I334 C334:H334 I49:I57 M60:O65 C60:G65 C90:G95 C105:G105 G133:H135 H156:H157 S177:S178 C157:G157 C174:S174 Q176 C179 C177 I157:P157 C135:E135 M336:S336 C125:F125 K130:K135 J50:J55 O49 C55:E58 F55:F56 F58 P66:S68 L57 P70:S74 H70 C73 D80:S84 J67:J68 L50:L55 J57:J58 O72:O74 C66:I68 K66:M68 Q60:S65 H61:H65 L60:L61 K58 K72:M73 L63:L65 C74:M74 C70:G71 I70:M71 N66:N74 O66:O70 P50:P51 P139:Q139 P60 D72:I73 C148:C149 C80 H90 L109:L110 H100 C82:C84 L99:L101 C100:C104 D110:F114 D49:E49 J113:J115 H110 P112:P115 C112:C114 G113:G115 D103:E104 D100:E101 M49 F100:G104 C110 L113:L115 G110:G111 L85:L91 J110:J111 M109:N114 O113:O114 O109:O111 H112:H115 P109 L119:L120 K120:K125 P122:P125 H120 J123:J125 L123:L125 C122:C124 D120:F124 P142:P145 H122:H125 G120:G121 I110:I115 J120:J121 M119:N124 O123:O124 O119:O121 I120:I125 P119 L129:L130 P132:P135 H130 F130:F135 L93:L95 C132:C134 L133:L135 C130 Q140:Q144 G130:G131 J134:J135 J130:J131 M129:N134 O133:O134 O129:O131 P129 G123:G125 L139:L140 I140:I145 J143:J145 H140 K110:K115 R139:S144 C142:C144 I130:I135 K140:K145 C140 C115:F115 D140:E144 F140 G140:G141 N143:O144 Q129:S135 D130:E131 F143:G144 Q109:S115 M139:M144 N139:O141 I90:K95 D133:E134 L103:L105 H142:H145 H102:H105 H50:H58 C50:F54 P62:P65 M99:S105 I100:K105 L148:L150 F149:H149 I60:K65 C85:K88 C75:S78 H92:H95 M115:O115 L143:L145 C145:G145 M145:O145 Q145:S145 J239:J244 O238 F244:F245 L239:L244 F247 P255:S257 L246 P259:S263 H259 C262 D269:S273 I249:K253 J256:J257 J246:J247 O261:O263 K255:M257 Q249:S254 H250:H253 L249:L250 K247 K261:M262 L252:L254 C263:M263 C259:G260 I259:M260 N255:N263 O255:O259 P239:P240 P328:Q328 P249 D261:I262 G244:H247 C269 I279:K283 H279 L298:L299 H289 C271:C273 L288:L290 C289:C293 J254:K254 D299:F303 D238:E238 J302:J304 H299 P301:P304 C301:C303 G302:G303 D292:E293 D289:E290 M238 F289:G293 C299 L302:L304 G299:G300 L274:L280 J299:J300 M298:N303 O302:O303 O298:O300 H301:H303 P298 L308:L309 K309:K314 P311:P314 H309 J312:J314 L312:L314 C311:C313 D309:F313 P331:P334 H311:H313 G309:G310 I299:I304 J309:J310 M308:N313 O312:O313 O308:O310 I309:I314 P308 L318:L319 P321:P324 H319 F319:F324 L282:L284 C321:C323 L322:L324 C319 Q329:Q333 G319:G320 J323:J324 J319:J320 M318:N323 O322:O323 O318:O320 P318 G312:G313 L328:L329 K329:K334 J332:J334 H329 K299:K304 R328:S333 C331:C333 I319:I324 H331:H333 C329 C304:H304 D329:E333 F329 G329:G330 N332:O333 G322:H324 D319:E320 F332:G333 Q298:S304 M328:M333 N328:O330 I289:K293 D322:E323 L292:L294 L332:L334 H291:H293 G238:G243 H239:H243 P251:P254 M288:S294 C294:K294 C239:F243 C254:I257 C274:K277 C264:S267 H281:H283 M304:O304 Q308:S314 C314:H314 Q318:S324 Q334:S334 I238:I246 P242:P247 K238:K245 M239:O247 Q239:S247 M249:O254 C279:G283 K319:K324 M324:O324 C324:E324 H363 Q364 F178 H175 I178:J178 M178:N178 G49:G58 M365:M366 D365:E366 C362:S362 Q365:S366 C367 C365 L336:L338 O226:Q226 N365:P365 R178 F366 F365:L365 I366:J366 N366 O150:P150 D148:K148 M148:S148 J336:K336 Q233 C345:P345 K225:K226 M225:R225 Q44 O37:Q37 K36:K37 M36:R36" xr:uid="{00000000-0002-0000-0100-000004000000}"/>
    <dataValidation type="decimal" operator="greaterThan" allowBlank="1" showInputMessage="1" showErrorMessage="1" prompt="Quantidade - Número" sqref="P161:P169 P349:P357" xr:uid="{00000000-0002-0000-0100-000005000000}">
      <formula1>-1</formula1>
    </dataValidation>
    <dataValidation type="list" allowBlank="1" showInputMessage="1" showErrorMessage="1" prompt="Favor escolher entre &quot;Sim&quot; ou &quot;Não&quot;" sqref="G358 G170 L346" xr:uid="{00000000-0002-0000-0100-000006000000}">
      <formula1>"Sim,Não"</formula1>
    </dataValidation>
    <dataValidation type="list" allowBlank="1" showErrorMessage="1" sqref="G190 F189 F377" xr:uid="{00000000-0002-0000-0100-000007000000}">
      <formula1>"Sim,Não"</formula1>
    </dataValidation>
    <dataValidation operator="greaterThanOrEqual" allowBlank="1" showErrorMessage="1" prompt="Quantidade - Número de objetos na instalação" sqref="Q149:S157 K233 L156 C172:S172 I149:K156 C156 Q337:S345 O344 L344 C360:S360 J337:K344 R226 R228:R232 C235:C236 C46:C47 K44 R39:R43" xr:uid="{00000000-0002-0000-0100-000008000000}"/>
    <dataValidation type="list" allowBlank="1" showInputMessage="1" showErrorMessage="1" prompt="Unidade de Potência - Coloque a unidade de potência em kW ou CV" sqref="L161:M169 L349:M357" xr:uid="{00000000-0002-0000-0100-000009000000}">
      <formula1>"kW,CV"</formula1>
    </dataValidation>
    <dataValidation allowBlank="1" showErrorMessage="1" sqref="O151:P155 C150:C155 F150:H155 N339:P343 O227:Q232 L229:L232 O38:Q43 L39:L43" xr:uid="{00000000-0002-0000-0100-00000A000000}"/>
    <dataValidation allowBlank="1" showInputMessage="1" showErrorMessage="1" prompt="Para atividade principal do tipo &quot;Rural&quot;, é necessário documentos que comprovem a atividade exercida no local!" sqref="K184 K372" xr:uid="{00000000-0002-0000-0100-00000B000000}"/>
    <dataValidation type="list" allowBlank="1" showInputMessage="1" showErrorMessage="1" sqref="M375:N375 M187:N187" xr:uid="{00000000-0002-0000-0100-000012000000}">
      <formula1>DJEXISTENTE</formula1>
    </dataValidation>
    <dataValidation type="list" allowBlank="1" showErrorMessage="1" sqref="D150:E155 M227:N232 M38:N43" xr:uid="{49782D27-0F82-4BEB-8CE3-0FBFA65244F3}">
      <formula1>CARGAURBAN</formula1>
    </dataValidation>
  </dataValidations>
  <pageMargins left="0.51181102362204722" right="0.51181102362204722" top="0.78740157480314965" bottom="0.78740157480314965" header="0.31496062992125984" footer="0.31496062992125984"/>
  <pageSetup paperSize="9" scale="41" fitToHeight="2" orientation="portrait" r:id="rId1"/>
  <headerFooter>
    <oddFooter>&amp;R_x000D_&amp;1#&amp;"Calibri"&amp;10&amp;K000000 Classificação: Direcionado</oddFooter>
  </headerFooter>
  <rowBreaks count="1" manualBreakCount="1">
    <brk id="189" min="2" max="17" man="1"/>
  </rowBreaks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0000000-0002-0000-0100-000013000000}">
          <x14:formula1>
            <xm:f>'SIMULADOR DE CARGA'!$CP$3:$CP$46</xm:f>
          </x14:formula1>
          <xm:sqref>P187:Q187</xm:sqref>
        </x14:dataValidation>
        <x14:dataValidation type="list" allowBlank="1" showInputMessage="1" showErrorMessage="1" xr:uid="{00000000-0002-0000-0100-00000C000000}">
          <x14:formula1>
            <xm:f>'SIMULADOR DE CARGA'!$BV$3:$BV$5</xm:f>
          </x14:formula1>
          <xm:sqref>E4 F192:H193</xm:sqref>
        </x14:dataValidation>
        <x14:dataValidation type="list" allowBlank="1" showInputMessage="1" showErrorMessage="1" xr:uid="{00000000-0002-0000-0100-00000D000000}">
          <x14:formula1>
            <xm:f>'SIMULADOR DE CARGA'!$CQ$3:$CQ$29</xm:f>
          </x14:formula1>
          <xm:sqref>P375:Q375</xm:sqref>
        </x14:dataValidation>
        <x14:dataValidation type="list" allowBlank="1" showErrorMessage="1" xr:uid="{00000000-0002-0000-0100-000010000000}">
          <x14:formula1>
            <xm:f>'SIMULADOR DE CARGA'!$CB$3:$CB$4</xm:f>
          </x14:formula1>
          <xm:sqref>M339:M343 M151:M155</xm:sqref>
        </x14:dataValidation>
        <x14:dataValidation type="list" allowBlank="1" showErrorMessage="1" xr:uid="{00000000-0002-0000-0100-000011000000}">
          <x14:formula1>
            <xm:f>'Dados Norma'!$AS$4:$AS$10</xm:f>
          </x14:formula1>
          <xm:sqref>L151:L155 L339:L343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100-000015000000}">
          <x14:formula1>
            <xm:f>CLASSE_RURAL!$A$2:$A$52</xm:f>
          </x14:formula1>
          <xm:sqref>G184 G372</xm:sqref>
        </x14:dataValidation>
        <x14:dataValidation type="list" allowBlank="1" showInputMessage="1" showErrorMessage="1" xr:uid="{24F62ACC-2737-499E-8DC6-75CCB97823B2}">
          <x14:formula1>
            <xm:f>'SIMULADOR DE CARGA'!$BY$3:$BY$5</xm:f>
          </x14:formula1>
          <xm:sqref>G161:K169 G349:K357</xm:sqref>
        </x14:dataValidation>
        <x14:dataValidation type="list" allowBlank="1" showInputMessage="1" showErrorMessage="1" xr:uid="{56854154-9469-401D-8D25-76EE0E11DE4F}">
          <x14:formula1>
            <xm:f>'SIMULADOR DE CARGA'!$DX$3:$DX$9</xm:f>
          </x14:formula1>
          <xm:sqref>F183:H183</xm:sqref>
        </x14:dataValidation>
        <x14:dataValidation type="list" allowBlank="1" showInputMessage="1" showErrorMessage="1" xr:uid="{4F25BD03-0243-43E0-B7D3-4F79E83B749A}">
          <x14:formula1>
            <xm:f>'SIMULADOR DE CARGA'!$EC$3:$EC$11</xm:f>
          </x14:formula1>
          <xm:sqref>F371:H371</xm:sqref>
        </x14:dataValidation>
        <x14:dataValidation type="list" allowBlank="1" showInputMessage="1" showErrorMessage="1" xr:uid="{00000000-0002-0000-0100-000014000000}">
          <x14:formula1>
            <xm:f>IF('Formulário Orçamento de Conexão'!$G$52="RURAL",rural, IF('Formulário Orçamento de Conexão'!$G$52="URBANO",urbana,""))</xm:f>
          </x14:formula1>
          <xm:sqref>N369:P369 N181:P181</xm:sqref>
        </x14:dataValidation>
        <x14:dataValidation type="list" allowBlank="1" showInputMessage="1" showErrorMessage="1" xr:uid="{00000000-0002-0000-0100-000016000000}">
          <x14:formula1>
            <xm:f>'SIMULADOR DE CARGA'!$DH$3:$DH$1188</xm:f>
          </x14:formula1>
          <xm:sqref>D185:P185</xm:sqref>
        </x14:dataValidation>
        <x14:dataValidation type="list" allowBlank="1" showInputMessage="1" showErrorMessage="1" xr:uid="{00000000-0002-0000-0100-000017000000}">
          <x14:formula1>
            <xm:f>'SIMULADOR DE CARGA'!$DM$3:$DM$1188</xm:f>
          </x14:formula1>
          <xm:sqref>D373:P373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Z1018"/>
  <sheetViews>
    <sheetView topLeftCell="A43" zoomScale="85" zoomScaleNormal="85" workbookViewId="0">
      <selection activeCell="C66" sqref="C66"/>
    </sheetView>
  </sheetViews>
  <sheetFormatPr defaultColWidth="14.42578125" defaultRowHeight="15"/>
  <cols>
    <col min="1" max="1" width="2.42578125" customWidth="1"/>
    <col min="2" max="2" width="29.140625" customWidth="1"/>
    <col min="3" max="3" width="92.140625" customWidth="1"/>
    <col min="4" max="4" width="59.85546875" customWidth="1"/>
    <col min="5" max="5" width="17.7109375" customWidth="1"/>
    <col min="6" max="26" width="11.42578125" customWidth="1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1"/>
      <c r="B3" s="84" t="s">
        <v>605</v>
      </c>
      <c r="C3" s="85">
        <f>'Formulário Orçamento de Conexão'!D57</f>
        <v>0</v>
      </c>
      <c r="D3" s="1"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>
      <c r="A4" s="1"/>
      <c r="B4" s="86" t="s">
        <v>605</v>
      </c>
      <c r="C4" s="87">
        <f t="shared" ref="C4:M4" si="0">IFERROR(MID($C$3,LEN($C$3)-C5,1),0)</f>
        <v>0</v>
      </c>
      <c r="D4" s="87">
        <f t="shared" si="0"/>
        <v>0</v>
      </c>
      <c r="E4" s="87">
        <f t="shared" si="0"/>
        <v>0</v>
      </c>
      <c r="F4" s="87">
        <f t="shared" si="0"/>
        <v>0</v>
      </c>
      <c r="G4" s="87">
        <f t="shared" si="0"/>
        <v>0</v>
      </c>
      <c r="H4" s="87">
        <f t="shared" si="0"/>
        <v>0</v>
      </c>
      <c r="I4" s="87">
        <f t="shared" si="0"/>
        <v>0</v>
      </c>
      <c r="J4" s="87">
        <f t="shared" si="0"/>
        <v>0</v>
      </c>
      <c r="K4" s="87">
        <f t="shared" si="0"/>
        <v>0</v>
      </c>
      <c r="L4" s="88">
        <f t="shared" si="0"/>
        <v>0</v>
      </c>
      <c r="M4" s="89" t="str">
        <f t="shared" si="0"/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"/>
      <c r="B5" s="90" t="s">
        <v>606</v>
      </c>
      <c r="C5" s="91">
        <v>10</v>
      </c>
      <c r="D5" s="91">
        <v>9</v>
      </c>
      <c r="E5" s="91">
        <v>8</v>
      </c>
      <c r="F5" s="91">
        <v>7</v>
      </c>
      <c r="G5" s="91">
        <v>6</v>
      </c>
      <c r="H5" s="91">
        <v>5</v>
      </c>
      <c r="I5" s="91">
        <v>4</v>
      </c>
      <c r="J5" s="91">
        <v>3</v>
      </c>
      <c r="K5" s="91">
        <v>2</v>
      </c>
      <c r="L5" s="92">
        <v>1</v>
      </c>
      <c r="M5" s="93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"/>
      <c r="B6" s="90" t="s">
        <v>607</v>
      </c>
      <c r="C6" s="92">
        <f t="shared" ref="C6:K6" si="1">C5*C4</f>
        <v>0</v>
      </c>
      <c r="D6" s="92">
        <f t="shared" si="1"/>
        <v>0</v>
      </c>
      <c r="E6" s="92">
        <f t="shared" si="1"/>
        <v>0</v>
      </c>
      <c r="F6" s="92">
        <f t="shared" si="1"/>
        <v>0</v>
      </c>
      <c r="G6" s="92">
        <f t="shared" si="1"/>
        <v>0</v>
      </c>
      <c r="H6" s="92">
        <f t="shared" si="1"/>
        <v>0</v>
      </c>
      <c r="I6" s="92">
        <f t="shared" si="1"/>
        <v>0</v>
      </c>
      <c r="J6" s="92">
        <f t="shared" si="1"/>
        <v>0</v>
      </c>
      <c r="K6" s="92">
        <f t="shared" si="1"/>
        <v>0</v>
      </c>
      <c r="L6" s="1"/>
      <c r="M6" s="94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>
      <c r="A7" s="1"/>
      <c r="B7" s="90" t="s">
        <v>608</v>
      </c>
      <c r="C7" s="92">
        <f>SUMPRODUCT(C6:K6)</f>
        <v>0</v>
      </c>
      <c r="D7" s="92" t="s">
        <v>609</v>
      </c>
      <c r="E7" s="92">
        <f>MOD(C7,11)</f>
        <v>0</v>
      </c>
      <c r="F7" s="95" t="s">
        <v>610</v>
      </c>
      <c r="G7" s="95">
        <f>IF(E7&lt;2,0,11-E7)</f>
        <v>0</v>
      </c>
      <c r="H7" s="1"/>
      <c r="I7" s="1"/>
      <c r="J7" s="92"/>
      <c r="K7" s="92"/>
      <c r="L7" s="1"/>
      <c r="M7" s="94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"/>
      <c r="B8" s="90"/>
      <c r="C8" s="92"/>
      <c r="D8" s="92"/>
      <c r="E8" s="92"/>
      <c r="F8" s="92"/>
      <c r="G8" s="92"/>
      <c r="H8" s="92"/>
      <c r="I8" s="92"/>
      <c r="J8" s="92"/>
      <c r="K8" s="92"/>
      <c r="L8" s="1"/>
      <c r="M8" s="94"/>
      <c r="N8" s="1"/>
      <c r="O8" s="1">
        <f>MOD(6,4)</f>
        <v>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>
      <c r="A9" s="1"/>
      <c r="B9" s="90" t="s">
        <v>605</v>
      </c>
      <c r="C9" s="91">
        <f t="shared" ref="C9:M9" si="2">C4</f>
        <v>0</v>
      </c>
      <c r="D9" s="91">
        <f t="shared" si="2"/>
        <v>0</v>
      </c>
      <c r="E9" s="91">
        <f t="shared" si="2"/>
        <v>0</v>
      </c>
      <c r="F9" s="91">
        <f t="shared" si="2"/>
        <v>0</v>
      </c>
      <c r="G9" s="91">
        <f t="shared" si="2"/>
        <v>0</v>
      </c>
      <c r="H9" s="91">
        <f t="shared" si="2"/>
        <v>0</v>
      </c>
      <c r="I9" s="91">
        <f t="shared" si="2"/>
        <v>0</v>
      </c>
      <c r="J9" s="91">
        <f t="shared" si="2"/>
        <v>0</v>
      </c>
      <c r="K9" s="91">
        <f t="shared" si="2"/>
        <v>0</v>
      </c>
      <c r="L9" s="92">
        <f t="shared" si="2"/>
        <v>0</v>
      </c>
      <c r="M9" s="93" t="str">
        <f t="shared" si="2"/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90" t="s">
        <v>606</v>
      </c>
      <c r="C10" s="92">
        <v>11</v>
      </c>
      <c r="D10" s="92">
        <v>10</v>
      </c>
      <c r="E10" s="92">
        <v>9</v>
      </c>
      <c r="F10" s="92">
        <v>8</v>
      </c>
      <c r="G10" s="92">
        <v>7</v>
      </c>
      <c r="H10" s="92">
        <v>6</v>
      </c>
      <c r="I10" s="92">
        <v>5</v>
      </c>
      <c r="J10" s="92">
        <v>4</v>
      </c>
      <c r="K10" s="92">
        <v>3</v>
      </c>
      <c r="L10" s="92">
        <v>2</v>
      </c>
      <c r="M10" s="94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90" t="s">
        <v>607</v>
      </c>
      <c r="C11" s="92">
        <f t="shared" ref="C11:L11" si="3">C9*C10</f>
        <v>0</v>
      </c>
      <c r="D11" s="92">
        <f t="shared" si="3"/>
        <v>0</v>
      </c>
      <c r="E11" s="92">
        <f t="shared" si="3"/>
        <v>0</v>
      </c>
      <c r="F11" s="92">
        <f t="shared" si="3"/>
        <v>0</v>
      </c>
      <c r="G11" s="92">
        <f t="shared" si="3"/>
        <v>0</v>
      </c>
      <c r="H11" s="92">
        <f t="shared" si="3"/>
        <v>0</v>
      </c>
      <c r="I11" s="92">
        <f t="shared" si="3"/>
        <v>0</v>
      </c>
      <c r="J11" s="92">
        <f t="shared" si="3"/>
        <v>0</v>
      </c>
      <c r="K11" s="92">
        <f t="shared" si="3"/>
        <v>0</v>
      </c>
      <c r="L11" s="92">
        <f t="shared" si="3"/>
        <v>0</v>
      </c>
      <c r="M11" s="9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96" t="s">
        <v>608</v>
      </c>
      <c r="C12" s="97">
        <f>SUM(C11:L11)</f>
        <v>0</v>
      </c>
      <c r="D12" s="97" t="s">
        <v>609</v>
      </c>
      <c r="E12" s="97">
        <f>MOD(C12,11)</f>
        <v>0</v>
      </c>
      <c r="F12" s="98" t="s">
        <v>611</v>
      </c>
      <c r="G12" s="98">
        <f>IF(E12&lt;2,0,11-E12)</f>
        <v>0</v>
      </c>
      <c r="H12" s="97"/>
      <c r="I12" s="97"/>
      <c r="J12" s="97"/>
      <c r="K12" s="97"/>
      <c r="L12" s="99"/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/>
      <c r="B13" s="101" t="s">
        <v>612</v>
      </c>
      <c r="C13" s="102" t="b">
        <f>IF(AND(L4*1=G7,M4*1=G12),TRUE)</f>
        <v>1</v>
      </c>
      <c r="D13" s="92"/>
      <c r="E13" s="92"/>
      <c r="F13" s="92"/>
      <c r="G13" s="92"/>
      <c r="H13" s="92"/>
      <c r="I13" s="92"/>
      <c r="J13" s="92"/>
      <c r="K13" s="9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84" t="s">
        <v>613</v>
      </c>
      <c r="C15" s="85">
        <f>C3</f>
        <v>0</v>
      </c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"/>
      <c r="B16" s="86" t="s">
        <v>613</v>
      </c>
      <c r="C16" s="87">
        <f t="shared" ref="C16:P16" si="4">IFERROR(MID($C$15,LEN($C$15)-C17,1),0)</f>
        <v>0</v>
      </c>
      <c r="D16" s="87">
        <f t="shared" si="4"/>
        <v>0</v>
      </c>
      <c r="E16" s="87">
        <f t="shared" si="4"/>
        <v>0</v>
      </c>
      <c r="F16" s="87">
        <f t="shared" si="4"/>
        <v>0</v>
      </c>
      <c r="G16" s="87">
        <f t="shared" si="4"/>
        <v>0</v>
      </c>
      <c r="H16" s="87">
        <f t="shared" si="4"/>
        <v>0</v>
      </c>
      <c r="I16" s="87">
        <f t="shared" si="4"/>
        <v>0</v>
      </c>
      <c r="J16" s="87">
        <f t="shared" si="4"/>
        <v>0</v>
      </c>
      <c r="K16" s="87">
        <f t="shared" si="4"/>
        <v>0</v>
      </c>
      <c r="L16" s="87">
        <f t="shared" si="4"/>
        <v>0</v>
      </c>
      <c r="M16" s="87">
        <f t="shared" si="4"/>
        <v>0</v>
      </c>
      <c r="N16" s="87">
        <f t="shared" si="4"/>
        <v>0</v>
      </c>
      <c r="O16" s="87">
        <f t="shared" si="4"/>
        <v>0</v>
      </c>
      <c r="P16" s="103" t="str">
        <f t="shared" si="4"/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"/>
      <c r="B17" s="90" t="s">
        <v>614</v>
      </c>
      <c r="C17" s="91">
        <v>13</v>
      </c>
      <c r="D17" s="91">
        <v>12</v>
      </c>
      <c r="E17" s="91">
        <v>11</v>
      </c>
      <c r="F17" s="91">
        <v>10</v>
      </c>
      <c r="G17" s="91">
        <v>9</v>
      </c>
      <c r="H17" s="91">
        <v>8</v>
      </c>
      <c r="I17" s="91">
        <v>7</v>
      </c>
      <c r="J17" s="91">
        <v>6</v>
      </c>
      <c r="K17" s="91">
        <v>5</v>
      </c>
      <c r="L17" s="91">
        <v>4</v>
      </c>
      <c r="M17" s="91">
        <v>3</v>
      </c>
      <c r="N17" s="91">
        <v>2</v>
      </c>
      <c r="O17" s="91">
        <v>1</v>
      </c>
      <c r="P17" s="104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"/>
      <c r="B18" s="90" t="s">
        <v>615</v>
      </c>
      <c r="C18" s="91">
        <v>5</v>
      </c>
      <c r="D18" s="91">
        <v>4</v>
      </c>
      <c r="E18" s="91">
        <v>3</v>
      </c>
      <c r="F18" s="91">
        <v>2</v>
      </c>
      <c r="G18" s="91">
        <v>9</v>
      </c>
      <c r="H18" s="91">
        <v>8</v>
      </c>
      <c r="I18" s="91">
        <v>7</v>
      </c>
      <c r="J18" s="91">
        <v>6</v>
      </c>
      <c r="K18" s="91">
        <v>5</v>
      </c>
      <c r="L18" s="92">
        <v>4</v>
      </c>
      <c r="M18" s="92">
        <v>3</v>
      </c>
      <c r="N18" s="91">
        <v>2</v>
      </c>
      <c r="O18" s="1"/>
      <c r="P18" s="9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"/>
      <c r="B19" s="90" t="s">
        <v>607</v>
      </c>
      <c r="C19" s="92">
        <f t="shared" ref="C19:N19" si="5">C18*C16</f>
        <v>0</v>
      </c>
      <c r="D19" s="92">
        <f t="shared" si="5"/>
        <v>0</v>
      </c>
      <c r="E19" s="92">
        <f t="shared" si="5"/>
        <v>0</v>
      </c>
      <c r="F19" s="92">
        <f t="shared" si="5"/>
        <v>0</v>
      </c>
      <c r="G19" s="92">
        <f t="shared" si="5"/>
        <v>0</v>
      </c>
      <c r="H19" s="92">
        <f t="shared" si="5"/>
        <v>0</v>
      </c>
      <c r="I19" s="92">
        <f t="shared" si="5"/>
        <v>0</v>
      </c>
      <c r="J19" s="92">
        <f t="shared" si="5"/>
        <v>0</v>
      </c>
      <c r="K19" s="92">
        <f t="shared" si="5"/>
        <v>0</v>
      </c>
      <c r="L19" s="92">
        <f t="shared" si="5"/>
        <v>0</v>
      </c>
      <c r="M19" s="92">
        <f t="shared" si="5"/>
        <v>0</v>
      </c>
      <c r="N19" s="92">
        <f t="shared" si="5"/>
        <v>0</v>
      </c>
      <c r="O19" s="1"/>
      <c r="P19" s="9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"/>
      <c r="B20" s="90" t="s">
        <v>608</v>
      </c>
      <c r="C20" s="92">
        <f>SUMPRODUCT(C19:N19)</f>
        <v>0</v>
      </c>
      <c r="D20" s="92" t="s">
        <v>609</v>
      </c>
      <c r="E20" s="92">
        <f>MOD(C20,11)</f>
        <v>0</v>
      </c>
      <c r="F20" s="92" t="s">
        <v>610</v>
      </c>
      <c r="G20" s="92">
        <f>IF(E20&lt;2,0,11-E20)</f>
        <v>0</v>
      </c>
      <c r="H20" s="1"/>
      <c r="I20" s="1"/>
      <c r="J20" s="92"/>
      <c r="K20" s="92"/>
      <c r="L20" s="1"/>
      <c r="M20" s="1"/>
      <c r="N20" s="1"/>
      <c r="O20" s="1"/>
      <c r="P20" s="9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"/>
      <c r="B21" s="90"/>
      <c r="C21" s="92"/>
      <c r="D21" s="92"/>
      <c r="E21" s="92"/>
      <c r="F21" s="92"/>
      <c r="G21" s="92"/>
      <c r="H21" s="92"/>
      <c r="I21" s="92"/>
      <c r="J21" s="92"/>
      <c r="K21" s="92"/>
      <c r="L21" s="1"/>
      <c r="M21" s="1"/>
      <c r="N21" s="1"/>
      <c r="O21" s="1"/>
      <c r="P21" s="94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"/>
      <c r="B22" s="90" t="s">
        <v>613</v>
      </c>
      <c r="C22" s="91">
        <f t="shared" ref="C22:P22" si="6">C16</f>
        <v>0</v>
      </c>
      <c r="D22" s="91">
        <f t="shared" si="6"/>
        <v>0</v>
      </c>
      <c r="E22" s="91">
        <f t="shared" si="6"/>
        <v>0</v>
      </c>
      <c r="F22" s="91">
        <f t="shared" si="6"/>
        <v>0</v>
      </c>
      <c r="G22" s="91">
        <f t="shared" si="6"/>
        <v>0</v>
      </c>
      <c r="H22" s="91">
        <f t="shared" si="6"/>
        <v>0</v>
      </c>
      <c r="I22" s="91">
        <f t="shared" si="6"/>
        <v>0</v>
      </c>
      <c r="J22" s="91">
        <f t="shared" si="6"/>
        <v>0</v>
      </c>
      <c r="K22" s="91">
        <f t="shared" si="6"/>
        <v>0</v>
      </c>
      <c r="L22" s="91">
        <f t="shared" si="6"/>
        <v>0</v>
      </c>
      <c r="M22" s="91">
        <f t="shared" si="6"/>
        <v>0</v>
      </c>
      <c r="N22" s="91">
        <f t="shared" si="6"/>
        <v>0</v>
      </c>
      <c r="O22" s="91">
        <f t="shared" si="6"/>
        <v>0</v>
      </c>
      <c r="P22" s="104" t="str">
        <f t="shared" si="6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>
      <c r="A23" s="1"/>
      <c r="B23" s="90" t="s">
        <v>606</v>
      </c>
      <c r="C23" s="92">
        <v>6</v>
      </c>
      <c r="D23" s="91">
        <v>5</v>
      </c>
      <c r="E23" s="91">
        <v>4</v>
      </c>
      <c r="F23" s="91">
        <v>3</v>
      </c>
      <c r="G23" s="91">
        <v>2</v>
      </c>
      <c r="H23" s="91">
        <v>9</v>
      </c>
      <c r="I23" s="91">
        <v>8</v>
      </c>
      <c r="J23" s="91">
        <v>7</v>
      </c>
      <c r="K23" s="91">
        <v>6</v>
      </c>
      <c r="L23" s="91">
        <v>5</v>
      </c>
      <c r="M23" s="92">
        <v>4</v>
      </c>
      <c r="N23" s="92">
        <v>3</v>
      </c>
      <c r="O23" s="91">
        <v>2</v>
      </c>
      <c r="P23" s="9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90" t="s">
        <v>607</v>
      </c>
      <c r="C24" s="92">
        <f t="shared" ref="C24:O24" si="7">C22*C23</f>
        <v>0</v>
      </c>
      <c r="D24" s="92">
        <f t="shared" si="7"/>
        <v>0</v>
      </c>
      <c r="E24" s="92">
        <f t="shared" si="7"/>
        <v>0</v>
      </c>
      <c r="F24" s="92">
        <f t="shared" si="7"/>
        <v>0</v>
      </c>
      <c r="G24" s="92">
        <f t="shared" si="7"/>
        <v>0</v>
      </c>
      <c r="H24" s="92">
        <f t="shared" si="7"/>
        <v>0</v>
      </c>
      <c r="I24" s="92">
        <f t="shared" si="7"/>
        <v>0</v>
      </c>
      <c r="J24" s="92">
        <f t="shared" si="7"/>
        <v>0</v>
      </c>
      <c r="K24" s="92">
        <f t="shared" si="7"/>
        <v>0</v>
      </c>
      <c r="L24" s="92">
        <f t="shared" si="7"/>
        <v>0</v>
      </c>
      <c r="M24" s="92">
        <f t="shared" si="7"/>
        <v>0</v>
      </c>
      <c r="N24" s="92">
        <f t="shared" si="7"/>
        <v>0</v>
      </c>
      <c r="O24" s="92">
        <f t="shared" si="7"/>
        <v>0</v>
      </c>
      <c r="P24" s="94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96" t="s">
        <v>608</v>
      </c>
      <c r="C25" s="97">
        <f>SUM(C24:O24)</f>
        <v>0</v>
      </c>
      <c r="D25" s="97" t="s">
        <v>609</v>
      </c>
      <c r="E25" s="97">
        <f>MOD(C25,11)</f>
        <v>0</v>
      </c>
      <c r="F25" s="97" t="s">
        <v>611</v>
      </c>
      <c r="G25" s="97">
        <f>IF(E25&lt;2,0,11-E25)</f>
        <v>0</v>
      </c>
      <c r="H25" s="97"/>
      <c r="I25" s="97"/>
      <c r="J25" s="97"/>
      <c r="K25" s="97"/>
      <c r="L25" s="99"/>
      <c r="M25" s="99"/>
      <c r="N25" s="99"/>
      <c r="O25" s="99"/>
      <c r="P25" s="10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01" t="s">
        <v>612</v>
      </c>
      <c r="C26" s="102" t="b">
        <f>IF(AND(O16*1=G20,P16*1=G25),TRUE)</f>
        <v>1</v>
      </c>
      <c r="D26" s="92"/>
      <c r="E26" s="92"/>
      <c r="F26" s="92"/>
      <c r="G26" s="92"/>
      <c r="H26" s="92"/>
      <c r="I26" s="92"/>
      <c r="J26" s="92"/>
      <c r="K26" s="9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92"/>
      <c r="C27" s="92"/>
      <c r="D27" s="92"/>
      <c r="E27" s="92"/>
      <c r="F27" s="92"/>
      <c r="G27" s="92"/>
      <c r="H27" s="92"/>
      <c r="I27" s="92"/>
      <c r="J27" s="9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05" t="s">
        <v>616</v>
      </c>
      <c r="C29" s="1" t="s">
        <v>617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 t="s">
        <v>618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 t="s">
        <v>619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 t="s">
        <v>620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 t="s">
        <v>621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 t="s">
        <v>622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>
        <v>2</v>
      </c>
      <c r="G37" s="1">
        <v>3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289"/>
      <c r="C45" s="290" t="s">
        <v>623</v>
      </c>
      <c r="D45" s="290" t="s">
        <v>624</v>
      </c>
      <c r="E45" s="290" t="s">
        <v>625</v>
      </c>
      <c r="F45" s="106" t="s">
        <v>626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230" t="str">
        <f>'Formulário Orçamento de Conexão'!C51</f>
        <v>1. Tipo de solicitação</v>
      </c>
      <c r="C46" s="292" t="str">
        <f>'Formulário Orçamento de Conexão'!C52</f>
        <v>Zona de localização:*</v>
      </c>
      <c r="D46" s="293">
        <f>'Formulário Orçamento de Conexão'!G52</f>
        <v>0</v>
      </c>
      <c r="E46" s="113" t="b">
        <f>IF(D46=0,FALSE,TRUE)</f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231"/>
      <c r="C47" s="3" t="str">
        <f>'Formulário Orçamento de Conexão'!C53</f>
        <v>Quantidade de caixas:*</v>
      </c>
      <c r="D47" s="108">
        <f>'Formulário Orçamento de Conexão'!$G$53</f>
        <v>0</v>
      </c>
      <c r="E47" s="107" t="b">
        <f>IF(D47=0,FALSE,TRUE)</f>
        <v>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232" t="str">
        <f>'Formulário Orçamento de Conexão'!C55</f>
        <v>2. Dados do Proprietário (Titular da conta de energia ou proprietário/possuidor do imóvel)</v>
      </c>
      <c r="C48" s="291" t="str">
        <f>'Formulário Orçamento de Conexão'!C56</f>
        <v>Nome Completo (sem abreviações):*</v>
      </c>
      <c r="D48" s="108">
        <f>'Formulário Orçamento de Conexão'!G56</f>
        <v>0</v>
      </c>
      <c r="E48" s="107" t="b">
        <f>IF(D48=0,FALSE,TRUE)</f>
        <v>0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232"/>
      <c r="C49" s="3" t="str">
        <f>'Formulário Orçamento de Conexão'!C57</f>
        <v>CPF/CNPJ:*</v>
      </c>
      <c r="D49" s="288">
        <f>'Formulário Orçamento de Conexão'!D57</f>
        <v>0</v>
      </c>
      <c r="E49" s="107" t="b">
        <f>IF(D49=0,FALSE,TRUE)</f>
        <v>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232"/>
      <c r="C50" s="3"/>
      <c r="D50" s="288"/>
      <c r="E50" s="10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232"/>
      <c r="C51" s="3" t="str">
        <f>'Formulário Orçamento de Conexão'!I58</f>
        <v>Telefone do proprietário:*</v>
      </c>
      <c r="D51" s="288">
        <f>'Formulário Orçamento de Conexão'!K58</f>
        <v>0</v>
      </c>
      <c r="E51" s="107" t="b">
        <f t="shared" ref="E51" si="8">IF(D51=0,FALSE,TRUE)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232"/>
      <c r="C52" s="3" t="str">
        <f>'Formulário Orçamento de Conexão'!C60</f>
        <v>Possui NIS para cadastro da Tarifa Social?**</v>
      </c>
      <c r="D52" s="288">
        <f>'Formulário Orçamento de Conexão'!H60</f>
        <v>0</v>
      </c>
      <c r="E52" s="107" t="b">
        <f>IF(AND(D47="1 CAIXA",D52=0),FALSE,TRUE)</f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232"/>
      <c r="C53" s="3" t="str">
        <f>'Formulário Orçamento de Conexão'!I60</f>
        <v>Se sim, número do NIS:*</v>
      </c>
      <c r="D53" s="288">
        <f>'Formulário Orçamento de Conexão'!K60</f>
        <v>0</v>
      </c>
      <c r="E53" s="107" t="b">
        <f>IF(AND(D47="1 CAIXA",D52="Sim",D53=0),FALSE,TRUE)</f>
        <v>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232"/>
      <c r="C54" s="3"/>
      <c r="D54" s="288"/>
      <c r="E54" s="10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232"/>
      <c r="C55" s="3"/>
      <c r="D55" s="288"/>
      <c r="E55" s="10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232"/>
      <c r="C56" s="3"/>
      <c r="D56" s="288"/>
      <c r="E56" s="10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240" t="str">
        <f>'Formulário Orçamento de Conexão'!C62</f>
        <v>3. Email ou Endereço para Correspondência/Entrega da Conta</v>
      </c>
      <c r="C57" s="292" t="str">
        <f>'Formulário Orçamento de Conexão'!C63</f>
        <v>Deseja escolher uma data de Vencimento da Fatura:*</v>
      </c>
      <c r="D57" s="299">
        <f>'Formulário Orçamento de Conexão'!G63</f>
        <v>0</v>
      </c>
      <c r="E57" s="113" t="b">
        <f>IF(D57=0,FALSE,TRUE)</f>
        <v>0</v>
      </c>
      <c r="F57" s="110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241"/>
      <c r="C58" s="3" t="s">
        <v>2362</v>
      </c>
      <c r="D58" s="288">
        <f>'Formulário Orçamento de Conexão'!H63</f>
        <v>0</v>
      </c>
      <c r="E58" s="113" t="b">
        <f>IF(AND(D57="Sim",D58=0),FALSE,TRUE)</f>
        <v>1</v>
      </c>
      <c r="F58" s="110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241"/>
      <c r="C59" s="3" t="str">
        <f>'Formulário Orçamento de Conexão'!C66</f>
        <v>Favor informar endereço para recebimento do orçamento de conexão*</v>
      </c>
      <c r="D59" s="108"/>
      <c r="E59" s="10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241"/>
      <c r="C60" s="3" t="str">
        <f>'Formulário Orçamento de Conexão'!C67</f>
        <v>Rua/Av:</v>
      </c>
      <c r="D60" s="108">
        <f>'Formulário Orçamento de Conexão'!D67</f>
        <v>0</v>
      </c>
      <c r="E60" s="107" t="b">
        <f t="shared" ref="E60:E64" si="9">IF(D60=0,FALSE,TRUE)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241"/>
      <c r="C61" s="3" t="str">
        <f>'Formulário Orçamento de Conexão'!C68</f>
        <v>Bairro/Distrito:</v>
      </c>
      <c r="D61" s="108">
        <f>'Formulário Orçamento de Conexão'!D68</f>
        <v>0</v>
      </c>
      <c r="E61" s="107" t="b">
        <f t="shared" si="9"/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241"/>
      <c r="C62" s="3" t="str">
        <f>'Formulário Orçamento de Conexão'!C69</f>
        <v>Município:</v>
      </c>
      <c r="D62" s="108">
        <f>'Formulário Orçamento de Conexão'!D69</f>
        <v>0</v>
      </c>
      <c r="E62" s="107" t="b">
        <f t="shared" si="9"/>
        <v>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241"/>
      <c r="C63" s="3" t="str">
        <f>'Formulário Orçamento de Conexão'!L67</f>
        <v>Nº</v>
      </c>
      <c r="D63" s="108">
        <f>'Formulário Orçamento de Conexão'!M67</f>
        <v>0</v>
      </c>
      <c r="E63" s="107" t="b">
        <f t="shared" si="9"/>
        <v>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241"/>
      <c r="C64" s="3" t="str">
        <f>'Formulário Orçamento de Conexão'!L68</f>
        <v>CEP:</v>
      </c>
      <c r="D64" s="108">
        <f>'Formulário Orçamento de Conexão'!M68</f>
        <v>0</v>
      </c>
      <c r="E64" s="107" t="b">
        <f t="shared" si="9"/>
        <v>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242"/>
      <c r="C65" s="300" t="str">
        <f>'Formulário Orçamento de Conexão'!L69</f>
        <v>Estado:</v>
      </c>
      <c r="D65" s="301">
        <f>'Formulário Orçamento de Conexão'!M69</f>
        <v>0</v>
      </c>
      <c r="E65" s="302" t="b">
        <f>IF(D65=0,FALSE,TRUE)</f>
        <v>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33" t="str">
        <f>'Formulário Orçamento de Conexão'!C73</f>
        <v>4. Dados da Propriedade a ser Atendida</v>
      </c>
      <c r="C66" s="3" t="str">
        <f>'Formulário Orçamento de Conexão'!C79</f>
        <v>Endereço:*</v>
      </c>
      <c r="D66" s="108">
        <f>'Formulário Orçamento de Conexão'!F79</f>
        <v>0</v>
      </c>
      <c r="E66" s="109" t="b">
        <f>IF(AND($D$46="URBANO",D66=0),FALSE,TRUE)</f>
        <v>1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234"/>
      <c r="C67" s="3" t="str">
        <f>'Formulário Orçamento de Conexão'!C80</f>
        <v>Bairro:*</v>
      </c>
      <c r="D67" s="108">
        <f>'Formulário Orçamento de Conexão'!F80</f>
        <v>0</v>
      </c>
      <c r="E67" s="109" t="b">
        <f t="shared" ref="E67:E71" si="10">IF(AND($D$46="URBANO",D67=0),FALSE,TRUE)</f>
        <v>1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234"/>
      <c r="C68" s="3" t="str">
        <f>'Formulário Orçamento de Conexão'!C81</f>
        <v>Município:*</v>
      </c>
      <c r="D68" s="108">
        <f>'Formulário Orçamento de Conexão'!F81</f>
        <v>0</v>
      </c>
      <c r="E68" s="109" t="b">
        <f t="shared" si="10"/>
        <v>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234"/>
      <c r="C69" s="3" t="str">
        <f>'Formulário Orçamento de Conexão'!K79</f>
        <v>Nº:*</v>
      </c>
      <c r="D69" s="108">
        <f>'Formulário Orçamento de Conexão'!M79</f>
        <v>0</v>
      </c>
      <c r="E69" s="109" t="b">
        <f t="shared" si="10"/>
        <v>1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234"/>
      <c r="C70" s="3" t="str">
        <f>'Formulário Orçamento de Conexão'!K80</f>
        <v>CEP:*</v>
      </c>
      <c r="D70" s="108">
        <f>'Formulário Orçamento de Conexão'!M80</f>
        <v>0</v>
      </c>
      <c r="E70" s="109" t="b">
        <f t="shared" si="10"/>
        <v>1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234"/>
      <c r="C71" s="3" t="str">
        <f>'Formulário Orçamento de Conexão'!K81</f>
        <v>Estado:*</v>
      </c>
      <c r="D71" s="108">
        <f>'Formulário Orçamento de Conexão'!M81</f>
        <v>0</v>
      </c>
      <c r="E71" s="109" t="b">
        <f t="shared" si="10"/>
        <v>1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234"/>
      <c r="C72" s="3" t="str">
        <f>'Formulário Orçamento de Conexão'!C84</f>
        <v>Distrito/Comunidade/Região:</v>
      </c>
      <c r="D72" s="108">
        <f>'Formulário Orçamento de Conexão'!G84</f>
        <v>0</v>
      </c>
      <c r="E72" s="109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234"/>
      <c r="C73" s="3" t="str">
        <f>'Formulário Orçamento de Conexão'!C85</f>
        <v>Município:*</v>
      </c>
      <c r="D73" s="108">
        <f>'Formulário Orçamento de Conexão'!D85</f>
        <v>0</v>
      </c>
      <c r="E73" s="109" t="b">
        <f t="shared" ref="E73" si="11">IF(AND($D$46="RURAL",D73=0),FALSE,TRUE)</f>
        <v>1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234"/>
      <c r="C74" s="3" t="str">
        <f>'Formulário Orçamento de Conexão'!L85</f>
        <v>Nome da propriedade:</v>
      </c>
      <c r="D74" s="108">
        <f>'Formulário Orçamento de Conexão'!M85</f>
        <v>0</v>
      </c>
      <c r="E74" s="109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234"/>
      <c r="C75" s="3" t="str">
        <f>'Formulário Orçamento de Conexão'!C86</f>
        <v>O padrão está pronto para ser ligado?*</v>
      </c>
      <c r="D75" s="108">
        <f>'Formulário Orçamento de Conexão'!F86</f>
        <v>0</v>
      </c>
      <c r="E75" s="660" t="b">
        <f>IF(D75=0,FALSE,TRUE)</f>
        <v>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234"/>
      <c r="C76" s="111" t="str">
        <f>'Formulário Orçamento de Conexão'!C87</f>
        <v>A Unidade Consumidora encontra-se inserida em Área de Preservação Permanente – APP e/ou Unidades de conservação?
(próximo a rios, nascentes, corpos d’água, áreas protegidas,parques, reservas florestais, estações ecológicas)</v>
      </c>
      <c r="D76" s="108">
        <f>'Formulário Orçamento de Conexão'!I87</f>
        <v>0</v>
      </c>
      <c r="E76" s="109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234"/>
      <c r="C77" s="111" t="str">
        <f>'Formulário Orçamento de Conexão'!C135</f>
        <v>Se possível, informar o tipo de rede de baixa tensão que atende o local (ver figura 4,5 e 6):*</v>
      </c>
      <c r="D77" s="108">
        <f>'Formulário Orçamento de Conexão'!O135</f>
        <v>0</v>
      </c>
      <c r="E77" s="109" t="b">
        <f>IF(AND(D77=0),FALSE,TRUE)</f>
        <v>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234"/>
      <c r="C78" s="112"/>
      <c r="D78" s="108"/>
      <c r="E78" s="109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234"/>
      <c r="C79" s="112"/>
      <c r="D79" s="108"/>
      <c r="E79" s="109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235"/>
      <c r="C80" s="112"/>
      <c r="D80" s="108"/>
      <c r="E80" s="109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1"/>
      <c r="B81" s="1243" t="str">
        <f>'Formulário Orçamento de Conexão'!C138</f>
        <v>5. Relação de Cargas Instaladas (equipamentos elétricos em condições de entrar em operação) para domicílios e edifícios habitáveis sujeitos à inspeção da CEMIG D</v>
      </c>
      <c r="C81" s="661"/>
      <c r="D81" s="662"/>
      <c r="E81" s="663"/>
      <c r="F81" s="1"/>
      <c r="G81" s="1" t="b">
        <f>IF(D84="1- Instalar Disjuntor (Ind.&gt;75kW ou Geral)",FALSE)</f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243"/>
      <c r="C82" s="3" t="s">
        <v>807</v>
      </c>
      <c r="D82" s="108">
        <f>IF('Formulário Orçamento de Conexão'!Q180+'Formulário Orçamento de Conexão'!P293+'Formulário Orçamento de Conexão'!Q308=0,0,1)</f>
        <v>0</v>
      </c>
      <c r="E82" s="660" t="b">
        <f>IF(AND(D82=0),FALSE,TRUE)</f>
        <v>0</v>
      </c>
      <c r="F82" s="1"/>
      <c r="G82" s="1"/>
      <c r="H82" s="1" t="b">
        <f>IF(OR(AND(D92=0,$D$84="2- Alterar Disjuntor (Ind.&gt;75+kW ou Geral)"),AND(D92=0,$D$84="1- Instalar Disjuntor (Ind.&gt;75kW ou Geral")),FALSE,TRUE)</f>
        <v>1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243"/>
      <c r="C83" s="3"/>
      <c r="D83" s="108"/>
      <c r="E83" s="66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243"/>
      <c r="C84" s="3"/>
      <c r="D84" s="108"/>
      <c r="E84" s="660"/>
      <c r="F84" s="1"/>
      <c r="G84" s="303">
        <f>'Formulário Orçamento de Conexão'!G298+'Formulário Orçamento de Conexão'!G299+'Formulário Orçamento de Conexão'!G300+'Formulário Orçamento de Conexão'!G301+'Formulário Orçamento de Conexão'!G302+'Formulário Orçamento de Conexão'!G303+'Formulário Orçamento de Conexão'!G304+'Formulário Orçamento de Conexão'!G305+'Formulário Orçamento de Conexão'!G306</f>
        <v>0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243"/>
      <c r="C85" s="3"/>
      <c r="D85" s="108"/>
      <c r="E85" s="66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243"/>
      <c r="C86" s="3" t="str">
        <f>'Formulário Orçamento de Conexão'!C307</f>
        <v>Haverá partida simultânea de motores?*</v>
      </c>
      <c r="D86" s="108">
        <f>'Formulário Orçamento de Conexão'!G307</f>
        <v>0</v>
      </c>
      <c r="E86" s="660" t="b">
        <f>IF(D86=0,FALSE,TRUE)</f>
        <v>0</v>
      </c>
      <c r="F86" s="1"/>
      <c r="G86" s="1"/>
      <c r="H86" s="1" t="s">
        <v>627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243"/>
      <c r="C87" s="664" t="str">
        <f>'Formulário Orçamento de Conexão'!I307</f>
        <v>Se sim, descreva quais:</v>
      </c>
      <c r="D87" s="665">
        <f>'Formulário Orçamento de Conexão'!L307</f>
        <v>0</v>
      </c>
      <c r="E87" s="666" t="b">
        <f>IF(AND(D86="Sim",D87=0),FALSE,TRUE)</f>
        <v>1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231" t="str">
        <f>'Formulário Orçamento de Conexão'!C318</f>
        <v>Unidade Consumidora 1</v>
      </c>
      <c r="C88" s="114"/>
      <c r="D88" s="108"/>
      <c r="E88" s="10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231"/>
      <c r="C89" s="114" t="str">
        <f>'Formulário Orçamento de Conexão'!C319</f>
        <v>Tipo de Solicitação desejada:*</v>
      </c>
      <c r="D89" s="108" t="str">
        <f>'Formulário Orçamento de Conexão'!F319</f>
        <v>Conexão Nova</v>
      </c>
      <c r="E89" s="107" t="b">
        <f t="shared" ref="E89:E90" si="12">IF(AND(D89=0),FALSE,TRUE)</f>
        <v>1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231"/>
      <c r="C90" s="114" t="str">
        <f>'Formulário Orçamento de Conexão'!I319</f>
        <v>Classificação da Unidade Consumidora:*</v>
      </c>
      <c r="D90" s="108">
        <f>'Formulário Orçamento de Conexão'!N319</f>
        <v>0</v>
      </c>
      <c r="E90" s="107" t="b">
        <f t="shared" si="12"/>
        <v>0</v>
      </c>
      <c r="F90" s="1"/>
      <c r="G90" s="1"/>
      <c r="H90" s="1237" t="s">
        <v>628</v>
      </c>
      <c r="I90" s="1238"/>
      <c r="J90" s="1238"/>
      <c r="K90" s="1238"/>
      <c r="L90" s="1239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231"/>
      <c r="C91" s="114" t="str">
        <f>'Formulário Orçamento de Conexão'!J321</f>
        <v>Nº Predial:*</v>
      </c>
      <c r="D91" s="108">
        <f>'Formulário Orçamento de Conexão'!L321</f>
        <v>0</v>
      </c>
      <c r="E91" s="107" t="b">
        <f>IF(AND(D89="Conexão Nova",D91=0),FALSE,TRUE)</f>
        <v>0</v>
      </c>
      <c r="F91" s="1"/>
      <c r="G91" s="1"/>
      <c r="H91" s="294"/>
      <c r="I91" s="294"/>
      <c r="J91" s="294"/>
      <c r="K91" s="294"/>
      <c r="L91" s="294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231"/>
      <c r="C92" s="114" t="str">
        <f>'Formulário Orçamento de Conexão'!C321</f>
        <v>Disjuntor e Tipo:*</v>
      </c>
      <c r="D92" s="108">
        <f>'Formulário Orçamento de Conexão'!F321</f>
        <v>0</v>
      </c>
      <c r="E92" s="107" t="b">
        <f>IF(AND(OR(D89="Conexão Nova"),OR(D92=0,D92="")),FALSE,TRUE)</f>
        <v>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231"/>
      <c r="C93" s="114" t="str">
        <f>'Formulário Orçamento de Conexão'!C322</f>
        <v>Atividade desenvolvida na unidade consumidora:*</v>
      </c>
      <c r="D93" s="3">
        <f>'Formulário Orçamento de Conexão'!G322</f>
        <v>0</v>
      </c>
      <c r="E93" s="107" t="b">
        <f>IF(AND(D89="Conexão Nova",D90="Rural",D93=0),FALSE,TRUE)</f>
        <v>1</v>
      </c>
      <c r="F93" s="1"/>
      <c r="G93" s="1"/>
      <c r="H93" s="1237" t="s">
        <v>629</v>
      </c>
      <c r="I93" s="1238"/>
      <c r="J93" s="1238"/>
      <c r="K93" s="1238"/>
      <c r="L93" s="1239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231"/>
      <c r="C94" s="114" t="str">
        <f>'Formulário Orçamento de Conexão'!C323</f>
        <v>Ramo de Atividade:*</v>
      </c>
      <c r="D94" s="3">
        <f>'Formulário Orçamento de Conexão'!D323</f>
        <v>0</v>
      </c>
      <c r="E94" s="107" t="b">
        <f>IF(AND(D89="Conexão Nova",D90="Rural",D94=0),FALSE,TRUE)</f>
        <v>1</v>
      </c>
      <c r="F94" s="1"/>
      <c r="G94" s="1"/>
      <c r="H94" s="294"/>
      <c r="I94" s="294"/>
      <c r="J94" s="294"/>
      <c r="K94" s="294"/>
      <c r="L94" s="294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231"/>
      <c r="C95" s="114" t="str">
        <f>'Formulário Orçamento de Conexão'!C325</f>
        <v>Identificação:*</v>
      </c>
      <c r="D95" s="3">
        <f>'Formulário Orçamento de Conexão'!F325</f>
        <v>0</v>
      </c>
      <c r="E95" s="107" t="b">
        <f>IF(AND(OR(D89="Alteração de Carga",D89="Caixa Existente sem Alteração"),D95=0),FALSE,TRUE)</f>
        <v>1</v>
      </c>
      <c r="F95" s="1"/>
      <c r="G95" s="1"/>
      <c r="H95" s="294"/>
      <c r="I95" s="294"/>
      <c r="J95" s="294"/>
      <c r="K95" s="294"/>
      <c r="L95" s="294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231"/>
      <c r="C96" s="114">
        <f>'Formulário Orçamento de Conexão'!F325</f>
        <v>0</v>
      </c>
      <c r="D96" s="3">
        <f>'Formulário Orçamento de Conexão'!G325</f>
        <v>0</v>
      </c>
      <c r="E96" s="107" t="b">
        <f>IF(AND(OR(D89="Alteração de Carga",D89="Caixa Existente sem Alteração"),D96=0),FALSE,TRUE)</f>
        <v>1</v>
      </c>
      <c r="F96" s="1"/>
      <c r="G96" s="1"/>
      <c r="H96" s="294"/>
      <c r="I96" s="294"/>
      <c r="J96" s="294"/>
      <c r="K96" s="294"/>
      <c r="L96" s="294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231"/>
      <c r="C97" s="114" t="str">
        <f>'Formulário Orçamento de Conexão'!J325&amp;'Formulário Orçamento de Conexão'!L325&amp;""</f>
        <v>Disjuntor:* De:*</v>
      </c>
      <c r="D97" s="3">
        <f>'Formulário Orçamento de Conexão'!M325</f>
        <v>0</v>
      </c>
      <c r="E97" s="107" t="b">
        <f>IF(AND(OR(D89="Alteração de Carga",D89="Caixa Existente sem Alteração"),OR(D97=0,D97="")),FALSE,TRUE)</f>
        <v>1</v>
      </c>
      <c r="F97" s="1"/>
      <c r="G97" s="1"/>
      <c r="H97" s="294"/>
      <c r="I97" s="294"/>
      <c r="J97" s="294"/>
      <c r="K97" s="294"/>
      <c r="L97" s="294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231"/>
      <c r="C98" s="114" t="str">
        <f>'Formulário Orçamento de Conexão'!O325</f>
        <v>Para:*</v>
      </c>
      <c r="D98" s="3">
        <f>'Formulário Orçamento de Conexão'!P325</f>
        <v>0</v>
      </c>
      <c r="E98" s="107" t="b">
        <f>IF(AND(OR(D89="Alteração de Carga",D89="Caixa Existente sem Alteração"),OR(D98=0,D98="")),FALSE,TRUE)</f>
        <v>1</v>
      </c>
      <c r="F98" s="1"/>
      <c r="G98" s="1"/>
      <c r="H98" s="294"/>
      <c r="I98" s="294"/>
      <c r="J98" s="294"/>
      <c r="K98" s="294"/>
      <c r="L98" s="294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231"/>
      <c r="C99" s="114" t="str">
        <f>'Formulário Orçamento de Conexão'!C327</f>
        <v>Necessária Mudança de Local*</v>
      </c>
      <c r="D99" s="3">
        <f>'Formulário Orçamento de Conexão'!F327</f>
        <v>0</v>
      </c>
      <c r="E99" s="107" t="b">
        <f>IF(AND(OR(D89="Alteração de Carga",D89="Caixa Existente sem Alteração"),D99=0),FALSE,TRUE)</f>
        <v>1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231"/>
      <c r="C100" s="114"/>
      <c r="D100" s="3"/>
      <c r="E100" s="10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231"/>
      <c r="C101" s="114"/>
      <c r="D101" s="3"/>
      <c r="E101" s="10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231"/>
      <c r="C102" s="114"/>
      <c r="D102" s="3"/>
      <c r="E102" s="10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236"/>
      <c r="C103" s="114"/>
      <c r="D103" s="108"/>
      <c r="E103" s="10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295" t="s">
        <v>2480</v>
      </c>
      <c r="C104" s="296" t="s">
        <v>716</v>
      </c>
      <c r="D104" s="297"/>
      <c r="E104" s="298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231" t="s">
        <v>2480</v>
      </c>
      <c r="C105" s="115" t="str">
        <f>'Formulário Orçamento de Conexão'!C343</f>
        <v>Possui sistema de geração em regime de paralelismo permanente sem injeção (GRID ZERO)?*</v>
      </c>
      <c r="D105" s="1">
        <v>1</v>
      </c>
      <c r="E105" s="117" t="b">
        <f>IF(D105=0,FALSE,TRUE)</f>
        <v>1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236"/>
      <c r="C106" s="118" t="str">
        <f>'Formulário Orçamento de Conexão'!C345</f>
        <v>DADOS DA GERAÇÃO EM REGIME DE PARALELISMO PERMANENTE SEM INJEÇÃO ( GRID ZERO)</v>
      </c>
      <c r="D106" s="119">
        <v>1</v>
      </c>
      <c r="E106" s="120" t="b">
        <f>IF(
AND($D$105="Sim",D106=0),
FALSE,TRUE)</f>
        <v>1</v>
      </c>
      <c r="F106" s="1"/>
      <c r="G106" s="303">
        <f>'Formulário Orçamento de Conexão'!P343</f>
        <v>0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2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 t="s">
        <v>630</v>
      </c>
      <c r="D115" s="122" t="str">
        <f>INDEX(C46:C106,MATCH(FALSE,E46:E106,0))</f>
        <v>Zona de localização:*</v>
      </c>
      <c r="E115" s="1" t="b">
        <f>IF(IFERROR(D115,TRUE)&lt;&gt;TRUE,FALSE,TRUE)</f>
        <v>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.7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5.7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5.7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5.7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5.7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5.7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5.7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5.7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5.7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5.7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5.7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5.7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5.75">
      <c r="C1013" s="1"/>
      <c r="D1013" s="1"/>
      <c r="E1013" s="1"/>
    </row>
    <row r="1014" spans="1:26" ht="15.75">
      <c r="C1014" s="1"/>
      <c r="D1014" s="1"/>
      <c r="E1014" s="1"/>
    </row>
    <row r="1015" spans="1:26" ht="15.75">
      <c r="C1015" s="1"/>
      <c r="D1015" s="1"/>
      <c r="E1015" s="1"/>
    </row>
    <row r="1016" spans="1:26" ht="15.75">
      <c r="C1016" s="1"/>
      <c r="D1016" s="1"/>
      <c r="E1016" s="1"/>
    </row>
    <row r="1017" spans="1:26" ht="15.75">
      <c r="C1017" s="1"/>
      <c r="D1017" s="1"/>
      <c r="E1017" s="1"/>
    </row>
    <row r="1018" spans="1:26" ht="15.75">
      <c r="C1018" s="1"/>
      <c r="D1018" s="1"/>
      <c r="E1018" s="1"/>
    </row>
  </sheetData>
  <sheetProtection algorithmName="SHA-512" hashValue="NE17N7QtEgUXGO570O6Ujuqa1xiH475im2PoGj4dExMpG9fzhNWFIrSwYOijKTsu7Hwq3mOlOkCMyrjOoBLPgw==" saltValue="RcmuvWL2ahmBDK6kwgKSlg==" spinCount="100000" sheet="1" objects="1" scenarios="1" selectLockedCells="1" selectUnlockedCells="1"/>
  <protectedRanges>
    <protectedRange sqref="H90:H91" name="Range1_1"/>
    <protectedRange sqref="H93:H98" name="Range1_2"/>
  </protectedRanges>
  <mergeCells count="9">
    <mergeCell ref="B46:B47"/>
    <mergeCell ref="B48:B56"/>
    <mergeCell ref="B66:B80"/>
    <mergeCell ref="B105:B106"/>
    <mergeCell ref="H90:L90"/>
    <mergeCell ref="H93:L93"/>
    <mergeCell ref="B57:B65"/>
    <mergeCell ref="B81:B87"/>
    <mergeCell ref="B88:B103"/>
  </mergeCells>
  <conditionalFormatting sqref="C13 E46:E104">
    <cfRule type="cellIs" dxfId="3" priority="1" operator="equal">
      <formula>"FALSE"</formula>
    </cfRule>
    <cfRule type="cellIs" dxfId="2" priority="2" operator="equal">
      <formula>"TRUE"</formula>
    </cfRule>
  </conditionalFormatting>
  <conditionalFormatting sqref="C26">
    <cfRule type="cellIs" dxfId="1" priority="3" operator="equal">
      <formula>"FALSE"</formula>
    </cfRule>
    <cfRule type="cellIs" dxfId="0" priority="4" operator="equal">
      <formula>"TRUE"</formula>
    </cfRule>
  </conditionalFormatting>
  <dataValidations disablePrompts="1" count="2">
    <dataValidation type="custom" allowBlank="1" showErrorMessage="1" sqref="D2" xr:uid="{00000000-0002-0000-0200-000000000000}">
      <formula1>C13=TRUE</formula1>
    </dataValidation>
    <dataValidation type="list" allowBlank="1" showInputMessage="1" showErrorMessage="1" prompt="Selecione o tipo de solicitação desejado" sqref="H90:H91 H93:H98" xr:uid="{00000000-0002-0000-0200-000001000000}">
      <formula1>"1- Instalar Disjuntor (Ind.&gt;75kW ou Geral), 2- Alterar Disjuntor (Ind.&gt;75+kW ou Geral), 3- Não Alterar o Disjuntor Geral"</formula1>
    </dataValidation>
  </dataValidations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3" filterMode="1"/>
  <dimension ref="A1:F3923"/>
  <sheetViews>
    <sheetView topLeftCell="A161" workbookViewId="0">
      <selection activeCell="K380" sqref="K380"/>
    </sheetView>
  </sheetViews>
  <sheetFormatPr defaultRowHeight="15"/>
  <cols>
    <col min="1" max="1" width="15.85546875" customWidth="1"/>
    <col min="2" max="2" width="15.28515625" hidden="1" customWidth="1"/>
    <col min="3" max="3" width="9.140625" hidden="1" customWidth="1"/>
    <col min="4" max="4" width="41.28515625" hidden="1" customWidth="1"/>
    <col min="5" max="5" width="75.42578125" customWidth="1"/>
    <col min="6" max="6" width="26.42578125" customWidth="1"/>
  </cols>
  <sheetData>
    <row r="1" spans="1:6">
      <c r="E1" t="s">
        <v>2304</v>
      </c>
      <c r="F1" t="s">
        <v>2306</v>
      </c>
    </row>
    <row r="2" spans="1:6">
      <c r="E2">
        <v>51</v>
      </c>
      <c r="F2">
        <f>VLOOKUP(E2,CLASSE_RURAL!E2:F52,2,0)</f>
        <v>9001</v>
      </c>
    </row>
    <row r="5" spans="1:6">
      <c r="A5" t="s">
        <v>884</v>
      </c>
      <c r="B5" t="s">
        <v>954</v>
      </c>
      <c r="C5" t="s">
        <v>955</v>
      </c>
      <c r="D5" t="s">
        <v>885</v>
      </c>
      <c r="E5" t="s">
        <v>956</v>
      </c>
    </row>
    <row r="6" spans="1:6" hidden="1"/>
    <row r="7" spans="1:6" hidden="1">
      <c r="A7">
        <v>1001</v>
      </c>
      <c r="B7" t="s">
        <v>957</v>
      </c>
      <c r="D7" t="s">
        <v>958</v>
      </c>
      <c r="E7" t="str">
        <f>CONCATENATE(B7,"-",D7)</f>
        <v>X001-Residência</v>
      </c>
    </row>
    <row r="8" spans="1:6" hidden="1">
      <c r="A8">
        <v>1002</v>
      </c>
      <c r="B8" t="s">
        <v>957</v>
      </c>
      <c r="D8" t="s">
        <v>958</v>
      </c>
      <c r="E8" t="str">
        <f t="shared" ref="E8:E71" si="0">CONCATENATE(B8,"-",D8)</f>
        <v>X001-Residência</v>
      </c>
    </row>
    <row r="9" spans="1:6" hidden="1">
      <c r="A9">
        <v>1003</v>
      </c>
      <c r="B9" t="s">
        <v>957</v>
      </c>
      <c r="D9" t="s">
        <v>958</v>
      </c>
      <c r="E9" t="str">
        <f t="shared" si="0"/>
        <v>X001-Residência</v>
      </c>
    </row>
    <row r="10" spans="1:6" hidden="1">
      <c r="A10">
        <v>1004</v>
      </c>
      <c r="B10" t="s">
        <v>957</v>
      </c>
      <c r="D10" t="s">
        <v>958</v>
      </c>
      <c r="E10" t="str">
        <f t="shared" si="0"/>
        <v>X001-Residência</v>
      </c>
    </row>
    <row r="11" spans="1:6" hidden="1">
      <c r="A11">
        <v>1005</v>
      </c>
      <c r="B11" t="s">
        <v>957</v>
      </c>
      <c r="D11" t="s">
        <v>958</v>
      </c>
      <c r="E11" t="str">
        <f t="shared" si="0"/>
        <v>X001-Residência</v>
      </c>
    </row>
    <row r="12" spans="1:6" hidden="1">
      <c r="A12">
        <v>1050</v>
      </c>
      <c r="B12" t="s">
        <v>957</v>
      </c>
      <c r="D12" t="s">
        <v>958</v>
      </c>
      <c r="E12" t="str">
        <f t="shared" si="0"/>
        <v>X001-Residência</v>
      </c>
    </row>
    <row r="13" spans="1:6" hidden="1">
      <c r="A13">
        <v>1052</v>
      </c>
      <c r="B13" t="s">
        <v>957</v>
      </c>
      <c r="D13" t="s">
        <v>958</v>
      </c>
      <c r="E13" t="str">
        <f t="shared" si="0"/>
        <v>X001-Residência</v>
      </c>
    </row>
    <row r="14" spans="1:6" hidden="1">
      <c r="A14">
        <v>1053</v>
      </c>
      <c r="B14" t="s">
        <v>957</v>
      </c>
      <c r="D14" t="s">
        <v>958</v>
      </c>
      <c r="E14" t="str">
        <f t="shared" si="0"/>
        <v>X001-Residência</v>
      </c>
    </row>
    <row r="15" spans="1:6" hidden="1">
      <c r="A15">
        <v>1054</v>
      </c>
      <c r="B15" t="s">
        <v>957</v>
      </c>
      <c r="D15" t="s">
        <v>958</v>
      </c>
      <c r="E15" t="str">
        <f t="shared" si="0"/>
        <v>X001-Residência</v>
      </c>
    </row>
    <row r="16" spans="1:6" hidden="1">
      <c r="A16">
        <v>1055</v>
      </c>
      <c r="B16" t="s">
        <v>957</v>
      </c>
      <c r="D16" t="s">
        <v>958</v>
      </c>
      <c r="E16" t="str">
        <f t="shared" si="0"/>
        <v>X001-Residência</v>
      </c>
    </row>
    <row r="17" spans="1:5" hidden="1">
      <c r="A17">
        <v>1061</v>
      </c>
      <c r="B17" t="s">
        <v>957</v>
      </c>
      <c r="D17" t="s">
        <v>958</v>
      </c>
      <c r="E17" t="str">
        <f t="shared" si="0"/>
        <v>X001-Residência</v>
      </c>
    </row>
    <row r="18" spans="1:5" hidden="1">
      <c r="A18">
        <v>1062</v>
      </c>
      <c r="B18" t="s">
        <v>957</v>
      </c>
      <c r="D18" t="s">
        <v>958</v>
      </c>
      <c r="E18" t="str">
        <f t="shared" si="0"/>
        <v>X001-Residência</v>
      </c>
    </row>
    <row r="19" spans="1:5" hidden="1">
      <c r="A19">
        <v>1063</v>
      </c>
      <c r="B19" t="s">
        <v>957</v>
      </c>
      <c r="D19" t="s">
        <v>958</v>
      </c>
      <c r="E19" t="str">
        <f t="shared" si="0"/>
        <v>X001-Residência</v>
      </c>
    </row>
    <row r="20" spans="1:5" hidden="1">
      <c r="A20">
        <v>1064</v>
      </c>
      <c r="B20" t="s">
        <v>957</v>
      </c>
      <c r="D20" t="s">
        <v>958</v>
      </c>
      <c r="E20" t="str">
        <f t="shared" si="0"/>
        <v>X001-Residência</v>
      </c>
    </row>
    <row r="21" spans="1:5" hidden="1">
      <c r="A21">
        <v>1065</v>
      </c>
      <c r="B21" t="s">
        <v>957</v>
      </c>
      <c r="D21" t="s">
        <v>958</v>
      </c>
      <c r="E21" t="str">
        <f t="shared" si="0"/>
        <v>X001-Residência</v>
      </c>
    </row>
    <row r="22" spans="1:5">
      <c r="A22">
        <v>2001</v>
      </c>
      <c r="B22">
        <v>500301</v>
      </c>
      <c r="D22" t="s">
        <v>959</v>
      </c>
      <c r="E22" t="str">
        <f t="shared" si="0"/>
        <v>500301-Extração de carvão mineral</v>
      </c>
    </row>
    <row r="23" spans="1:5">
      <c r="A23">
        <v>2001</v>
      </c>
      <c r="B23">
        <v>500302</v>
      </c>
      <c r="D23" t="s">
        <v>960</v>
      </c>
      <c r="E23" t="str">
        <f t="shared" si="0"/>
        <v>500302-Beneficiamento de carvão mineral</v>
      </c>
    </row>
    <row r="24" spans="1:5">
      <c r="A24">
        <v>2001</v>
      </c>
      <c r="B24">
        <v>600001</v>
      </c>
      <c r="D24" t="s">
        <v>961</v>
      </c>
      <c r="E24" t="str">
        <f t="shared" si="0"/>
        <v>600001-Extração de petróleo e gás natural</v>
      </c>
    </row>
    <row r="25" spans="1:5">
      <c r="A25">
        <v>2001</v>
      </c>
      <c r="B25">
        <v>600002</v>
      </c>
      <c r="D25" t="s">
        <v>962</v>
      </c>
      <c r="E25" t="str">
        <f t="shared" si="0"/>
        <v>600002-Extração e beneficiamento de xisto</v>
      </c>
    </row>
    <row r="26" spans="1:5">
      <c r="A26">
        <v>2001</v>
      </c>
      <c r="B26">
        <v>600003</v>
      </c>
      <c r="D26" t="s">
        <v>963</v>
      </c>
      <c r="E26" t="str">
        <f t="shared" si="0"/>
        <v>600003-Extração e beneficiamento de areias betuminosas</v>
      </c>
    </row>
    <row r="27" spans="1:5">
      <c r="A27">
        <v>2001</v>
      </c>
      <c r="B27">
        <v>710301</v>
      </c>
      <c r="D27" t="s">
        <v>964</v>
      </c>
      <c r="E27" t="str">
        <f t="shared" si="0"/>
        <v>710301-Extração de minério de ferro</v>
      </c>
    </row>
    <row r="28" spans="1:5">
      <c r="A28">
        <v>2001</v>
      </c>
      <c r="B28">
        <v>710302</v>
      </c>
      <c r="D28" t="s">
        <v>965</v>
      </c>
      <c r="E28" t="str">
        <f t="shared" si="0"/>
        <v>710302-Pelotização, sinterização e outros beneficiamentos de minério de ferro</v>
      </c>
    </row>
    <row r="29" spans="1:5">
      <c r="A29">
        <v>2001</v>
      </c>
      <c r="B29">
        <v>721901</v>
      </c>
      <c r="D29" t="s">
        <v>966</v>
      </c>
      <c r="E29" t="str">
        <f t="shared" si="0"/>
        <v>721901-Extração de minério de alumínio</v>
      </c>
    </row>
    <row r="30" spans="1:5">
      <c r="A30">
        <v>2001</v>
      </c>
      <c r="B30">
        <v>721902</v>
      </c>
      <c r="D30" t="s">
        <v>967</v>
      </c>
      <c r="E30" t="str">
        <f t="shared" si="0"/>
        <v>721902-Beneficiamento de minério de alumínio</v>
      </c>
    </row>
    <row r="31" spans="1:5">
      <c r="A31">
        <v>2001</v>
      </c>
      <c r="B31">
        <v>722701</v>
      </c>
      <c r="D31" t="s">
        <v>968</v>
      </c>
      <c r="E31" t="str">
        <f t="shared" si="0"/>
        <v>722701-Extração de minério de estanho</v>
      </c>
    </row>
    <row r="32" spans="1:5">
      <c r="A32">
        <v>2001</v>
      </c>
      <c r="B32">
        <v>722702</v>
      </c>
      <c r="D32" t="s">
        <v>969</v>
      </c>
      <c r="E32" t="str">
        <f t="shared" si="0"/>
        <v>722702-Beneficiamento de minério de estanho</v>
      </c>
    </row>
    <row r="33" spans="1:5">
      <c r="A33">
        <v>2001</v>
      </c>
      <c r="B33">
        <v>723501</v>
      </c>
      <c r="D33" t="s">
        <v>970</v>
      </c>
      <c r="E33" t="str">
        <f t="shared" si="0"/>
        <v>723501-Extração de minério de manganês</v>
      </c>
    </row>
    <row r="34" spans="1:5">
      <c r="A34">
        <v>2001</v>
      </c>
      <c r="B34">
        <v>723502</v>
      </c>
      <c r="D34" t="s">
        <v>971</v>
      </c>
      <c r="E34" t="str">
        <f t="shared" si="0"/>
        <v>723502-Beneficiamento de minério de manganês</v>
      </c>
    </row>
    <row r="35" spans="1:5">
      <c r="A35">
        <v>2001</v>
      </c>
      <c r="B35">
        <v>724301</v>
      </c>
      <c r="D35" t="s">
        <v>972</v>
      </c>
      <c r="E35" t="str">
        <f t="shared" si="0"/>
        <v>724301-Extração de minério de metais preciosos</v>
      </c>
    </row>
    <row r="36" spans="1:5">
      <c r="A36">
        <v>2001</v>
      </c>
      <c r="B36">
        <v>724302</v>
      </c>
      <c r="D36" t="s">
        <v>973</v>
      </c>
      <c r="E36" t="str">
        <f t="shared" si="0"/>
        <v>724302-Beneficiamento de minério de metais preciosos</v>
      </c>
    </row>
    <row r="37" spans="1:5">
      <c r="A37">
        <v>2001</v>
      </c>
      <c r="B37">
        <v>725100</v>
      </c>
      <c r="D37" t="s">
        <v>974</v>
      </c>
      <c r="E37" t="str">
        <f t="shared" si="0"/>
        <v>725100-Extração de minerais radioativos</v>
      </c>
    </row>
    <row r="38" spans="1:5">
      <c r="A38">
        <v>2001</v>
      </c>
      <c r="B38">
        <v>729401</v>
      </c>
      <c r="D38" t="s">
        <v>975</v>
      </c>
      <c r="E38" t="str">
        <f t="shared" si="0"/>
        <v>729401-Extração de minérios de nióbio e titânio</v>
      </c>
    </row>
    <row r="39" spans="1:5">
      <c r="A39">
        <v>2001</v>
      </c>
      <c r="B39">
        <v>729402</v>
      </c>
      <c r="D39" t="s">
        <v>976</v>
      </c>
      <c r="E39" t="str">
        <f t="shared" si="0"/>
        <v>729402-Extração de minério de tungstênio</v>
      </c>
    </row>
    <row r="40" spans="1:5">
      <c r="A40">
        <v>2001</v>
      </c>
      <c r="B40">
        <v>729403</v>
      </c>
      <c r="D40" t="s">
        <v>977</v>
      </c>
      <c r="E40" t="str">
        <f t="shared" si="0"/>
        <v>729403-Extração de minério de níquel</v>
      </c>
    </row>
    <row r="41" spans="1:5">
      <c r="A41">
        <v>2001</v>
      </c>
      <c r="B41">
        <v>729404</v>
      </c>
      <c r="D41" t="s">
        <v>978</v>
      </c>
      <c r="E41" t="str">
        <f t="shared" si="0"/>
        <v>729404-Extração de minérios de cobre, chumbo, zinco e outros minerais metálicos não-ferrosos</v>
      </c>
    </row>
    <row r="42" spans="1:5">
      <c r="A42">
        <v>2001</v>
      </c>
      <c r="B42">
        <v>729405</v>
      </c>
      <c r="D42" t="s">
        <v>979</v>
      </c>
      <c r="E42" t="str">
        <f t="shared" si="0"/>
        <v>729405-Beneficiamento de minérios de cobre, chumbo, zinco e outros minerais metálicos não-ferrosos</v>
      </c>
    </row>
    <row r="43" spans="1:5">
      <c r="A43">
        <v>2001</v>
      </c>
      <c r="B43">
        <v>810001</v>
      </c>
      <c r="D43" t="s">
        <v>980</v>
      </c>
      <c r="E43" t="str">
        <f t="shared" si="0"/>
        <v>810001-Extração de ardósia e beneficiamento associado</v>
      </c>
    </row>
    <row r="44" spans="1:5">
      <c r="A44">
        <v>2001</v>
      </c>
      <c r="B44">
        <v>810002</v>
      </c>
      <c r="D44" t="s">
        <v>981</v>
      </c>
      <c r="E44" t="str">
        <f t="shared" si="0"/>
        <v>810002-Extração de granito e beneficiamento associado</v>
      </c>
    </row>
    <row r="45" spans="1:5">
      <c r="A45">
        <v>2001</v>
      </c>
      <c r="B45">
        <v>810003</v>
      </c>
      <c r="D45" t="s">
        <v>982</v>
      </c>
      <c r="E45" t="str">
        <f t="shared" si="0"/>
        <v>810003-Extração de mármore e beneficiamento associado</v>
      </c>
    </row>
    <row r="46" spans="1:5">
      <c r="A46">
        <v>2001</v>
      </c>
      <c r="B46">
        <v>810004</v>
      </c>
      <c r="D46" t="s">
        <v>983</v>
      </c>
      <c r="E46" t="str">
        <f t="shared" si="0"/>
        <v>810004-Extração de calcário e dolomita e beneficiamento associado</v>
      </c>
    </row>
    <row r="47" spans="1:5">
      <c r="A47">
        <v>2001</v>
      </c>
      <c r="B47">
        <v>810005</v>
      </c>
      <c r="D47" t="s">
        <v>984</v>
      </c>
      <c r="E47" t="str">
        <f t="shared" si="0"/>
        <v>810005-Extração de gesso e caulim</v>
      </c>
    </row>
    <row r="48" spans="1:5">
      <c r="A48">
        <v>2001</v>
      </c>
      <c r="B48">
        <v>810006</v>
      </c>
      <c r="D48" t="s">
        <v>985</v>
      </c>
      <c r="E48" t="str">
        <f t="shared" si="0"/>
        <v>810006-Extração de areia, cascalho ou pedregulho e beneficiamento associado</v>
      </c>
    </row>
    <row r="49" spans="1:5">
      <c r="A49">
        <v>2001</v>
      </c>
      <c r="B49">
        <v>810007</v>
      </c>
      <c r="D49" t="s">
        <v>986</v>
      </c>
      <c r="E49" t="str">
        <f t="shared" si="0"/>
        <v>810007-Extração de argila e beneficiamento associado</v>
      </c>
    </row>
    <row r="50" spans="1:5">
      <c r="A50">
        <v>2001</v>
      </c>
      <c r="B50">
        <v>810008</v>
      </c>
      <c r="D50" t="s">
        <v>987</v>
      </c>
      <c r="E50" t="str">
        <f t="shared" si="0"/>
        <v>810008-Extração de saibro e beneficiamento associado</v>
      </c>
    </row>
    <row r="51" spans="1:5">
      <c r="A51">
        <v>2001</v>
      </c>
      <c r="B51">
        <v>810009</v>
      </c>
      <c r="D51" t="s">
        <v>988</v>
      </c>
      <c r="E51" t="str">
        <f t="shared" si="0"/>
        <v>810009-Extração de basalto e beneficiamento associado</v>
      </c>
    </row>
    <row r="52" spans="1:5">
      <c r="A52">
        <v>2001</v>
      </c>
      <c r="B52">
        <v>810010</v>
      </c>
      <c r="D52" t="s">
        <v>989</v>
      </c>
      <c r="E52" t="str">
        <f t="shared" si="0"/>
        <v>810010-Beneficiamento de gesso e caulim associado à extração</v>
      </c>
    </row>
    <row r="53" spans="1:5">
      <c r="A53">
        <v>2001</v>
      </c>
      <c r="B53">
        <v>810099</v>
      </c>
      <c r="D53" t="s">
        <v>990</v>
      </c>
      <c r="E53" t="str">
        <f t="shared" si="0"/>
        <v>810099-Extração e britamento de pedras e outros materiais para construção e beneficiamento associado</v>
      </c>
    </row>
    <row r="54" spans="1:5">
      <c r="A54">
        <v>2001</v>
      </c>
      <c r="B54">
        <v>891600</v>
      </c>
      <c r="D54" t="s">
        <v>991</v>
      </c>
      <c r="E54" t="str">
        <f t="shared" si="0"/>
        <v>891600-Extração de minerais para fabricação de adubos, fertilizantes e outros produtos químicos</v>
      </c>
    </row>
    <row r="55" spans="1:5">
      <c r="A55">
        <v>2001</v>
      </c>
      <c r="B55">
        <v>892401</v>
      </c>
      <c r="D55" t="s">
        <v>992</v>
      </c>
      <c r="E55" t="str">
        <f t="shared" si="0"/>
        <v>892401-Extração de sal marinho</v>
      </c>
    </row>
    <row r="56" spans="1:5">
      <c r="A56">
        <v>2001</v>
      </c>
      <c r="B56">
        <v>892402</v>
      </c>
      <c r="D56" t="s">
        <v>993</v>
      </c>
      <c r="E56" t="str">
        <f t="shared" si="0"/>
        <v>892402-Extração de sal-gema</v>
      </c>
    </row>
    <row r="57" spans="1:5">
      <c r="A57">
        <v>2001</v>
      </c>
      <c r="B57">
        <v>892403</v>
      </c>
      <c r="D57" t="s">
        <v>994</v>
      </c>
      <c r="E57" t="str">
        <f t="shared" si="0"/>
        <v>892403-Refino e outros tratamentos do sal</v>
      </c>
    </row>
    <row r="58" spans="1:5">
      <c r="A58">
        <v>2001</v>
      </c>
      <c r="B58">
        <v>893200</v>
      </c>
      <c r="D58" t="s">
        <v>995</v>
      </c>
      <c r="E58" t="str">
        <f t="shared" si="0"/>
        <v>893200-Extração de gemas (pedras preciosas e semipreciosas)</v>
      </c>
    </row>
    <row r="59" spans="1:5">
      <c r="A59">
        <v>2001</v>
      </c>
      <c r="B59">
        <v>899101</v>
      </c>
      <c r="D59" t="s">
        <v>996</v>
      </c>
      <c r="E59" t="str">
        <f t="shared" si="0"/>
        <v>899101-Extração de grafita</v>
      </c>
    </row>
    <row r="60" spans="1:5">
      <c r="A60">
        <v>2001</v>
      </c>
      <c r="B60">
        <v>899102</v>
      </c>
      <c r="D60" t="s">
        <v>997</v>
      </c>
      <c r="E60" t="str">
        <f t="shared" si="0"/>
        <v>899102-Extração de quartzo</v>
      </c>
    </row>
    <row r="61" spans="1:5">
      <c r="A61">
        <v>2001</v>
      </c>
      <c r="B61">
        <v>899103</v>
      </c>
      <c r="D61" t="s">
        <v>998</v>
      </c>
      <c r="E61" t="str">
        <f t="shared" si="0"/>
        <v>899103-Extração de amianto</v>
      </c>
    </row>
    <row r="62" spans="1:5">
      <c r="A62">
        <v>2001</v>
      </c>
      <c r="B62">
        <v>899199</v>
      </c>
      <c r="D62" t="s">
        <v>999</v>
      </c>
      <c r="E62" t="str">
        <f t="shared" si="0"/>
        <v>899199-Extração de outros minerais não-metálicos não especificados</v>
      </c>
    </row>
    <row r="63" spans="1:5">
      <c r="A63">
        <v>2001</v>
      </c>
      <c r="B63">
        <v>910600</v>
      </c>
      <c r="D63" t="s">
        <v>1000</v>
      </c>
      <c r="E63" t="str">
        <f t="shared" si="0"/>
        <v>910600-Atividades de apoio à extração de petróleo e gás natural</v>
      </c>
    </row>
    <row r="64" spans="1:5">
      <c r="A64">
        <v>2001</v>
      </c>
      <c r="B64">
        <v>990401</v>
      </c>
      <c r="D64" t="s">
        <v>1001</v>
      </c>
      <c r="E64" t="str">
        <f t="shared" si="0"/>
        <v>990401-Atividades de apoio à extração de minério de ferro</v>
      </c>
    </row>
    <row r="65" spans="1:5">
      <c r="A65">
        <v>2001</v>
      </c>
      <c r="B65">
        <v>990402</v>
      </c>
      <c r="D65" t="s">
        <v>1002</v>
      </c>
      <c r="E65" t="str">
        <f t="shared" si="0"/>
        <v>990402-Atividades de apoio à extração de minerais metálicos não-ferrosos</v>
      </c>
    </row>
    <row r="66" spans="1:5">
      <c r="A66">
        <v>2001</v>
      </c>
      <c r="B66">
        <v>990403</v>
      </c>
      <c r="D66" t="s">
        <v>1003</v>
      </c>
      <c r="E66" t="str">
        <f t="shared" si="0"/>
        <v>990403-Atividades de apoio à extração de minerais não-metálicos</v>
      </c>
    </row>
    <row r="67" spans="1:5">
      <c r="A67">
        <v>2001</v>
      </c>
      <c r="B67">
        <v>1011201</v>
      </c>
      <c r="D67" t="s">
        <v>1004</v>
      </c>
      <c r="E67" t="str">
        <f t="shared" si="0"/>
        <v>1011201-Frigorífico - abate de bovinos</v>
      </c>
    </row>
    <row r="68" spans="1:5">
      <c r="A68">
        <v>2001</v>
      </c>
      <c r="B68">
        <v>1011202</v>
      </c>
      <c r="D68" t="s">
        <v>1005</v>
      </c>
      <c r="E68" t="str">
        <f t="shared" si="0"/>
        <v>1011202-Frigorífico - abate de eqüinos</v>
      </c>
    </row>
    <row r="69" spans="1:5">
      <c r="A69">
        <v>2001</v>
      </c>
      <c r="B69">
        <v>1011203</v>
      </c>
      <c r="D69" t="s">
        <v>1006</v>
      </c>
      <c r="E69" t="str">
        <f t="shared" si="0"/>
        <v>1011203-Frigorífico - abate de ovinos e caprinos</v>
      </c>
    </row>
    <row r="70" spans="1:5">
      <c r="A70">
        <v>2001</v>
      </c>
      <c r="B70">
        <v>1011204</v>
      </c>
      <c r="D70" t="s">
        <v>1007</v>
      </c>
      <c r="E70" t="str">
        <f t="shared" si="0"/>
        <v>1011204-Frigorífico - abate de bufalinos</v>
      </c>
    </row>
    <row r="71" spans="1:5">
      <c r="A71">
        <v>2001</v>
      </c>
      <c r="B71">
        <v>1011205</v>
      </c>
      <c r="D71" t="s">
        <v>1008</v>
      </c>
      <c r="E71" t="str">
        <f t="shared" si="0"/>
        <v>1011205-Matadouro - abate de reses sob contrato, exceto abate de suínos</v>
      </c>
    </row>
    <row r="72" spans="1:5">
      <c r="A72">
        <v>2001</v>
      </c>
      <c r="B72">
        <v>1012101</v>
      </c>
      <c r="D72" t="s">
        <v>1009</v>
      </c>
      <c r="E72" t="str">
        <f t="shared" ref="E72:E135" si="1">CONCATENATE(B72,"-",D72)</f>
        <v>1012101-Abate de aves</v>
      </c>
    </row>
    <row r="73" spans="1:5">
      <c r="A73">
        <v>2001</v>
      </c>
      <c r="B73">
        <v>1012102</v>
      </c>
      <c r="D73" t="s">
        <v>1010</v>
      </c>
      <c r="E73" t="str">
        <f t="shared" si="1"/>
        <v>1012102-Abate de pequenos animais</v>
      </c>
    </row>
    <row r="74" spans="1:5">
      <c r="A74">
        <v>2001</v>
      </c>
      <c r="B74">
        <v>1012103</v>
      </c>
      <c r="D74" t="s">
        <v>1011</v>
      </c>
      <c r="E74" t="str">
        <f t="shared" si="1"/>
        <v>1012103-Frigorífico - abate de suínos</v>
      </c>
    </row>
    <row r="75" spans="1:5">
      <c r="A75">
        <v>2001</v>
      </c>
      <c r="B75">
        <v>1012104</v>
      </c>
      <c r="D75" t="s">
        <v>1012</v>
      </c>
      <c r="E75" t="str">
        <f t="shared" si="1"/>
        <v>1012104-Matadouro - abate de suínos sob contrato</v>
      </c>
    </row>
    <row r="76" spans="1:5">
      <c r="A76">
        <v>2001</v>
      </c>
      <c r="B76">
        <v>1013901</v>
      </c>
      <c r="D76" t="s">
        <v>1013</v>
      </c>
      <c r="E76" t="str">
        <f t="shared" si="1"/>
        <v>1013901-Fabricação de produtos de carne</v>
      </c>
    </row>
    <row r="77" spans="1:5">
      <c r="A77">
        <v>2001</v>
      </c>
      <c r="B77">
        <v>1013902</v>
      </c>
      <c r="D77" t="s">
        <v>1014</v>
      </c>
      <c r="E77" t="str">
        <f t="shared" si="1"/>
        <v>1013902-Preparação de subprodutos do abate</v>
      </c>
    </row>
    <row r="78" spans="1:5">
      <c r="A78">
        <v>2001</v>
      </c>
      <c r="B78">
        <v>1020101</v>
      </c>
      <c r="D78" t="s">
        <v>1015</v>
      </c>
      <c r="E78" t="str">
        <f t="shared" si="1"/>
        <v>1020101-Preservação de peixes, crustáceos e moluscos</v>
      </c>
    </row>
    <row r="79" spans="1:5">
      <c r="A79">
        <v>2001</v>
      </c>
      <c r="B79">
        <v>1020102</v>
      </c>
      <c r="D79" t="s">
        <v>1016</v>
      </c>
      <c r="E79" t="str">
        <f t="shared" si="1"/>
        <v>1020102-Fabricação de conservas de peixes, crustáceos e moluscos</v>
      </c>
    </row>
    <row r="80" spans="1:5">
      <c r="A80">
        <v>2001</v>
      </c>
      <c r="B80">
        <v>1031700</v>
      </c>
      <c r="D80" t="s">
        <v>1017</v>
      </c>
      <c r="E80" t="str">
        <f t="shared" si="1"/>
        <v>1031700-Fabricação de conservas de frutas</v>
      </c>
    </row>
    <row r="81" spans="1:5">
      <c r="A81">
        <v>2001</v>
      </c>
      <c r="B81">
        <v>1032501</v>
      </c>
      <c r="D81" t="s">
        <v>1018</v>
      </c>
      <c r="E81" t="str">
        <f t="shared" si="1"/>
        <v>1032501-Fabricação de conservas de palmito</v>
      </c>
    </row>
    <row r="82" spans="1:5">
      <c r="A82">
        <v>2001</v>
      </c>
      <c r="B82">
        <v>1032599</v>
      </c>
      <c r="D82" t="s">
        <v>1019</v>
      </c>
      <c r="E82" t="str">
        <f t="shared" si="1"/>
        <v>1032599-Fabricação de conservas de legumes e outros vegetais, exceto palmito</v>
      </c>
    </row>
    <row r="83" spans="1:5">
      <c r="A83">
        <v>2001</v>
      </c>
      <c r="B83">
        <v>1033301</v>
      </c>
      <c r="D83" t="s">
        <v>1020</v>
      </c>
      <c r="E83" t="str">
        <f t="shared" si="1"/>
        <v>1033301-Fabricação de sucos concentrados de frutas, hortaliças e legumes</v>
      </c>
    </row>
    <row r="84" spans="1:5">
      <c r="A84">
        <v>2001</v>
      </c>
      <c r="B84">
        <v>1033302</v>
      </c>
      <c r="D84" t="s">
        <v>1021</v>
      </c>
      <c r="E84" t="str">
        <f t="shared" si="1"/>
        <v>1033302-Fabricação de sucos de frutas, hortaliças e legumes, exceto concentrados</v>
      </c>
    </row>
    <row r="85" spans="1:5">
      <c r="A85">
        <v>2001</v>
      </c>
      <c r="B85">
        <v>1041400</v>
      </c>
      <c r="D85" t="s">
        <v>1022</v>
      </c>
      <c r="E85" t="str">
        <f t="shared" si="1"/>
        <v>1041400-Fabricação de óleos vegetais em bruto, exceto óleo de milho</v>
      </c>
    </row>
    <row r="86" spans="1:5">
      <c r="A86">
        <v>2001</v>
      </c>
      <c r="B86">
        <v>1042200</v>
      </c>
      <c r="D86" t="s">
        <v>1023</v>
      </c>
      <c r="E86" t="str">
        <f t="shared" si="1"/>
        <v>1042200-Fabricação de óleos vegetais refinados, exceto óleo de milho</v>
      </c>
    </row>
    <row r="87" spans="1:5">
      <c r="A87">
        <v>2001</v>
      </c>
      <c r="B87">
        <v>1043100</v>
      </c>
      <c r="D87" t="s">
        <v>1024</v>
      </c>
      <c r="E87" t="str">
        <f t="shared" si="1"/>
        <v>1043100-Fabricação de margarina e outras gorduras vegetais e de óleos não-comestíveis de animais</v>
      </c>
    </row>
    <row r="88" spans="1:5">
      <c r="A88">
        <v>2001</v>
      </c>
      <c r="B88">
        <v>1051100</v>
      </c>
      <c r="D88" t="s">
        <v>1025</v>
      </c>
      <c r="E88" t="str">
        <f t="shared" si="1"/>
        <v>1051100-Preparação do leite</v>
      </c>
    </row>
    <row r="89" spans="1:5">
      <c r="A89">
        <v>2001</v>
      </c>
      <c r="B89">
        <v>1052000</v>
      </c>
      <c r="D89" t="s">
        <v>1026</v>
      </c>
      <c r="E89" t="str">
        <f t="shared" si="1"/>
        <v>1052000-Fabricação de laticínios</v>
      </c>
    </row>
    <row r="90" spans="1:5">
      <c r="A90">
        <v>2001</v>
      </c>
      <c r="B90">
        <v>1053800</v>
      </c>
      <c r="D90" t="s">
        <v>1027</v>
      </c>
      <c r="E90" t="str">
        <f t="shared" si="1"/>
        <v>1053800-Fabricação de sorvetes e outros gelados comestíveis</v>
      </c>
    </row>
    <row r="91" spans="1:5">
      <c r="A91">
        <v>2001</v>
      </c>
      <c r="B91">
        <v>1061901</v>
      </c>
      <c r="D91" t="s">
        <v>1028</v>
      </c>
      <c r="E91" t="str">
        <f t="shared" si="1"/>
        <v>1061901-Beneficiamento de arroz</v>
      </c>
    </row>
    <row r="92" spans="1:5">
      <c r="A92">
        <v>2001</v>
      </c>
      <c r="B92">
        <v>1061902</v>
      </c>
      <c r="D92" t="s">
        <v>1029</v>
      </c>
      <c r="E92" t="str">
        <f t="shared" si="1"/>
        <v>1061902-Fabricação de produtos do arroz</v>
      </c>
    </row>
    <row r="93" spans="1:5">
      <c r="A93">
        <v>2001</v>
      </c>
      <c r="B93">
        <v>1062700</v>
      </c>
      <c r="D93" t="s">
        <v>1030</v>
      </c>
      <c r="E93" t="str">
        <f t="shared" si="1"/>
        <v>1062700-Moagem de trigo e fabricação de derivados</v>
      </c>
    </row>
    <row r="94" spans="1:5">
      <c r="A94">
        <v>2001</v>
      </c>
      <c r="B94">
        <v>1063500</v>
      </c>
      <c r="D94" t="s">
        <v>1031</v>
      </c>
      <c r="E94" t="str">
        <f t="shared" si="1"/>
        <v>1063500-Fabricação de farinha de mandioca e derivados</v>
      </c>
    </row>
    <row r="95" spans="1:5">
      <c r="A95">
        <v>2001</v>
      </c>
      <c r="B95">
        <v>1064300</v>
      </c>
      <c r="D95" t="s">
        <v>1032</v>
      </c>
      <c r="E95" t="str">
        <f t="shared" si="1"/>
        <v>1064300-Fabricação de farinha de milho e derivados, exceto óleos de milho</v>
      </c>
    </row>
    <row r="96" spans="1:5">
      <c r="A96">
        <v>2001</v>
      </c>
      <c r="B96">
        <v>1065101</v>
      </c>
      <c r="D96" t="s">
        <v>1033</v>
      </c>
      <c r="E96" t="str">
        <f t="shared" si="1"/>
        <v>1065101-Fabricação de amidos e féculas de vegetais</v>
      </c>
    </row>
    <row r="97" spans="1:5">
      <c r="A97">
        <v>2001</v>
      </c>
      <c r="B97">
        <v>1065102</v>
      </c>
      <c r="D97" t="s">
        <v>1034</v>
      </c>
      <c r="E97" t="str">
        <f t="shared" si="1"/>
        <v>1065102-Fabricação de óleo de milho em bruto</v>
      </c>
    </row>
    <row r="98" spans="1:5">
      <c r="A98">
        <v>2001</v>
      </c>
      <c r="B98">
        <v>1065103</v>
      </c>
      <c r="D98" t="s">
        <v>1035</v>
      </c>
      <c r="E98" t="str">
        <f t="shared" si="1"/>
        <v>1065103-Fabricação de óleo de milho refinado</v>
      </c>
    </row>
    <row r="99" spans="1:5">
      <c r="A99">
        <v>2001</v>
      </c>
      <c r="B99">
        <v>1066000</v>
      </c>
      <c r="D99" t="s">
        <v>1036</v>
      </c>
      <c r="E99" t="str">
        <f t="shared" si="1"/>
        <v>1066000-Fabricação de alimentos para animais</v>
      </c>
    </row>
    <row r="100" spans="1:5">
      <c r="A100">
        <v>2001</v>
      </c>
      <c r="B100">
        <v>1069400</v>
      </c>
      <c r="D100" t="s">
        <v>1037</v>
      </c>
      <c r="E100" t="str">
        <f t="shared" si="1"/>
        <v>1069400-Moagem e fabricação de produtos de origem vegetal não especificados</v>
      </c>
    </row>
    <row r="101" spans="1:5">
      <c r="A101">
        <v>2001</v>
      </c>
      <c r="B101">
        <v>1071600</v>
      </c>
      <c r="D101" t="s">
        <v>1038</v>
      </c>
      <c r="E101" t="str">
        <f t="shared" si="1"/>
        <v>1071600-Fabricação de açúcar em bruto</v>
      </c>
    </row>
    <row r="102" spans="1:5">
      <c r="A102">
        <v>2001</v>
      </c>
      <c r="B102">
        <v>1072401</v>
      </c>
      <c r="D102" t="s">
        <v>1039</v>
      </c>
      <c r="E102" t="str">
        <f t="shared" si="1"/>
        <v>1072401-Fabricação de açúcar de cana refinado</v>
      </c>
    </row>
    <row r="103" spans="1:5">
      <c r="A103">
        <v>2001</v>
      </c>
      <c r="B103">
        <v>1072402</v>
      </c>
      <c r="D103" t="s">
        <v>1040</v>
      </c>
      <c r="E103" t="str">
        <f t="shared" si="1"/>
        <v>1072402-Fabricação de açúcar de cereais (dextrose) e de beterraba</v>
      </c>
    </row>
    <row r="104" spans="1:5">
      <c r="A104">
        <v>2001</v>
      </c>
      <c r="B104">
        <v>1081301</v>
      </c>
      <c r="D104" t="s">
        <v>1041</v>
      </c>
      <c r="E104" t="str">
        <f t="shared" si="1"/>
        <v>1081301-Beneficiamento de café</v>
      </c>
    </row>
    <row r="105" spans="1:5">
      <c r="A105">
        <v>2001</v>
      </c>
      <c r="B105">
        <v>1081302</v>
      </c>
      <c r="D105" t="s">
        <v>1042</v>
      </c>
      <c r="E105" t="str">
        <f t="shared" si="1"/>
        <v>1081302-Torrefação e moagem de café</v>
      </c>
    </row>
    <row r="106" spans="1:5">
      <c r="A106">
        <v>2001</v>
      </c>
      <c r="B106">
        <v>1082100</v>
      </c>
      <c r="D106" t="s">
        <v>1043</v>
      </c>
      <c r="E106" t="str">
        <f t="shared" si="1"/>
        <v>1082100-Fabricação de produtos à base de café</v>
      </c>
    </row>
    <row r="107" spans="1:5">
      <c r="A107">
        <v>2001</v>
      </c>
      <c r="B107">
        <v>1091101</v>
      </c>
      <c r="D107" t="s">
        <v>1044</v>
      </c>
      <c r="E107" t="str">
        <f t="shared" si="1"/>
        <v>1091101-Fabricação de produtos de panificação Industrial</v>
      </c>
    </row>
    <row r="108" spans="1:5">
      <c r="A108">
        <v>2001</v>
      </c>
      <c r="B108">
        <v>1091102</v>
      </c>
      <c r="D108" t="s">
        <v>1045</v>
      </c>
      <c r="E108" t="str">
        <f t="shared" si="1"/>
        <v>1091102-Fabricação de produtos de padaria e confeitaria com predominância de produção própria</v>
      </c>
    </row>
    <row r="109" spans="1:5">
      <c r="A109">
        <v>2001</v>
      </c>
      <c r="B109">
        <v>1092900</v>
      </c>
      <c r="D109" t="s">
        <v>1046</v>
      </c>
      <c r="E109" t="str">
        <f t="shared" si="1"/>
        <v>1092900-Fabricação de biscoitos e bolachas</v>
      </c>
    </row>
    <row r="110" spans="1:5">
      <c r="A110">
        <v>2001</v>
      </c>
      <c r="B110">
        <v>1093701</v>
      </c>
      <c r="D110" t="s">
        <v>1047</v>
      </c>
      <c r="E110" t="str">
        <f t="shared" si="1"/>
        <v>1093701-Fabricação de produtos derivados do cacau e de chocolates</v>
      </c>
    </row>
    <row r="111" spans="1:5">
      <c r="A111">
        <v>2001</v>
      </c>
      <c r="B111">
        <v>1093702</v>
      </c>
      <c r="D111" t="s">
        <v>1048</v>
      </c>
      <c r="E111" t="str">
        <f t="shared" si="1"/>
        <v>1093702-Fabricação de frutas cristalizadas, balas e semelhantes</v>
      </c>
    </row>
    <row r="112" spans="1:5">
      <c r="A112">
        <v>2001</v>
      </c>
      <c r="B112">
        <v>1094500</v>
      </c>
      <c r="D112" t="s">
        <v>1049</v>
      </c>
      <c r="E112" t="str">
        <f t="shared" si="1"/>
        <v>1094500-Fabricação de massas alimentícias</v>
      </c>
    </row>
    <row r="113" spans="1:5">
      <c r="A113">
        <v>2001</v>
      </c>
      <c r="B113">
        <v>1095300</v>
      </c>
      <c r="D113" t="s">
        <v>1050</v>
      </c>
      <c r="E113" t="str">
        <f t="shared" si="1"/>
        <v>1095300-Fabricação de especiarias, molhos, temperos e condimentos</v>
      </c>
    </row>
    <row r="114" spans="1:5">
      <c r="A114">
        <v>2001</v>
      </c>
      <c r="B114">
        <v>1096100</v>
      </c>
      <c r="D114" t="s">
        <v>1051</v>
      </c>
      <c r="E114" t="str">
        <f t="shared" si="1"/>
        <v>1096100-Fabricação de alimentos e pratos prontos</v>
      </c>
    </row>
    <row r="115" spans="1:5">
      <c r="A115">
        <v>2001</v>
      </c>
      <c r="B115">
        <v>1099601</v>
      </c>
      <c r="D115" t="s">
        <v>1052</v>
      </c>
      <c r="E115" t="str">
        <f t="shared" si="1"/>
        <v>1099601-Fabricação de vinagres</v>
      </c>
    </row>
    <row r="116" spans="1:5">
      <c r="A116">
        <v>2001</v>
      </c>
      <c r="B116">
        <v>1099602</v>
      </c>
      <c r="D116" t="s">
        <v>1053</v>
      </c>
      <c r="E116" t="str">
        <f t="shared" si="1"/>
        <v>1099602-Fabricação de pós alimentícios</v>
      </c>
    </row>
    <row r="117" spans="1:5">
      <c r="A117">
        <v>2001</v>
      </c>
      <c r="B117">
        <v>1099603</v>
      </c>
      <c r="D117" t="s">
        <v>1054</v>
      </c>
      <c r="E117" t="str">
        <f t="shared" si="1"/>
        <v>1099603-Fabricação de fermentos e leveduras</v>
      </c>
    </row>
    <row r="118" spans="1:5">
      <c r="A118">
        <v>2001</v>
      </c>
      <c r="B118">
        <v>1099604</v>
      </c>
      <c r="D118" t="s">
        <v>1055</v>
      </c>
      <c r="E118" t="str">
        <f t="shared" si="1"/>
        <v>1099604-Fabricação de gelo comum</v>
      </c>
    </row>
    <row r="119" spans="1:5">
      <c r="A119">
        <v>2001</v>
      </c>
      <c r="B119">
        <v>1099605</v>
      </c>
      <c r="D119" t="s">
        <v>1056</v>
      </c>
      <c r="E119" t="str">
        <f t="shared" si="1"/>
        <v>1099605-Fabricação de produtos para infusão (chá, mate, etc.)</v>
      </c>
    </row>
    <row r="120" spans="1:5">
      <c r="A120">
        <v>2001</v>
      </c>
      <c r="B120">
        <v>1099606</v>
      </c>
      <c r="D120" t="s">
        <v>1057</v>
      </c>
      <c r="E120" t="str">
        <f t="shared" si="1"/>
        <v>1099606-Fabricação de adoçantes naturais e artificiais</v>
      </c>
    </row>
    <row r="121" spans="1:5">
      <c r="A121">
        <v>2001</v>
      </c>
      <c r="B121">
        <v>1099607</v>
      </c>
      <c r="D121" t="s">
        <v>1058</v>
      </c>
      <c r="E121" t="str">
        <f t="shared" si="1"/>
        <v>1099607-Fabricação de alimentos dietéticos e complementos alimentares</v>
      </c>
    </row>
    <row r="122" spans="1:5">
      <c r="A122">
        <v>2001</v>
      </c>
      <c r="B122">
        <v>1099699</v>
      </c>
      <c r="D122" t="s">
        <v>1059</v>
      </c>
      <c r="E122" t="str">
        <f t="shared" si="1"/>
        <v>1099699-Fabricação de outros produtos alimentícios não especificados anteriormente</v>
      </c>
    </row>
    <row r="123" spans="1:5">
      <c r="A123">
        <v>2001</v>
      </c>
      <c r="B123">
        <v>1111901</v>
      </c>
      <c r="D123" t="s">
        <v>1060</v>
      </c>
      <c r="E123" t="str">
        <f t="shared" si="1"/>
        <v>1111901-Fabricação de aguardente de cana-de-açúcar</v>
      </c>
    </row>
    <row r="124" spans="1:5">
      <c r="A124">
        <v>2001</v>
      </c>
      <c r="B124">
        <v>1111902</v>
      </c>
      <c r="D124" t="s">
        <v>1061</v>
      </c>
      <c r="E124" t="str">
        <f t="shared" si="1"/>
        <v>1111902-Fabricação de outras aguardentes e bebidas destiladas</v>
      </c>
    </row>
    <row r="125" spans="1:5">
      <c r="A125">
        <v>2001</v>
      </c>
      <c r="B125">
        <v>1112700</v>
      </c>
      <c r="D125" t="s">
        <v>1062</v>
      </c>
      <c r="E125" t="str">
        <f t="shared" si="1"/>
        <v>1112700-Fabricação de vinho</v>
      </c>
    </row>
    <row r="126" spans="1:5">
      <c r="A126">
        <v>2001</v>
      </c>
      <c r="B126">
        <v>1113501</v>
      </c>
      <c r="D126" t="s">
        <v>1063</v>
      </c>
      <c r="E126" t="str">
        <f t="shared" si="1"/>
        <v>1113501-Fabricação de malte, inclusive malte uísque</v>
      </c>
    </row>
    <row r="127" spans="1:5">
      <c r="A127">
        <v>2001</v>
      </c>
      <c r="B127">
        <v>1113502</v>
      </c>
      <c r="D127" t="s">
        <v>1064</v>
      </c>
      <c r="E127" t="str">
        <f t="shared" si="1"/>
        <v>1113502-Fabricação de cervejas e chopes</v>
      </c>
    </row>
    <row r="128" spans="1:5">
      <c r="A128">
        <v>2001</v>
      </c>
      <c r="B128">
        <v>1121600</v>
      </c>
      <c r="D128" t="s">
        <v>1065</v>
      </c>
      <c r="E128" t="str">
        <f t="shared" si="1"/>
        <v>1121600-Fabricação de águas envasadas</v>
      </c>
    </row>
    <row r="129" spans="1:5">
      <c r="A129">
        <v>2001</v>
      </c>
      <c r="B129">
        <v>1122401</v>
      </c>
      <c r="D129" t="s">
        <v>1066</v>
      </c>
      <c r="E129" t="str">
        <f t="shared" si="1"/>
        <v>1122401-Fabricação de refrigerantes</v>
      </c>
    </row>
    <row r="130" spans="1:5">
      <c r="A130">
        <v>2001</v>
      </c>
      <c r="B130">
        <v>1122402</v>
      </c>
      <c r="D130" t="s">
        <v>1067</v>
      </c>
      <c r="E130" t="str">
        <f t="shared" si="1"/>
        <v>1122402-Fabricação de chá mate e outros chás prontos para consumo</v>
      </c>
    </row>
    <row r="131" spans="1:5">
      <c r="A131">
        <v>2001</v>
      </c>
      <c r="B131">
        <v>1122403</v>
      </c>
      <c r="D131" t="s">
        <v>1068</v>
      </c>
      <c r="E131" t="str">
        <f t="shared" si="1"/>
        <v>1122403-Fabricação de refrescos, xaropes e pós para refrescos, exceto refrescos de frutas</v>
      </c>
    </row>
    <row r="132" spans="1:5">
      <c r="A132">
        <v>2001</v>
      </c>
      <c r="B132">
        <v>1122404</v>
      </c>
      <c r="D132" t="s">
        <v>1069</v>
      </c>
      <c r="E132" t="str">
        <f t="shared" si="1"/>
        <v>1122404-Fabricação de bebidas isotônicas</v>
      </c>
    </row>
    <row r="133" spans="1:5">
      <c r="A133">
        <v>2001</v>
      </c>
      <c r="B133">
        <v>1122499</v>
      </c>
      <c r="D133" t="s">
        <v>1070</v>
      </c>
      <c r="E133" t="str">
        <f t="shared" si="1"/>
        <v>1122499-Fabricação de outras bebidas não-alcoólicas não especificadas</v>
      </c>
    </row>
    <row r="134" spans="1:5">
      <c r="A134">
        <v>2001</v>
      </c>
      <c r="B134">
        <v>1210700</v>
      </c>
      <c r="D134" t="s">
        <v>1071</v>
      </c>
      <c r="E134" t="str">
        <f t="shared" si="1"/>
        <v>1210700-Processamento industrial do fumo</v>
      </c>
    </row>
    <row r="135" spans="1:5">
      <c r="A135">
        <v>2001</v>
      </c>
      <c r="B135">
        <v>1220401</v>
      </c>
      <c r="D135" t="s">
        <v>1072</v>
      </c>
      <c r="E135" t="str">
        <f t="shared" si="1"/>
        <v>1220401-Fabricação de cigarros</v>
      </c>
    </row>
    <row r="136" spans="1:5">
      <c r="A136">
        <v>2001</v>
      </c>
      <c r="B136">
        <v>1220402</v>
      </c>
      <c r="D136" t="s">
        <v>1073</v>
      </c>
      <c r="E136" t="str">
        <f t="shared" ref="E136:E199" si="2">CONCATENATE(B136,"-",D136)</f>
        <v>1220402-Fabricação de cigarrilhas e charutos</v>
      </c>
    </row>
    <row r="137" spans="1:5">
      <c r="A137">
        <v>2001</v>
      </c>
      <c r="B137">
        <v>1220403</v>
      </c>
      <c r="D137" t="s">
        <v>1074</v>
      </c>
      <c r="E137" t="str">
        <f t="shared" si="2"/>
        <v>1220403-Fabricação de filtros para cigarros</v>
      </c>
    </row>
    <row r="138" spans="1:5">
      <c r="A138">
        <v>2001</v>
      </c>
      <c r="B138">
        <v>1220499</v>
      </c>
      <c r="D138" t="s">
        <v>1075</v>
      </c>
      <c r="E138" t="str">
        <f t="shared" si="2"/>
        <v>1220499-Fabricação de outros produtos do fumo, exceto cigarros, cigarrilhas e charutos</v>
      </c>
    </row>
    <row r="139" spans="1:5">
      <c r="A139">
        <v>2001</v>
      </c>
      <c r="B139">
        <v>1311100</v>
      </c>
      <c r="D139" t="s">
        <v>1076</v>
      </c>
      <c r="E139" t="str">
        <f t="shared" si="2"/>
        <v>1311100-Preparação e fiação de fibras de algodão</v>
      </c>
    </row>
    <row r="140" spans="1:5">
      <c r="A140">
        <v>2001</v>
      </c>
      <c r="B140">
        <v>1312000</v>
      </c>
      <c r="D140" t="s">
        <v>1077</v>
      </c>
      <c r="E140" t="str">
        <f t="shared" si="2"/>
        <v>1312000-Preparação e fiação de fibras têxteis naturais, exceto algodão</v>
      </c>
    </row>
    <row r="141" spans="1:5">
      <c r="A141">
        <v>2001</v>
      </c>
      <c r="B141">
        <v>1313800</v>
      </c>
      <c r="D141" t="s">
        <v>1078</v>
      </c>
      <c r="E141" t="str">
        <f t="shared" si="2"/>
        <v>1313800-Fiação de fibras artificiais e sintéticas</v>
      </c>
    </row>
    <row r="142" spans="1:5">
      <c r="A142">
        <v>2001</v>
      </c>
      <c r="B142">
        <v>1314600</v>
      </c>
      <c r="D142" t="s">
        <v>1079</v>
      </c>
      <c r="E142" t="str">
        <f t="shared" si="2"/>
        <v>1314600-Fabricação de linhas para costurar e bordar</v>
      </c>
    </row>
    <row r="143" spans="1:5">
      <c r="A143">
        <v>2001</v>
      </c>
      <c r="B143">
        <v>1321900</v>
      </c>
      <c r="D143" t="s">
        <v>1080</v>
      </c>
      <c r="E143" t="str">
        <f t="shared" si="2"/>
        <v>1321900-Tecelagem de fios de algodão</v>
      </c>
    </row>
    <row r="144" spans="1:5">
      <c r="A144">
        <v>2001</v>
      </c>
      <c r="B144">
        <v>1322700</v>
      </c>
      <c r="D144" t="s">
        <v>1081</v>
      </c>
      <c r="E144" t="str">
        <f t="shared" si="2"/>
        <v>1322700-Tecelagem de fios de fibras têxteis naturais, exceto algodão</v>
      </c>
    </row>
    <row r="145" spans="1:5">
      <c r="A145">
        <v>2001</v>
      </c>
      <c r="B145">
        <v>1323500</v>
      </c>
      <c r="D145" t="s">
        <v>1082</v>
      </c>
      <c r="E145" t="str">
        <f t="shared" si="2"/>
        <v>1323500-Tecelagem de fios de fibras artificiais e sintéticas</v>
      </c>
    </row>
    <row r="146" spans="1:5">
      <c r="A146">
        <v>2001</v>
      </c>
      <c r="B146">
        <v>1330800</v>
      </c>
      <c r="D146" t="s">
        <v>1083</v>
      </c>
      <c r="E146" t="str">
        <f t="shared" si="2"/>
        <v>1330800-Fabricação de tecidos de malha</v>
      </c>
    </row>
    <row r="147" spans="1:5">
      <c r="A147">
        <v>2001</v>
      </c>
      <c r="B147">
        <v>1340501</v>
      </c>
      <c r="D147" t="s">
        <v>1084</v>
      </c>
      <c r="E147" t="str">
        <f t="shared" si="2"/>
        <v>1340501-Estamparia e texturização em fios, tecidos, artefatos têxteis e peças do vestuário</v>
      </c>
    </row>
    <row r="148" spans="1:5">
      <c r="A148">
        <v>2001</v>
      </c>
      <c r="B148">
        <v>1340502</v>
      </c>
      <c r="D148" t="s">
        <v>1085</v>
      </c>
      <c r="E148" t="str">
        <f t="shared" si="2"/>
        <v>1340502-Alvejamento, tingimento e torção em fios, tecidos, artefatos têxteis e peças do vestuário</v>
      </c>
    </row>
    <row r="149" spans="1:5">
      <c r="A149">
        <v>2001</v>
      </c>
      <c r="B149">
        <v>1340599</v>
      </c>
      <c r="D149" t="s">
        <v>1086</v>
      </c>
      <c r="E149" t="str">
        <f t="shared" si="2"/>
        <v>1340599-Outros serviços de acabamento em fios, tecidos, artefatos têxteis e peças do vestuário</v>
      </c>
    </row>
    <row r="150" spans="1:5">
      <c r="A150">
        <v>2001</v>
      </c>
      <c r="B150">
        <v>1351100</v>
      </c>
      <c r="D150" t="s">
        <v>1087</v>
      </c>
      <c r="E150" t="str">
        <f t="shared" si="2"/>
        <v>1351100-Fabricação de artefatos têxteis para uso doméstico</v>
      </c>
    </row>
    <row r="151" spans="1:5">
      <c r="A151">
        <v>2001</v>
      </c>
      <c r="B151">
        <v>1352900</v>
      </c>
      <c r="D151" t="s">
        <v>1088</v>
      </c>
      <c r="E151" t="str">
        <f t="shared" si="2"/>
        <v>1352900-Fabricação de artefatos de tapeçaria</v>
      </c>
    </row>
    <row r="152" spans="1:5">
      <c r="A152">
        <v>2001</v>
      </c>
      <c r="B152">
        <v>1353700</v>
      </c>
      <c r="D152" t="s">
        <v>1089</v>
      </c>
      <c r="E152" t="str">
        <f t="shared" si="2"/>
        <v>1353700-Fabricação de artefatos de cordoaria</v>
      </c>
    </row>
    <row r="153" spans="1:5">
      <c r="A153">
        <v>2001</v>
      </c>
      <c r="B153">
        <v>1354500</v>
      </c>
      <c r="D153" t="s">
        <v>1090</v>
      </c>
      <c r="E153" t="str">
        <f t="shared" si="2"/>
        <v>1354500-Fabricação de tecidos especiais, inclusive artefatos</v>
      </c>
    </row>
    <row r="154" spans="1:5">
      <c r="A154">
        <v>2001</v>
      </c>
      <c r="B154">
        <v>1359600</v>
      </c>
      <c r="D154" t="s">
        <v>1091</v>
      </c>
      <c r="E154" t="str">
        <f t="shared" si="2"/>
        <v>1359600-Fabricação de outros produtos têxteis não especificados</v>
      </c>
    </row>
    <row r="155" spans="1:5">
      <c r="A155">
        <v>2001</v>
      </c>
      <c r="B155">
        <v>1411801</v>
      </c>
      <c r="D155" t="s">
        <v>1092</v>
      </c>
      <c r="E155" t="str">
        <f t="shared" si="2"/>
        <v>1411801-Confecção de roupas íntimas</v>
      </c>
    </row>
    <row r="156" spans="1:5">
      <c r="A156">
        <v>2001</v>
      </c>
      <c r="B156">
        <v>1411802</v>
      </c>
      <c r="D156" t="s">
        <v>1093</v>
      </c>
      <c r="E156" t="str">
        <f t="shared" si="2"/>
        <v>1411802-Facção de roupas íntimas</v>
      </c>
    </row>
    <row r="157" spans="1:5">
      <c r="A157">
        <v>2001</v>
      </c>
      <c r="B157">
        <v>1412601</v>
      </c>
      <c r="D157" t="s">
        <v>1094</v>
      </c>
      <c r="E157" t="str">
        <f t="shared" si="2"/>
        <v>1412601-Confecção de peças do vestuário, exceto roupas íntimas e as confeccionadas sob medida</v>
      </c>
    </row>
    <row r="158" spans="1:5">
      <c r="A158">
        <v>2001</v>
      </c>
      <c r="B158">
        <v>1412602</v>
      </c>
      <c r="D158" t="s">
        <v>1095</v>
      </c>
      <c r="E158" t="str">
        <f t="shared" si="2"/>
        <v>1412602-Confecção, sob medida, de peças do vestuário, exceto roupas íntimas</v>
      </c>
    </row>
    <row r="159" spans="1:5">
      <c r="A159">
        <v>2001</v>
      </c>
      <c r="B159">
        <v>1412603</v>
      </c>
      <c r="D159" t="s">
        <v>1096</v>
      </c>
      <c r="E159" t="str">
        <f t="shared" si="2"/>
        <v>1412603-Facção de peças do vestuário, exceto roupas íntimas</v>
      </c>
    </row>
    <row r="160" spans="1:5">
      <c r="A160">
        <v>2001</v>
      </c>
      <c r="B160">
        <v>1413401</v>
      </c>
      <c r="D160" t="s">
        <v>1097</v>
      </c>
      <c r="E160" t="str">
        <f t="shared" si="2"/>
        <v>1413401-Confecção de roupas profissionais, exceto sob medida</v>
      </c>
    </row>
    <row r="161" spans="1:5">
      <c r="A161">
        <v>2001</v>
      </c>
      <c r="B161">
        <v>1413402</v>
      </c>
      <c r="D161" t="s">
        <v>1098</v>
      </c>
      <c r="E161" t="str">
        <f t="shared" si="2"/>
        <v>1413402-Confecção, sob medida, de roupas profissionais</v>
      </c>
    </row>
    <row r="162" spans="1:5">
      <c r="A162">
        <v>2001</v>
      </c>
      <c r="B162">
        <v>1413403</v>
      </c>
      <c r="D162" t="s">
        <v>1099</v>
      </c>
      <c r="E162" t="str">
        <f t="shared" si="2"/>
        <v>1413403-Facção de roupas profissionais</v>
      </c>
    </row>
    <row r="163" spans="1:5">
      <c r="A163">
        <v>2001</v>
      </c>
      <c r="B163">
        <v>1414200</v>
      </c>
      <c r="D163" t="s">
        <v>1100</v>
      </c>
      <c r="E163" t="str">
        <f t="shared" si="2"/>
        <v>1414200-Fabricação de acessórios do vestuário, exceto para segurança e proteção</v>
      </c>
    </row>
    <row r="164" spans="1:5">
      <c r="A164">
        <v>2001</v>
      </c>
      <c r="B164">
        <v>1421500</v>
      </c>
      <c r="D164" t="s">
        <v>1101</v>
      </c>
      <c r="E164" t="str">
        <f t="shared" si="2"/>
        <v>1421500-Fabricação de meias</v>
      </c>
    </row>
    <row r="165" spans="1:5">
      <c r="A165">
        <v>2001</v>
      </c>
      <c r="B165">
        <v>1422300</v>
      </c>
      <c r="D165" t="s">
        <v>1102</v>
      </c>
      <c r="E165" t="str">
        <f t="shared" si="2"/>
        <v>1422300-Fabricação de artigos do vestuário, produzidos em malharias e tricotagens, exceto meias</v>
      </c>
    </row>
    <row r="166" spans="1:5">
      <c r="A166">
        <v>2001</v>
      </c>
      <c r="B166">
        <v>1510600</v>
      </c>
      <c r="D166" t="s">
        <v>1103</v>
      </c>
      <c r="E166" t="str">
        <f t="shared" si="2"/>
        <v>1510600-Curtimento e outras preparações de couro</v>
      </c>
    </row>
    <row r="167" spans="1:5">
      <c r="A167">
        <v>2001</v>
      </c>
      <c r="B167">
        <v>1521100</v>
      </c>
      <c r="D167" t="s">
        <v>1104</v>
      </c>
      <c r="E167" t="str">
        <f t="shared" si="2"/>
        <v>1521100-Fabricação de artigos para viagem, bolsas e semelhantes de qualquer material</v>
      </c>
    </row>
    <row r="168" spans="1:5">
      <c r="A168">
        <v>2001</v>
      </c>
      <c r="B168">
        <v>1529700</v>
      </c>
      <c r="D168" t="s">
        <v>1105</v>
      </c>
      <c r="E168" t="str">
        <f t="shared" si="2"/>
        <v>1529700-Fabricação de artefatos de couro não especificados</v>
      </c>
    </row>
    <row r="169" spans="1:5">
      <c r="A169">
        <v>2001</v>
      </c>
      <c r="B169">
        <v>1531901</v>
      </c>
      <c r="D169" t="s">
        <v>1106</v>
      </c>
      <c r="E169" t="str">
        <f t="shared" si="2"/>
        <v>1531901-Fabricação de calçados de couro</v>
      </c>
    </row>
    <row r="170" spans="1:5">
      <c r="A170">
        <v>2001</v>
      </c>
      <c r="B170">
        <v>1531902</v>
      </c>
      <c r="D170" t="s">
        <v>1107</v>
      </c>
      <c r="E170" t="str">
        <f t="shared" si="2"/>
        <v>1531902-Acabamento de calçados de couro sob contrato</v>
      </c>
    </row>
    <row r="171" spans="1:5">
      <c r="A171">
        <v>2001</v>
      </c>
      <c r="B171">
        <v>1532700</v>
      </c>
      <c r="D171" t="s">
        <v>1108</v>
      </c>
      <c r="E171" t="str">
        <f t="shared" si="2"/>
        <v>1532700-Fabricação de tênis de qualquer material</v>
      </c>
    </row>
    <row r="172" spans="1:5">
      <c r="A172">
        <v>2001</v>
      </c>
      <c r="B172">
        <v>1533500</v>
      </c>
      <c r="D172" t="s">
        <v>1109</v>
      </c>
      <c r="E172" t="str">
        <f t="shared" si="2"/>
        <v>1533500-Fabricação de calçados de material sintético</v>
      </c>
    </row>
    <row r="173" spans="1:5">
      <c r="A173">
        <v>2001</v>
      </c>
      <c r="B173">
        <v>1539400</v>
      </c>
      <c r="D173" t="s">
        <v>1110</v>
      </c>
      <c r="E173" t="str">
        <f t="shared" si="2"/>
        <v>1539400-Fabricação de calçados de materiais não especificados</v>
      </c>
    </row>
    <row r="174" spans="1:5">
      <c r="A174">
        <v>2001</v>
      </c>
      <c r="B174">
        <v>1540800</v>
      </c>
      <c r="D174" t="s">
        <v>1111</v>
      </c>
      <c r="E174" t="str">
        <f t="shared" si="2"/>
        <v>1540800-Fabricação de partes para calçados, de qualquer material</v>
      </c>
    </row>
    <row r="175" spans="1:5">
      <c r="A175">
        <v>2001</v>
      </c>
      <c r="B175">
        <v>1610203</v>
      </c>
      <c r="D175" t="s">
        <v>1112</v>
      </c>
      <c r="E175" t="str">
        <f t="shared" si="2"/>
        <v>1610203-Serrarias com desdobramento de madeira em bruto</v>
      </c>
    </row>
    <row r="176" spans="1:5">
      <c r="A176">
        <v>2001</v>
      </c>
      <c r="B176">
        <v>1610204</v>
      </c>
      <c r="D176" t="s">
        <v>1113</v>
      </c>
      <c r="E176" t="str">
        <f t="shared" si="2"/>
        <v>1610204-Serrarias sem desdobramento de madeira em bruto - resserragem</v>
      </c>
    </row>
    <row r="177" spans="1:5">
      <c r="A177">
        <v>2001</v>
      </c>
      <c r="B177">
        <v>1610205</v>
      </c>
      <c r="D177" t="s">
        <v>1114</v>
      </c>
      <c r="E177" t="str">
        <f t="shared" si="2"/>
        <v>1610205-Serviço de tratamento de madeira realizado sob contrato</v>
      </c>
    </row>
    <row r="178" spans="1:5">
      <c r="A178">
        <v>2001</v>
      </c>
      <c r="B178">
        <v>1621800</v>
      </c>
      <c r="D178" t="s">
        <v>1115</v>
      </c>
      <c r="E178" t="str">
        <f t="shared" si="2"/>
        <v>1621800-Fabricação de madeira laminada e de chapas de madeira compensada, prensada e aglomerada</v>
      </c>
    </row>
    <row r="179" spans="1:5">
      <c r="A179">
        <v>2001</v>
      </c>
      <c r="B179">
        <v>1622601</v>
      </c>
      <c r="D179" t="s">
        <v>1116</v>
      </c>
      <c r="E179" t="str">
        <f t="shared" si="2"/>
        <v>1622601-Fabricação de casas de madeira pré-fabricadas</v>
      </c>
    </row>
    <row r="180" spans="1:5">
      <c r="A180">
        <v>2001</v>
      </c>
      <c r="B180">
        <v>1622602</v>
      </c>
      <c r="D180" t="s">
        <v>1117</v>
      </c>
      <c r="E180" t="str">
        <f t="shared" si="2"/>
        <v>1622602-Fabricação de esquadrias de madeira e de peças de madeira para instalações industriais e comerciais</v>
      </c>
    </row>
    <row r="181" spans="1:5">
      <c r="A181">
        <v>2001</v>
      </c>
      <c r="B181">
        <v>1622699</v>
      </c>
      <c r="D181" t="s">
        <v>1118</v>
      </c>
      <c r="E181" t="str">
        <f t="shared" si="2"/>
        <v>1622699-Fabricação de outros artigos de carpintaria para construção</v>
      </c>
    </row>
    <row r="182" spans="1:5">
      <c r="A182">
        <v>2001</v>
      </c>
      <c r="B182">
        <v>1623400</v>
      </c>
      <c r="D182" t="s">
        <v>1119</v>
      </c>
      <c r="E182" t="str">
        <f t="shared" si="2"/>
        <v>1623400-Fabricação de artefatos de tanoaria e de embalagens de madeira</v>
      </c>
    </row>
    <row r="183" spans="1:5">
      <c r="A183">
        <v>2001</v>
      </c>
      <c r="B183">
        <v>1629301</v>
      </c>
      <c r="D183" t="s">
        <v>1120</v>
      </c>
      <c r="E183" t="str">
        <f t="shared" si="2"/>
        <v>1629301-Fabricação de artefatos diversos de madeira, exceto móveis</v>
      </c>
    </row>
    <row r="184" spans="1:5">
      <c r="A184">
        <v>2001</v>
      </c>
      <c r="B184">
        <v>1629302</v>
      </c>
      <c r="D184" t="s">
        <v>1121</v>
      </c>
      <c r="E184" t="str">
        <f t="shared" si="2"/>
        <v>1629302-Fabricação de artefatos de cortiça, bambu, palha, vime e outros materiais trançados, exceto móveis</v>
      </c>
    </row>
    <row r="185" spans="1:5">
      <c r="A185">
        <v>2001</v>
      </c>
      <c r="B185">
        <v>1710900</v>
      </c>
      <c r="D185" t="s">
        <v>1122</v>
      </c>
      <c r="E185" t="str">
        <f t="shared" si="2"/>
        <v>1710900-Fabricação de celulose e outras pastas para a fabricação de papel</v>
      </c>
    </row>
    <row r="186" spans="1:5">
      <c r="A186">
        <v>2001</v>
      </c>
      <c r="B186">
        <v>1721400</v>
      </c>
      <c r="D186" t="s">
        <v>1123</v>
      </c>
      <c r="E186" t="str">
        <f t="shared" si="2"/>
        <v>1721400-Fabricação de papel</v>
      </c>
    </row>
    <row r="187" spans="1:5">
      <c r="A187">
        <v>2001</v>
      </c>
      <c r="B187">
        <v>1722200</v>
      </c>
      <c r="D187" t="s">
        <v>1124</v>
      </c>
      <c r="E187" t="str">
        <f t="shared" si="2"/>
        <v>1722200-Fabricação de cartolina e papel-cartão</v>
      </c>
    </row>
    <row r="188" spans="1:5">
      <c r="A188">
        <v>2001</v>
      </c>
      <c r="B188">
        <v>1731100</v>
      </c>
      <c r="D188" t="s">
        <v>1125</v>
      </c>
      <c r="E188" t="str">
        <f t="shared" si="2"/>
        <v>1731100-Fabricação de embalagens de papel</v>
      </c>
    </row>
    <row r="189" spans="1:5">
      <c r="A189">
        <v>2001</v>
      </c>
      <c r="B189">
        <v>1732000</v>
      </c>
      <c r="D189" t="s">
        <v>1126</v>
      </c>
      <c r="E189" t="str">
        <f t="shared" si="2"/>
        <v>1732000-Fabricação de embalagens de cartolina e papel-cartão</v>
      </c>
    </row>
    <row r="190" spans="1:5">
      <c r="A190">
        <v>2001</v>
      </c>
      <c r="B190">
        <v>1733800</v>
      </c>
      <c r="D190" t="s">
        <v>1127</v>
      </c>
      <c r="E190" t="str">
        <f t="shared" si="2"/>
        <v>1733800-Fabricação de chapas e de embalagens de papelão ondulado</v>
      </c>
    </row>
    <row r="191" spans="1:5">
      <c r="A191">
        <v>2001</v>
      </c>
      <c r="B191">
        <v>1741901</v>
      </c>
      <c r="D191" t="s">
        <v>1128</v>
      </c>
      <c r="E191" t="str">
        <f t="shared" si="2"/>
        <v>1741901-Fabricação de formulários contínuos</v>
      </c>
    </row>
    <row r="192" spans="1:5">
      <c r="A192">
        <v>2001</v>
      </c>
      <c r="B192">
        <v>1741902</v>
      </c>
      <c r="D192" t="s">
        <v>1129</v>
      </c>
      <c r="E192" t="str">
        <f t="shared" si="2"/>
        <v>1741902-Fabricação de produtos de papel, cartolina e papelão ondulado para uso comercial e de escritório</v>
      </c>
    </row>
    <row r="193" spans="1:5">
      <c r="A193">
        <v>2001</v>
      </c>
      <c r="B193">
        <v>1742701</v>
      </c>
      <c r="D193" t="s">
        <v>1130</v>
      </c>
      <c r="E193" t="str">
        <f t="shared" si="2"/>
        <v>1742701-Fabricação de fraldas descartáveis</v>
      </c>
    </row>
    <row r="194" spans="1:5">
      <c r="A194">
        <v>2001</v>
      </c>
      <c r="B194">
        <v>1742702</v>
      </c>
      <c r="D194" t="s">
        <v>1131</v>
      </c>
      <c r="E194" t="str">
        <f t="shared" si="2"/>
        <v>1742702-Fabricação de absorventes higiênicos</v>
      </c>
    </row>
    <row r="195" spans="1:5">
      <c r="A195">
        <v>2001</v>
      </c>
      <c r="B195">
        <v>1742799</v>
      </c>
      <c r="D195" t="s">
        <v>1132</v>
      </c>
      <c r="E195" t="str">
        <f t="shared" si="2"/>
        <v>1742799-Fabricação de produtos de papel para uso doméstico e higiênico-sanitário não especificados</v>
      </c>
    </row>
    <row r="196" spans="1:5">
      <c r="A196">
        <v>2001</v>
      </c>
      <c r="B196">
        <v>1749400</v>
      </c>
      <c r="D196" t="s">
        <v>1133</v>
      </c>
      <c r="E196" t="str">
        <f t="shared" si="2"/>
        <v>1749400-Fabricação de produtos de pastas celulósicas, papel, cartolina e papelão ondulado não especificados</v>
      </c>
    </row>
    <row r="197" spans="1:5">
      <c r="A197">
        <v>2001</v>
      </c>
      <c r="B197">
        <v>1811301</v>
      </c>
      <c r="D197" t="s">
        <v>1134</v>
      </c>
      <c r="E197" t="str">
        <f t="shared" si="2"/>
        <v>1811301-Impressão de jornais</v>
      </c>
    </row>
    <row r="198" spans="1:5">
      <c r="A198">
        <v>2001</v>
      </c>
      <c r="B198">
        <v>1811302</v>
      </c>
      <c r="D198" t="s">
        <v>1135</v>
      </c>
      <c r="E198" t="str">
        <f t="shared" si="2"/>
        <v>1811302-Impressão de livros, revistas e outras publicações periódicas</v>
      </c>
    </row>
    <row r="199" spans="1:5">
      <c r="A199">
        <v>2001</v>
      </c>
      <c r="B199">
        <v>1812100</v>
      </c>
      <c r="D199" t="s">
        <v>1136</v>
      </c>
      <c r="E199" t="str">
        <f t="shared" si="2"/>
        <v>1812100-Impressão de material de segurança</v>
      </c>
    </row>
    <row r="200" spans="1:5">
      <c r="A200">
        <v>2001</v>
      </c>
      <c r="B200">
        <v>1813001</v>
      </c>
      <c r="D200" t="s">
        <v>1137</v>
      </c>
      <c r="E200" t="str">
        <f t="shared" ref="E200:E263" si="3">CONCATENATE(B200,"-",D200)</f>
        <v>1813001-Impressão de material para uso publicitário</v>
      </c>
    </row>
    <row r="201" spans="1:5">
      <c r="A201">
        <v>2001</v>
      </c>
      <c r="B201">
        <v>1813099</v>
      </c>
      <c r="D201" t="s">
        <v>1138</v>
      </c>
      <c r="E201" t="str">
        <f t="shared" si="3"/>
        <v>1813099-Impressão de material para outros usos</v>
      </c>
    </row>
    <row r="202" spans="1:5">
      <c r="A202">
        <v>2001</v>
      </c>
      <c r="B202">
        <v>1821100</v>
      </c>
      <c r="D202" t="s">
        <v>1139</v>
      </c>
      <c r="E202" t="str">
        <f t="shared" si="3"/>
        <v>1821100-Serviços de pré-impressão</v>
      </c>
    </row>
    <row r="203" spans="1:5">
      <c r="A203">
        <v>2001</v>
      </c>
      <c r="B203">
        <v>1822901</v>
      </c>
      <c r="D203" t="s">
        <v>1140</v>
      </c>
      <c r="E203" t="str">
        <f t="shared" si="3"/>
        <v>1822901-Serviços de encadernação e plastificação</v>
      </c>
    </row>
    <row r="204" spans="1:5">
      <c r="A204">
        <v>2001</v>
      </c>
      <c r="B204">
        <v>1822999</v>
      </c>
      <c r="D204" t="s">
        <v>1141</v>
      </c>
      <c r="E204" t="str">
        <f t="shared" si="3"/>
        <v>1822999-Serviços de acabamentos gráficos, exceto encadernação e plastificação</v>
      </c>
    </row>
    <row r="205" spans="1:5">
      <c r="A205">
        <v>2001</v>
      </c>
      <c r="B205">
        <v>1830001</v>
      </c>
      <c r="D205" t="s">
        <v>1142</v>
      </c>
      <c r="E205" t="str">
        <f t="shared" si="3"/>
        <v>1830001-Reprodução de som em qualquer suporte</v>
      </c>
    </row>
    <row r="206" spans="1:5">
      <c r="A206">
        <v>2001</v>
      </c>
      <c r="B206">
        <v>1830002</v>
      </c>
      <c r="D206" t="s">
        <v>1143</v>
      </c>
      <c r="E206" t="str">
        <f t="shared" si="3"/>
        <v>1830002-Reprodução de vídeo em qualquer suporte</v>
      </c>
    </row>
    <row r="207" spans="1:5">
      <c r="A207">
        <v>2001</v>
      </c>
      <c r="B207">
        <v>1830003</v>
      </c>
      <c r="D207" t="s">
        <v>1144</v>
      </c>
      <c r="E207" t="str">
        <f t="shared" si="3"/>
        <v>1830003-Reprodução de software em qualquer suporte</v>
      </c>
    </row>
    <row r="208" spans="1:5">
      <c r="A208">
        <v>2001</v>
      </c>
      <c r="B208">
        <v>1910100</v>
      </c>
      <c r="D208" t="s">
        <v>1145</v>
      </c>
      <c r="E208" t="str">
        <f t="shared" si="3"/>
        <v>1910100-Coquerias</v>
      </c>
    </row>
    <row r="209" spans="1:5">
      <c r="A209">
        <v>2001</v>
      </c>
      <c r="B209">
        <v>1921700</v>
      </c>
      <c r="D209" t="s">
        <v>1146</v>
      </c>
      <c r="E209" t="str">
        <f t="shared" si="3"/>
        <v>1921700-Fabricação de produtos do refino de petróleo</v>
      </c>
    </row>
    <row r="210" spans="1:5">
      <c r="A210">
        <v>2001</v>
      </c>
      <c r="B210">
        <v>1922501</v>
      </c>
      <c r="D210" t="s">
        <v>1147</v>
      </c>
      <c r="E210" t="str">
        <f t="shared" si="3"/>
        <v>1922501-Formulação de combustíveis</v>
      </c>
    </row>
    <row r="211" spans="1:5">
      <c r="A211">
        <v>2001</v>
      </c>
      <c r="B211">
        <v>1922502</v>
      </c>
      <c r="D211" t="s">
        <v>1148</v>
      </c>
      <c r="E211" t="str">
        <f t="shared" si="3"/>
        <v>1922502-Rerrefino de óleos lubrificantes</v>
      </c>
    </row>
    <row r="212" spans="1:5">
      <c r="A212">
        <v>2001</v>
      </c>
      <c r="B212">
        <v>1922599</v>
      </c>
      <c r="D212" t="s">
        <v>1149</v>
      </c>
      <c r="E212" t="str">
        <f t="shared" si="3"/>
        <v>1922599-Fabricação de outros produtos derivados do petróleo, exceto produtos do refino</v>
      </c>
    </row>
    <row r="213" spans="1:5">
      <c r="A213">
        <v>2001</v>
      </c>
      <c r="B213">
        <v>1931400</v>
      </c>
      <c r="D213" t="s">
        <v>1150</v>
      </c>
      <c r="E213" t="str">
        <f t="shared" si="3"/>
        <v>1931400-Fabricação de álcool</v>
      </c>
    </row>
    <row r="214" spans="1:5">
      <c r="A214">
        <v>2001</v>
      </c>
      <c r="B214">
        <v>1932200</v>
      </c>
      <c r="D214" t="s">
        <v>1151</v>
      </c>
      <c r="E214" t="str">
        <f t="shared" si="3"/>
        <v>1932200-Fabricação de biocombustíveis, exceto álcool</v>
      </c>
    </row>
    <row r="215" spans="1:5">
      <c r="A215">
        <v>2001</v>
      </c>
      <c r="B215">
        <v>2011800</v>
      </c>
      <c r="D215" t="s">
        <v>1152</v>
      </c>
      <c r="E215" t="str">
        <f t="shared" si="3"/>
        <v>2011800-Fabricação de cloro e álcalis</v>
      </c>
    </row>
    <row r="216" spans="1:5">
      <c r="A216">
        <v>2001</v>
      </c>
      <c r="B216">
        <v>2012600</v>
      </c>
      <c r="D216" t="s">
        <v>1153</v>
      </c>
      <c r="E216" t="str">
        <f t="shared" si="3"/>
        <v>2012600-Fabricação de intermediários para fertilizantes</v>
      </c>
    </row>
    <row r="217" spans="1:5">
      <c r="A217">
        <v>2001</v>
      </c>
      <c r="B217">
        <v>2013401</v>
      </c>
      <c r="D217" t="s">
        <v>1154</v>
      </c>
      <c r="E217" t="str">
        <f t="shared" si="3"/>
        <v>2013401-FABRICAÇÃO DE PRODUTOS QUÍMICOS</v>
      </c>
    </row>
    <row r="218" spans="1:5">
      <c r="A218">
        <v>2001</v>
      </c>
      <c r="B218">
        <v>2013402</v>
      </c>
      <c r="D218" t="s">
        <v>1155</v>
      </c>
      <c r="E218" t="str">
        <f t="shared" si="3"/>
        <v>2013402-Fabricação de adubos e fertilizantes, exceto organo-minerais</v>
      </c>
    </row>
    <row r="219" spans="1:5">
      <c r="A219">
        <v>2001</v>
      </c>
      <c r="B219">
        <v>2014200</v>
      </c>
      <c r="D219" t="s">
        <v>1156</v>
      </c>
      <c r="E219" t="str">
        <f t="shared" si="3"/>
        <v>2014200-Fabricação de gases industriais</v>
      </c>
    </row>
    <row r="220" spans="1:5">
      <c r="A220">
        <v>2001</v>
      </c>
      <c r="B220">
        <v>2019301</v>
      </c>
      <c r="D220" t="s">
        <v>1157</v>
      </c>
      <c r="E220" t="str">
        <f t="shared" si="3"/>
        <v>2019301-Elaboração de combustíveis nucleares</v>
      </c>
    </row>
    <row r="221" spans="1:5">
      <c r="A221">
        <v>2001</v>
      </c>
      <c r="B221">
        <v>2019399</v>
      </c>
      <c r="D221" t="s">
        <v>1158</v>
      </c>
      <c r="E221" t="str">
        <f t="shared" si="3"/>
        <v>2019399-Fabricação de outros produtos químicos inorgânicos não especificados</v>
      </c>
    </row>
    <row r="222" spans="1:5">
      <c r="A222">
        <v>2001</v>
      </c>
      <c r="B222">
        <v>2021500</v>
      </c>
      <c r="D222" t="s">
        <v>1159</v>
      </c>
      <c r="E222" t="str">
        <f t="shared" si="3"/>
        <v>2021500-Fabricação de produtos petroquímicos básicos</v>
      </c>
    </row>
    <row r="223" spans="1:5">
      <c r="A223">
        <v>2001</v>
      </c>
      <c r="B223">
        <v>2022300</v>
      </c>
      <c r="D223" t="s">
        <v>1160</v>
      </c>
      <c r="E223" t="str">
        <f t="shared" si="3"/>
        <v>2022300-Fabricação de intermediários para plastificantes, resinas e fibras</v>
      </c>
    </row>
    <row r="224" spans="1:5">
      <c r="A224">
        <v>2001</v>
      </c>
      <c r="B224">
        <v>2029100</v>
      </c>
      <c r="D224" t="s">
        <v>1161</v>
      </c>
      <c r="E224" t="str">
        <f t="shared" si="3"/>
        <v>2029100-Fabricação de produtos químicos orgânicos não especificados</v>
      </c>
    </row>
    <row r="225" spans="1:5">
      <c r="A225">
        <v>2001</v>
      </c>
      <c r="B225">
        <v>2031200</v>
      </c>
      <c r="D225" t="s">
        <v>1162</v>
      </c>
      <c r="E225" t="str">
        <f t="shared" si="3"/>
        <v>2031200-Fabricação de resinas termoplásticas</v>
      </c>
    </row>
    <row r="226" spans="1:5">
      <c r="A226">
        <v>2001</v>
      </c>
      <c r="B226">
        <v>2032100</v>
      </c>
      <c r="D226" t="s">
        <v>1163</v>
      </c>
      <c r="E226" t="str">
        <f t="shared" si="3"/>
        <v>2032100-Fabricação de resinas termofixas</v>
      </c>
    </row>
    <row r="227" spans="1:5">
      <c r="A227">
        <v>2001</v>
      </c>
      <c r="B227">
        <v>2033900</v>
      </c>
      <c r="D227" t="s">
        <v>1164</v>
      </c>
      <c r="E227" t="str">
        <f t="shared" si="3"/>
        <v>2033900-Fabricação de elastômeros</v>
      </c>
    </row>
    <row r="228" spans="1:5">
      <c r="A228">
        <v>2001</v>
      </c>
      <c r="B228">
        <v>2040100</v>
      </c>
      <c r="D228" t="s">
        <v>1165</v>
      </c>
      <c r="E228" t="str">
        <f t="shared" si="3"/>
        <v>2040100-Fabricação de fibras artificiais e sintéticas</v>
      </c>
    </row>
    <row r="229" spans="1:5">
      <c r="A229">
        <v>2001</v>
      </c>
      <c r="B229">
        <v>2051700</v>
      </c>
      <c r="D229" t="s">
        <v>1166</v>
      </c>
      <c r="E229" t="str">
        <f t="shared" si="3"/>
        <v>2051700-Fabricação de defensivos agrícolas</v>
      </c>
    </row>
    <row r="230" spans="1:5">
      <c r="A230">
        <v>2001</v>
      </c>
      <c r="B230">
        <v>2052500</v>
      </c>
      <c r="D230" t="s">
        <v>1167</v>
      </c>
      <c r="E230" t="str">
        <f t="shared" si="3"/>
        <v>2052500-Fabricação de desinfestantes domissanitários</v>
      </c>
    </row>
    <row r="231" spans="1:5">
      <c r="A231">
        <v>2001</v>
      </c>
      <c r="B231">
        <v>2061400</v>
      </c>
      <c r="D231" t="s">
        <v>1168</v>
      </c>
      <c r="E231" t="str">
        <f t="shared" si="3"/>
        <v>2061400-Fabricação de sabões e detergentes sintéticos</v>
      </c>
    </row>
    <row r="232" spans="1:5">
      <c r="A232">
        <v>2001</v>
      </c>
      <c r="B232">
        <v>2062200</v>
      </c>
      <c r="D232" t="s">
        <v>1169</v>
      </c>
      <c r="E232" t="str">
        <f t="shared" si="3"/>
        <v>2062200-Fabricação de produtos de limpeza e polimento</v>
      </c>
    </row>
    <row r="233" spans="1:5">
      <c r="A233">
        <v>2001</v>
      </c>
      <c r="B233">
        <v>2063100</v>
      </c>
      <c r="D233" t="s">
        <v>1170</v>
      </c>
      <c r="E233" t="str">
        <f t="shared" si="3"/>
        <v>2063100-Fabricação de cosméticos, produtos de perfumaria e de higiene pessoal</v>
      </c>
    </row>
    <row r="234" spans="1:5">
      <c r="A234">
        <v>2001</v>
      </c>
      <c r="B234">
        <v>2071100</v>
      </c>
      <c r="D234" t="s">
        <v>1171</v>
      </c>
      <c r="E234" t="str">
        <f t="shared" si="3"/>
        <v>2071100-Fabricação de tintas, vernizes, esmaltes e lacas</v>
      </c>
    </row>
    <row r="235" spans="1:5">
      <c r="A235">
        <v>2001</v>
      </c>
      <c r="B235">
        <v>2072000</v>
      </c>
      <c r="D235" t="s">
        <v>1172</v>
      </c>
      <c r="E235" t="str">
        <f t="shared" si="3"/>
        <v>2072000-Fabricação de tintas de impressão</v>
      </c>
    </row>
    <row r="236" spans="1:5">
      <c r="A236">
        <v>2001</v>
      </c>
      <c r="B236">
        <v>2073800</v>
      </c>
      <c r="D236" t="s">
        <v>1173</v>
      </c>
      <c r="E236" t="str">
        <f t="shared" si="3"/>
        <v>2073800-Fabricação de impermeabilizantes, solventes e produtos afins</v>
      </c>
    </row>
    <row r="237" spans="1:5">
      <c r="A237">
        <v>2001</v>
      </c>
      <c r="B237">
        <v>2091600</v>
      </c>
      <c r="D237" t="s">
        <v>1174</v>
      </c>
      <c r="E237" t="str">
        <f t="shared" si="3"/>
        <v>2091600-Fabricação de adesivos e selantes</v>
      </c>
    </row>
    <row r="238" spans="1:5">
      <c r="A238">
        <v>2001</v>
      </c>
      <c r="B238">
        <v>2092401</v>
      </c>
      <c r="D238" t="s">
        <v>1175</v>
      </c>
      <c r="E238" t="str">
        <f t="shared" si="3"/>
        <v>2092401-Fabricação de pólvoras, explosivos e detonantes</v>
      </c>
    </row>
    <row r="239" spans="1:5">
      <c r="A239">
        <v>2001</v>
      </c>
      <c r="B239">
        <v>2092402</v>
      </c>
      <c r="D239" t="s">
        <v>1176</v>
      </c>
      <c r="E239" t="str">
        <f t="shared" si="3"/>
        <v>2092402-Fabricação de artigos pirotécnicos</v>
      </c>
    </row>
    <row r="240" spans="1:5">
      <c r="A240">
        <v>2001</v>
      </c>
      <c r="B240">
        <v>2092403</v>
      </c>
      <c r="D240" t="s">
        <v>1177</v>
      </c>
      <c r="E240" t="str">
        <f t="shared" si="3"/>
        <v>2092403-Fabricação de fósforos de segurança</v>
      </c>
    </row>
    <row r="241" spans="1:5">
      <c r="A241">
        <v>2001</v>
      </c>
      <c r="B241">
        <v>2093200</v>
      </c>
      <c r="D241" t="s">
        <v>1178</v>
      </c>
      <c r="E241" t="str">
        <f t="shared" si="3"/>
        <v>2093200-Fabricação de aditivos de uso industrial</v>
      </c>
    </row>
    <row r="242" spans="1:5">
      <c r="A242">
        <v>2001</v>
      </c>
      <c r="B242">
        <v>2094100</v>
      </c>
      <c r="D242" t="s">
        <v>1179</v>
      </c>
      <c r="E242" t="str">
        <f t="shared" si="3"/>
        <v>2094100-Fabricação de catalisadores</v>
      </c>
    </row>
    <row r="243" spans="1:5">
      <c r="A243">
        <v>2001</v>
      </c>
      <c r="B243">
        <v>2099101</v>
      </c>
      <c r="D243" t="s">
        <v>1180</v>
      </c>
      <c r="E243" t="str">
        <f t="shared" si="3"/>
        <v>2099101-Fabricação de chapas, filmes, papéis e outros materiais e produtos químicos para fotografia</v>
      </c>
    </row>
    <row r="244" spans="1:5">
      <c r="A244">
        <v>2001</v>
      </c>
      <c r="B244">
        <v>2099199</v>
      </c>
      <c r="D244" t="s">
        <v>1181</v>
      </c>
      <c r="E244" t="str">
        <f t="shared" si="3"/>
        <v>2099199-Fabricação de outros produtos químicos não especificados</v>
      </c>
    </row>
    <row r="245" spans="1:5">
      <c r="A245">
        <v>2001</v>
      </c>
      <c r="B245">
        <v>2110600</v>
      </c>
      <c r="D245" t="s">
        <v>1182</v>
      </c>
      <c r="E245" t="str">
        <f t="shared" si="3"/>
        <v>2110600-Fabricação de produtos farmoquímicos</v>
      </c>
    </row>
    <row r="246" spans="1:5">
      <c r="A246">
        <v>2001</v>
      </c>
      <c r="B246">
        <v>2121101</v>
      </c>
      <c r="D246" t="s">
        <v>1183</v>
      </c>
      <c r="E246" t="str">
        <f t="shared" si="3"/>
        <v>2121101-Fabricação de medicamentos alopáticos para uso humano</v>
      </c>
    </row>
    <row r="247" spans="1:5">
      <c r="A247">
        <v>2001</v>
      </c>
      <c r="B247">
        <v>2121102</v>
      </c>
      <c r="D247" t="s">
        <v>1184</v>
      </c>
      <c r="E247" t="str">
        <f t="shared" si="3"/>
        <v>2121102-Fabricação de medicamentos homeopáticos para uso humano</v>
      </c>
    </row>
    <row r="248" spans="1:5">
      <c r="A248">
        <v>2001</v>
      </c>
      <c r="B248">
        <v>2121103</v>
      </c>
      <c r="D248" t="s">
        <v>1185</v>
      </c>
      <c r="E248" t="str">
        <f t="shared" si="3"/>
        <v>2121103-Fabricação de medicamentos fitoterápicos para uso humano</v>
      </c>
    </row>
    <row r="249" spans="1:5">
      <c r="A249">
        <v>2001</v>
      </c>
      <c r="B249">
        <v>2122000</v>
      </c>
      <c r="D249" t="s">
        <v>1186</v>
      </c>
      <c r="E249" t="str">
        <f t="shared" si="3"/>
        <v>2122000-Fabricação de medicamentos para uso veterinário</v>
      </c>
    </row>
    <row r="250" spans="1:5">
      <c r="A250">
        <v>2001</v>
      </c>
      <c r="B250">
        <v>2123800</v>
      </c>
      <c r="D250" t="s">
        <v>1187</v>
      </c>
      <c r="E250" t="str">
        <f t="shared" si="3"/>
        <v>2123800-Fabricação de preparações farmacêuticas</v>
      </c>
    </row>
    <row r="251" spans="1:5">
      <c r="A251">
        <v>2001</v>
      </c>
      <c r="B251">
        <v>2211100</v>
      </c>
      <c r="D251" t="s">
        <v>1188</v>
      </c>
      <c r="E251" t="str">
        <f t="shared" si="3"/>
        <v>2211100-Fabricação de pneumáticos e de câmaras-de-ar</v>
      </c>
    </row>
    <row r="252" spans="1:5">
      <c r="A252">
        <v>2001</v>
      </c>
      <c r="B252">
        <v>2212900</v>
      </c>
      <c r="D252" t="s">
        <v>1189</v>
      </c>
      <c r="E252" t="str">
        <f t="shared" si="3"/>
        <v>2212900-Reforma de pneumáticos usados</v>
      </c>
    </row>
    <row r="253" spans="1:5">
      <c r="A253">
        <v>2001</v>
      </c>
      <c r="B253">
        <v>2219600</v>
      </c>
      <c r="D253" t="s">
        <v>1190</v>
      </c>
      <c r="E253" t="str">
        <f t="shared" si="3"/>
        <v>2219600-Fabricação de artefatos de borracha não especificados</v>
      </c>
    </row>
    <row r="254" spans="1:5">
      <c r="A254">
        <v>2001</v>
      </c>
      <c r="B254">
        <v>2221800</v>
      </c>
      <c r="D254" t="s">
        <v>1191</v>
      </c>
      <c r="E254" t="str">
        <f t="shared" si="3"/>
        <v>2221800-Fabricação de laminados planos e tubulares de material plástico</v>
      </c>
    </row>
    <row r="255" spans="1:5">
      <c r="A255">
        <v>2001</v>
      </c>
      <c r="B255">
        <v>2222600</v>
      </c>
      <c r="D255" t="s">
        <v>1192</v>
      </c>
      <c r="E255" t="str">
        <f t="shared" si="3"/>
        <v>2222600-Fabricação de embalagens de material plástico</v>
      </c>
    </row>
    <row r="256" spans="1:5">
      <c r="A256">
        <v>2001</v>
      </c>
      <c r="B256">
        <v>2223400</v>
      </c>
      <c r="D256" t="s">
        <v>1193</v>
      </c>
      <c r="E256" t="str">
        <f t="shared" si="3"/>
        <v>2223400-Fabricação de tubos e acessórios de material plástico para uso na construção</v>
      </c>
    </row>
    <row r="257" spans="1:5">
      <c r="A257">
        <v>2001</v>
      </c>
      <c r="B257">
        <v>2229301</v>
      </c>
      <c r="D257" t="s">
        <v>1194</v>
      </c>
      <c r="E257" t="str">
        <f t="shared" si="3"/>
        <v>2229301-Fabricação de artefatos de material plástico para uso pessoal e doméstico</v>
      </c>
    </row>
    <row r="258" spans="1:5">
      <c r="A258">
        <v>2001</v>
      </c>
      <c r="B258">
        <v>2229302</v>
      </c>
      <c r="D258" t="s">
        <v>1195</v>
      </c>
      <c r="E258" t="str">
        <f t="shared" si="3"/>
        <v>2229302-Fabricação de artefatos de material plástico para usos industriais</v>
      </c>
    </row>
    <row r="259" spans="1:5">
      <c r="A259">
        <v>2001</v>
      </c>
      <c r="B259">
        <v>2229303</v>
      </c>
      <c r="D259" t="s">
        <v>1196</v>
      </c>
      <c r="E259" t="str">
        <f t="shared" si="3"/>
        <v>2229303-Fabricação de artefatos de material plástico para uso na construção, exceto tubos e acessórios</v>
      </c>
    </row>
    <row r="260" spans="1:5">
      <c r="A260">
        <v>2001</v>
      </c>
      <c r="B260">
        <v>2229399</v>
      </c>
      <c r="D260" t="s">
        <v>1197</v>
      </c>
      <c r="E260" t="str">
        <f t="shared" si="3"/>
        <v>2229399-Fabricação de artefatos de material plástico para outros usos não especificados</v>
      </c>
    </row>
    <row r="261" spans="1:5">
      <c r="A261">
        <v>2001</v>
      </c>
      <c r="B261">
        <v>2311700</v>
      </c>
      <c r="D261" t="s">
        <v>1198</v>
      </c>
      <c r="E261" t="str">
        <f t="shared" si="3"/>
        <v>2311700-Fabricação de vidro plano e de segurança</v>
      </c>
    </row>
    <row r="262" spans="1:5">
      <c r="A262">
        <v>2001</v>
      </c>
      <c r="B262">
        <v>2312500</v>
      </c>
      <c r="D262" t="s">
        <v>1199</v>
      </c>
      <c r="E262" t="str">
        <f t="shared" si="3"/>
        <v>2312500-Fabricação de embalagens de vidro</v>
      </c>
    </row>
    <row r="263" spans="1:5">
      <c r="A263">
        <v>2001</v>
      </c>
      <c r="B263">
        <v>2319200</v>
      </c>
      <c r="D263" t="s">
        <v>1200</v>
      </c>
      <c r="E263" t="str">
        <f t="shared" si="3"/>
        <v>2319200-Fabricação de artigos de vidro</v>
      </c>
    </row>
    <row r="264" spans="1:5">
      <c r="A264">
        <v>2001</v>
      </c>
      <c r="B264">
        <v>2320600</v>
      </c>
      <c r="D264" t="s">
        <v>1201</v>
      </c>
      <c r="E264" t="str">
        <f t="shared" ref="E264:E327" si="4">CONCATENATE(B264,"-",D264)</f>
        <v>2320600-Fabricação de cimento</v>
      </c>
    </row>
    <row r="265" spans="1:5">
      <c r="A265">
        <v>2001</v>
      </c>
      <c r="B265">
        <v>2330301</v>
      </c>
      <c r="D265" t="s">
        <v>1202</v>
      </c>
      <c r="E265" t="str">
        <f t="shared" si="4"/>
        <v>2330301-Fabricação de estruturas pré-moldadas de concreto armado</v>
      </c>
    </row>
    <row r="266" spans="1:5">
      <c r="A266">
        <v>2001</v>
      </c>
      <c r="B266">
        <v>2330302</v>
      </c>
      <c r="D266" t="s">
        <v>1203</v>
      </c>
      <c r="E266" t="str">
        <f t="shared" si="4"/>
        <v>2330302-Fabricação de artefatos de cimento para uso na construção</v>
      </c>
    </row>
    <row r="267" spans="1:5">
      <c r="A267">
        <v>2001</v>
      </c>
      <c r="B267">
        <v>2330303</v>
      </c>
      <c r="D267" t="s">
        <v>1204</v>
      </c>
      <c r="E267" t="str">
        <f t="shared" si="4"/>
        <v>2330303-Fabricação de artefatos de fibrocimento para uso na construção</v>
      </c>
    </row>
    <row r="268" spans="1:5">
      <c r="A268">
        <v>2001</v>
      </c>
      <c r="B268">
        <v>2330304</v>
      </c>
      <c r="D268" t="s">
        <v>1205</v>
      </c>
      <c r="E268" t="str">
        <f t="shared" si="4"/>
        <v>2330304-Fabricação de casas pré-moldadas de concreto</v>
      </c>
    </row>
    <row r="269" spans="1:5">
      <c r="A269">
        <v>2001</v>
      </c>
      <c r="B269">
        <v>2330305</v>
      </c>
      <c r="D269" t="s">
        <v>1206</v>
      </c>
      <c r="E269" t="str">
        <f t="shared" si="4"/>
        <v>2330305-Preparação de massa de concreto e argamassa para construção</v>
      </c>
    </row>
    <row r="270" spans="1:5">
      <c r="A270">
        <v>2001</v>
      </c>
      <c r="B270">
        <v>2330399</v>
      </c>
      <c r="D270" t="s">
        <v>1207</v>
      </c>
      <c r="E270" t="str">
        <f t="shared" si="4"/>
        <v>2330399-Fabricação de artefatos e produtos de concreto, cimento, fibrocimento, gesso e materiais semelhantes</v>
      </c>
    </row>
    <row r="271" spans="1:5">
      <c r="A271">
        <v>2001</v>
      </c>
      <c r="B271">
        <v>2341900</v>
      </c>
      <c r="D271" t="s">
        <v>1208</v>
      </c>
      <c r="E271" t="str">
        <f t="shared" si="4"/>
        <v>2341900-Fabricação de produtos cerâmicos refratários</v>
      </c>
    </row>
    <row r="272" spans="1:5">
      <c r="A272">
        <v>2001</v>
      </c>
      <c r="B272">
        <v>2342701</v>
      </c>
      <c r="D272" t="s">
        <v>1209</v>
      </c>
      <c r="E272" t="str">
        <f t="shared" si="4"/>
        <v>2342701-Fabricação de azulejos e pisos</v>
      </c>
    </row>
    <row r="273" spans="1:5">
      <c r="A273">
        <v>2001</v>
      </c>
      <c r="B273">
        <v>2342702</v>
      </c>
      <c r="D273" t="s">
        <v>1210</v>
      </c>
      <c r="E273" t="str">
        <f t="shared" si="4"/>
        <v>2342702-Fabricação de artefatos de cerâmica e barro cozido para uso na construção, exceto azulejos e pisos</v>
      </c>
    </row>
    <row r="274" spans="1:5">
      <c r="A274">
        <v>2001</v>
      </c>
      <c r="B274">
        <v>2349401</v>
      </c>
      <c r="D274" t="s">
        <v>1211</v>
      </c>
      <c r="E274" t="str">
        <f t="shared" si="4"/>
        <v>2349401-Fabricação de material sanitário de cerâmica</v>
      </c>
    </row>
    <row r="275" spans="1:5">
      <c r="A275">
        <v>2001</v>
      </c>
      <c r="B275">
        <v>2349499</v>
      </c>
      <c r="D275" t="s">
        <v>1212</v>
      </c>
      <c r="E275" t="str">
        <f t="shared" si="4"/>
        <v>2349499-Fabricação de produtos cerâmicos não-refratários não especificados</v>
      </c>
    </row>
    <row r="276" spans="1:5">
      <c r="A276">
        <v>2001</v>
      </c>
      <c r="B276">
        <v>2391501</v>
      </c>
      <c r="D276" t="s">
        <v>1213</v>
      </c>
      <c r="E276" t="str">
        <f t="shared" si="4"/>
        <v>2391501-Britamento de pedras, exceto associado à extração</v>
      </c>
    </row>
    <row r="277" spans="1:5">
      <c r="A277">
        <v>2001</v>
      </c>
      <c r="B277">
        <v>2391502</v>
      </c>
      <c r="D277" t="s">
        <v>1214</v>
      </c>
      <c r="E277" t="str">
        <f t="shared" si="4"/>
        <v>2391502-Aparelhamento de pedras para construção, exceto associado à extração</v>
      </c>
    </row>
    <row r="278" spans="1:5">
      <c r="A278">
        <v>2001</v>
      </c>
      <c r="B278">
        <v>2391503</v>
      </c>
      <c r="D278" t="s">
        <v>1215</v>
      </c>
      <c r="E278" t="str">
        <f t="shared" si="4"/>
        <v>2391503-Aparelhamento de placas e execução de trabalhos em mármore, granito, ardósia e outras pedras</v>
      </c>
    </row>
    <row r="279" spans="1:5">
      <c r="A279">
        <v>2001</v>
      </c>
      <c r="B279">
        <v>2392300</v>
      </c>
      <c r="D279" t="s">
        <v>1216</v>
      </c>
      <c r="E279" t="str">
        <f t="shared" si="4"/>
        <v>2392300-Fabricação de cal e gesso</v>
      </c>
    </row>
    <row r="280" spans="1:5">
      <c r="A280">
        <v>2001</v>
      </c>
      <c r="B280">
        <v>2399101</v>
      </c>
      <c r="D280" t="s">
        <v>1217</v>
      </c>
      <c r="E280" t="str">
        <f t="shared" si="4"/>
        <v>2399101-Decoração, lapidação, gravação, vitrificação e outros trabalhos em cerâmica, louça, vidro e cristal</v>
      </c>
    </row>
    <row r="281" spans="1:5">
      <c r="A281">
        <v>2001</v>
      </c>
      <c r="B281">
        <v>2399102</v>
      </c>
      <c r="D281" t="s">
        <v>1218</v>
      </c>
      <c r="E281" t="str">
        <f t="shared" si="4"/>
        <v>2399102-Fabricação de abrasivos</v>
      </c>
    </row>
    <row r="282" spans="1:5">
      <c r="A282">
        <v>2001</v>
      </c>
      <c r="B282">
        <v>2399199</v>
      </c>
      <c r="D282" t="s">
        <v>1219</v>
      </c>
      <c r="E282" t="str">
        <f t="shared" si="4"/>
        <v>2399199-Fabricação de outros produtos de minerais não-metálicos não especificados</v>
      </c>
    </row>
    <row r="283" spans="1:5">
      <c r="A283">
        <v>2001</v>
      </c>
      <c r="B283">
        <v>2411300</v>
      </c>
      <c r="D283" t="s">
        <v>1220</v>
      </c>
      <c r="E283" t="str">
        <f t="shared" si="4"/>
        <v>2411300-Produção de ferro-gusa</v>
      </c>
    </row>
    <row r="284" spans="1:5">
      <c r="A284">
        <v>2001</v>
      </c>
      <c r="B284">
        <v>2412100</v>
      </c>
      <c r="D284" t="s">
        <v>1221</v>
      </c>
      <c r="E284" t="str">
        <f t="shared" si="4"/>
        <v>2412100-Produção de ferroligas</v>
      </c>
    </row>
    <row r="285" spans="1:5">
      <c r="A285">
        <v>2001</v>
      </c>
      <c r="B285">
        <v>2421100</v>
      </c>
      <c r="D285" t="s">
        <v>1222</v>
      </c>
      <c r="E285" t="str">
        <f t="shared" si="4"/>
        <v>2421100-Produção de semi-acabados de aço</v>
      </c>
    </row>
    <row r="286" spans="1:5">
      <c r="A286">
        <v>2001</v>
      </c>
      <c r="B286">
        <v>2422901</v>
      </c>
      <c r="D286" t="s">
        <v>1223</v>
      </c>
      <c r="E286" t="str">
        <f t="shared" si="4"/>
        <v>2422901-Produção de laminados planos de aço ao carbono, revestidos ou não</v>
      </c>
    </row>
    <row r="287" spans="1:5">
      <c r="A287">
        <v>2001</v>
      </c>
      <c r="B287">
        <v>2422902</v>
      </c>
      <c r="D287" t="s">
        <v>1224</v>
      </c>
      <c r="E287" t="str">
        <f t="shared" si="4"/>
        <v>2422902-Produção de laminados planos de aços especiais</v>
      </c>
    </row>
    <row r="288" spans="1:5">
      <c r="A288">
        <v>2001</v>
      </c>
      <c r="B288">
        <v>2423701</v>
      </c>
      <c r="D288" t="s">
        <v>1225</v>
      </c>
      <c r="E288" t="str">
        <f t="shared" si="4"/>
        <v>2423701-Produção de tubos de aço sem costura</v>
      </c>
    </row>
    <row r="289" spans="1:5">
      <c r="A289">
        <v>2001</v>
      </c>
      <c r="B289">
        <v>2423702</v>
      </c>
      <c r="D289" t="s">
        <v>1226</v>
      </c>
      <c r="E289" t="str">
        <f t="shared" si="4"/>
        <v>2423702-Produção de laminados longos de aço, exceto tubos</v>
      </c>
    </row>
    <row r="290" spans="1:5">
      <c r="A290">
        <v>2001</v>
      </c>
      <c r="B290">
        <v>2424501</v>
      </c>
      <c r="D290" t="s">
        <v>1227</v>
      </c>
      <c r="E290" t="str">
        <f t="shared" si="4"/>
        <v>2424501-Produção de arames de aço</v>
      </c>
    </row>
    <row r="291" spans="1:5">
      <c r="A291">
        <v>2001</v>
      </c>
      <c r="B291">
        <v>2424502</v>
      </c>
      <c r="D291" t="s">
        <v>1228</v>
      </c>
      <c r="E291" t="str">
        <f t="shared" si="4"/>
        <v>2424502-Produção de relaminados, trefilados e perfilados de aço, exceto arames</v>
      </c>
    </row>
    <row r="292" spans="1:5">
      <c r="A292">
        <v>2001</v>
      </c>
      <c r="B292">
        <v>2431800</v>
      </c>
      <c r="D292" t="s">
        <v>1229</v>
      </c>
      <c r="E292" t="str">
        <f t="shared" si="4"/>
        <v>2431800-Produção de tubos de aço com costura</v>
      </c>
    </row>
    <row r="293" spans="1:5">
      <c r="A293">
        <v>2001</v>
      </c>
      <c r="B293">
        <v>2439300</v>
      </c>
      <c r="D293" t="s">
        <v>1230</v>
      </c>
      <c r="E293" t="str">
        <f t="shared" si="4"/>
        <v>2439300-Produção de outros tubos de ferro e aço</v>
      </c>
    </row>
    <row r="294" spans="1:5">
      <c r="A294">
        <v>2001</v>
      </c>
      <c r="B294">
        <v>2441501</v>
      </c>
      <c r="D294" t="s">
        <v>1231</v>
      </c>
      <c r="E294" t="str">
        <f t="shared" si="4"/>
        <v>2441501-Produção de alumínio e suas ligas em formas primárias</v>
      </c>
    </row>
    <row r="295" spans="1:5">
      <c r="A295">
        <v>2001</v>
      </c>
      <c r="B295">
        <v>2441502</v>
      </c>
      <c r="D295" t="s">
        <v>1232</v>
      </c>
      <c r="E295" t="str">
        <f t="shared" si="4"/>
        <v>2441502-Produção de laminados de alumínio</v>
      </c>
    </row>
    <row r="296" spans="1:5">
      <c r="A296">
        <v>2001</v>
      </c>
      <c r="B296">
        <v>2442300</v>
      </c>
      <c r="D296" t="s">
        <v>1233</v>
      </c>
      <c r="E296" t="str">
        <f t="shared" si="4"/>
        <v>2442300-Metalurgia dos metais preciosos</v>
      </c>
    </row>
    <row r="297" spans="1:5">
      <c r="A297">
        <v>2001</v>
      </c>
      <c r="B297">
        <v>2443100</v>
      </c>
      <c r="D297" t="s">
        <v>1234</v>
      </c>
      <c r="E297" t="str">
        <f t="shared" si="4"/>
        <v>2443100-Metalurgia do cobre</v>
      </c>
    </row>
    <row r="298" spans="1:5">
      <c r="A298">
        <v>2001</v>
      </c>
      <c r="B298">
        <v>2449101</v>
      </c>
      <c r="D298" t="s">
        <v>1235</v>
      </c>
      <c r="E298" t="str">
        <f t="shared" si="4"/>
        <v>2449101-Produção de zinco em formas primárias</v>
      </c>
    </row>
    <row r="299" spans="1:5">
      <c r="A299">
        <v>2001</v>
      </c>
      <c r="B299">
        <v>2449102</v>
      </c>
      <c r="D299" t="s">
        <v>1236</v>
      </c>
      <c r="E299" t="str">
        <f t="shared" si="4"/>
        <v>2449102-Produção de laminados de zinco</v>
      </c>
    </row>
    <row r="300" spans="1:5">
      <c r="A300">
        <v>2001</v>
      </c>
      <c r="B300">
        <v>2449103</v>
      </c>
      <c r="D300" t="s">
        <v>1237</v>
      </c>
      <c r="E300" t="str">
        <f t="shared" si="4"/>
        <v>2449103-Produção de soldas e ânodos para galvanoplastia</v>
      </c>
    </row>
    <row r="301" spans="1:5">
      <c r="A301">
        <v>2001</v>
      </c>
      <c r="B301">
        <v>2449199</v>
      </c>
      <c r="D301" t="s">
        <v>1238</v>
      </c>
      <c r="E301" t="str">
        <f t="shared" si="4"/>
        <v>2449199-Metalurgia de outros metais não-ferrosos e suas ligas não especificados anteriormente</v>
      </c>
    </row>
    <row r="302" spans="1:5">
      <c r="A302">
        <v>2001</v>
      </c>
      <c r="B302">
        <v>2451200</v>
      </c>
      <c r="D302" t="s">
        <v>1239</v>
      </c>
      <c r="E302" t="str">
        <f t="shared" si="4"/>
        <v>2451200-Fundição de ferro e aço</v>
      </c>
    </row>
    <row r="303" spans="1:5">
      <c r="A303">
        <v>2001</v>
      </c>
      <c r="B303">
        <v>2452100</v>
      </c>
      <c r="D303" t="s">
        <v>1240</v>
      </c>
      <c r="E303" t="str">
        <f t="shared" si="4"/>
        <v>2452100-Fundição de metais não-ferrosos e suas ligas</v>
      </c>
    </row>
    <row r="304" spans="1:5">
      <c r="A304">
        <v>2001</v>
      </c>
      <c r="B304">
        <v>2511000</v>
      </c>
      <c r="D304" t="s">
        <v>1241</v>
      </c>
      <c r="E304" t="str">
        <f t="shared" si="4"/>
        <v>2511000-Fabricação de estruturas metálicas</v>
      </c>
    </row>
    <row r="305" spans="1:5">
      <c r="A305">
        <v>2001</v>
      </c>
      <c r="B305">
        <v>2512800</v>
      </c>
      <c r="D305" t="s">
        <v>1242</v>
      </c>
      <c r="E305" t="str">
        <f t="shared" si="4"/>
        <v>2512800-Fabricação de esquadrias de metal</v>
      </c>
    </row>
    <row r="306" spans="1:5">
      <c r="A306">
        <v>2001</v>
      </c>
      <c r="B306">
        <v>2513600</v>
      </c>
      <c r="D306" t="s">
        <v>1243</v>
      </c>
      <c r="E306" t="str">
        <f t="shared" si="4"/>
        <v>2513600-Fabricação de obras de caldeiraria pesada</v>
      </c>
    </row>
    <row r="307" spans="1:5">
      <c r="A307">
        <v>2001</v>
      </c>
      <c r="B307">
        <v>2521700</v>
      </c>
      <c r="D307" t="s">
        <v>1244</v>
      </c>
      <c r="E307" t="str">
        <f t="shared" si="4"/>
        <v>2521700-Fabricação de tanques, reservatórios metálicos e caldeiras para aquecimento central</v>
      </c>
    </row>
    <row r="308" spans="1:5">
      <c r="A308">
        <v>2001</v>
      </c>
      <c r="B308">
        <v>2522500</v>
      </c>
      <c r="D308" t="s">
        <v>1245</v>
      </c>
      <c r="E308" t="str">
        <f t="shared" si="4"/>
        <v>2522500-Fabricação de caldeiras geradoras de vapor, exceto para aquecimento central e para veículos</v>
      </c>
    </row>
    <row r="309" spans="1:5">
      <c r="A309">
        <v>2001</v>
      </c>
      <c r="B309">
        <v>2531401</v>
      </c>
      <c r="D309" t="s">
        <v>1246</v>
      </c>
      <c r="E309" t="str">
        <f t="shared" si="4"/>
        <v>2531401-Produção de forjados de aço</v>
      </c>
    </row>
    <row r="310" spans="1:5">
      <c r="A310">
        <v>2001</v>
      </c>
      <c r="B310">
        <v>2531402</v>
      </c>
      <c r="D310" t="s">
        <v>1247</v>
      </c>
      <c r="E310" t="str">
        <f t="shared" si="4"/>
        <v>2531402-Produção de forjados de metais não-ferrosos e suas ligas</v>
      </c>
    </row>
    <row r="311" spans="1:5">
      <c r="A311">
        <v>2001</v>
      </c>
      <c r="B311">
        <v>2532201</v>
      </c>
      <c r="D311" t="s">
        <v>1248</v>
      </c>
      <c r="E311" t="str">
        <f t="shared" si="4"/>
        <v>2532201-Produção de artefatos estampados de metal</v>
      </c>
    </row>
    <row r="312" spans="1:5">
      <c r="A312">
        <v>2001</v>
      </c>
      <c r="B312">
        <v>2532202</v>
      </c>
      <c r="D312" t="s">
        <v>1249</v>
      </c>
      <c r="E312" t="str">
        <f t="shared" si="4"/>
        <v>2532202-Metalurgia do pó</v>
      </c>
    </row>
    <row r="313" spans="1:5">
      <c r="A313">
        <v>2001</v>
      </c>
      <c r="B313">
        <v>2539001</v>
      </c>
      <c r="D313" t="s">
        <v>1250</v>
      </c>
      <c r="E313" t="str">
        <f t="shared" si="4"/>
        <v>2539001-Serviços de usinagem, tornearia e solda</v>
      </c>
    </row>
    <row r="314" spans="1:5">
      <c r="A314">
        <v>2001</v>
      </c>
      <c r="B314">
        <v>2539002</v>
      </c>
      <c r="D314" t="s">
        <v>1251</v>
      </c>
      <c r="E314" t="str">
        <f t="shared" si="4"/>
        <v>2539002-Serviços de tratamento e revestimento em metais</v>
      </c>
    </row>
    <row r="315" spans="1:5">
      <c r="A315">
        <v>2001</v>
      </c>
      <c r="B315">
        <v>2541100</v>
      </c>
      <c r="D315" t="s">
        <v>1252</v>
      </c>
      <c r="E315" t="str">
        <f t="shared" si="4"/>
        <v>2541100-Fabricação de artigos de cutelaria</v>
      </c>
    </row>
    <row r="316" spans="1:5">
      <c r="A316">
        <v>2001</v>
      </c>
      <c r="B316">
        <v>2542000</v>
      </c>
      <c r="D316" t="s">
        <v>1253</v>
      </c>
      <c r="E316" t="str">
        <f t="shared" si="4"/>
        <v>2542000-Fabricação de artigos de serralheria, exceto esquadrias</v>
      </c>
    </row>
    <row r="317" spans="1:5">
      <c r="A317">
        <v>2001</v>
      </c>
      <c r="B317">
        <v>2543800</v>
      </c>
      <c r="D317" t="s">
        <v>1254</v>
      </c>
      <c r="E317" t="str">
        <f t="shared" si="4"/>
        <v>2543800-Fabricação de ferramentas</v>
      </c>
    </row>
    <row r="318" spans="1:5">
      <c r="A318">
        <v>2001</v>
      </c>
      <c r="B318">
        <v>2550101</v>
      </c>
      <c r="D318" t="s">
        <v>1255</v>
      </c>
      <c r="E318" t="str">
        <f t="shared" si="4"/>
        <v>2550101-Fabricação de equipamento bélico pesado, exceto veículos militares de combate</v>
      </c>
    </row>
    <row r="319" spans="1:5">
      <c r="A319">
        <v>2001</v>
      </c>
      <c r="B319">
        <v>2550102</v>
      </c>
      <c r="D319" t="s">
        <v>1256</v>
      </c>
      <c r="E319" t="str">
        <f t="shared" si="4"/>
        <v>2550102-Fabricação de armas de fogo e munições</v>
      </c>
    </row>
    <row r="320" spans="1:5">
      <c r="A320">
        <v>2001</v>
      </c>
      <c r="B320">
        <v>2591800</v>
      </c>
      <c r="D320" t="s">
        <v>1257</v>
      </c>
      <c r="E320" t="str">
        <f t="shared" si="4"/>
        <v>2591800-Fabricação de embalagens metálicas</v>
      </c>
    </row>
    <row r="321" spans="1:5">
      <c r="A321">
        <v>2001</v>
      </c>
      <c r="B321">
        <v>2592601</v>
      </c>
      <c r="D321" t="s">
        <v>1258</v>
      </c>
      <c r="E321" t="str">
        <f t="shared" si="4"/>
        <v>2592601-Fabricação de produtos de trefilados de metal padronizados</v>
      </c>
    </row>
    <row r="322" spans="1:5">
      <c r="A322">
        <v>2001</v>
      </c>
      <c r="B322">
        <v>2592602</v>
      </c>
      <c r="D322" t="s">
        <v>1259</v>
      </c>
      <c r="E322" t="str">
        <f t="shared" si="4"/>
        <v>2592602-Fabricação de produtos de trefilados de metal, exceto padronizados</v>
      </c>
    </row>
    <row r="323" spans="1:5">
      <c r="A323">
        <v>2001</v>
      </c>
      <c r="B323">
        <v>2593400</v>
      </c>
      <c r="D323" t="s">
        <v>1260</v>
      </c>
      <c r="E323" t="str">
        <f t="shared" si="4"/>
        <v>2593400-Fabricação de artigos de metal para uso doméstico e pessoal</v>
      </c>
    </row>
    <row r="324" spans="1:5">
      <c r="A324">
        <v>2001</v>
      </c>
      <c r="B324">
        <v>2599301</v>
      </c>
      <c r="D324" t="s">
        <v>1261</v>
      </c>
      <c r="E324" t="str">
        <f t="shared" si="4"/>
        <v>2599301-Serviços de confecção de armações metálicas para a construção</v>
      </c>
    </row>
    <row r="325" spans="1:5">
      <c r="A325">
        <v>2001</v>
      </c>
      <c r="B325">
        <v>2599302</v>
      </c>
      <c r="D325" t="s">
        <v>1262</v>
      </c>
      <c r="E325" t="str">
        <f t="shared" si="4"/>
        <v>2599302-Serviço de corte e dobra de metais</v>
      </c>
    </row>
    <row r="326" spans="1:5">
      <c r="A326">
        <v>2001</v>
      </c>
      <c r="B326">
        <v>2599399</v>
      </c>
      <c r="D326" t="s">
        <v>1263</v>
      </c>
      <c r="E326" t="str">
        <f t="shared" si="4"/>
        <v>2599399-Fabricação de outros produtos de metal não especificados</v>
      </c>
    </row>
    <row r="327" spans="1:5">
      <c r="A327">
        <v>2001</v>
      </c>
      <c r="B327">
        <v>2610800</v>
      </c>
      <c r="D327" t="s">
        <v>1264</v>
      </c>
      <c r="E327" t="str">
        <f t="shared" si="4"/>
        <v>2610800-Fabricação de componentes eletrônicos</v>
      </c>
    </row>
    <row r="328" spans="1:5">
      <c r="A328">
        <v>2001</v>
      </c>
      <c r="B328">
        <v>2621300</v>
      </c>
      <c r="D328" t="s">
        <v>1265</v>
      </c>
      <c r="E328" t="str">
        <f t="shared" ref="E328:E391" si="5">CONCATENATE(B328,"-",D328)</f>
        <v>2621300-Fabricação de equipamentos de informática</v>
      </c>
    </row>
    <row r="329" spans="1:5">
      <c r="A329">
        <v>2001</v>
      </c>
      <c r="B329">
        <v>2622100</v>
      </c>
      <c r="D329" t="s">
        <v>1266</v>
      </c>
      <c r="E329" t="str">
        <f t="shared" si="5"/>
        <v>2622100-Fabricação de periféricos para equipamentos de informática</v>
      </c>
    </row>
    <row r="330" spans="1:5">
      <c r="A330">
        <v>2001</v>
      </c>
      <c r="B330">
        <v>2631100</v>
      </c>
      <c r="D330" t="s">
        <v>1267</v>
      </c>
      <c r="E330" t="str">
        <f t="shared" si="5"/>
        <v>2631100-Fabricação de equipamentos transmissores de comunicação, peças e acessórios</v>
      </c>
    </row>
    <row r="331" spans="1:5">
      <c r="A331">
        <v>2001</v>
      </c>
      <c r="B331">
        <v>2632900</v>
      </c>
      <c r="D331" t="s">
        <v>1268</v>
      </c>
      <c r="E331" t="str">
        <f t="shared" si="5"/>
        <v>2632900-Fabricação de aparelhos telefônicos e de outros equipamentos de comunicação, peças e acessórios</v>
      </c>
    </row>
    <row r="332" spans="1:5">
      <c r="A332">
        <v>2001</v>
      </c>
      <c r="B332">
        <v>2640000</v>
      </c>
      <c r="D332" t="s">
        <v>1269</v>
      </c>
      <c r="E332" t="str">
        <f t="shared" si="5"/>
        <v>2640000- Fabricação de aparelhos de recepção, reprodução, gravação e amplificação de áudio e video</v>
      </c>
    </row>
    <row r="333" spans="1:5">
      <c r="A333">
        <v>2001</v>
      </c>
      <c r="B333">
        <v>2651500</v>
      </c>
      <c r="D333" t="s">
        <v>1270</v>
      </c>
      <c r="E333" t="str">
        <f t="shared" si="5"/>
        <v>2651500-Fabricação de aparelhos e equipamentos de medida, teste e controle</v>
      </c>
    </row>
    <row r="334" spans="1:5">
      <c r="A334">
        <v>2001</v>
      </c>
      <c r="B334">
        <v>2652300</v>
      </c>
      <c r="D334" t="s">
        <v>1271</v>
      </c>
      <c r="E334" t="str">
        <f t="shared" si="5"/>
        <v>2652300-Fabricação de cronômetros e relógios</v>
      </c>
    </row>
    <row r="335" spans="1:5">
      <c r="A335">
        <v>2001</v>
      </c>
      <c r="B335">
        <v>2660400</v>
      </c>
      <c r="D335" t="s">
        <v>1272</v>
      </c>
      <c r="E335" t="str">
        <f t="shared" si="5"/>
        <v>2660400-Fabricação de aparelhos eletromédicos e eletroterapêuticos e equipamentos de irradiação</v>
      </c>
    </row>
    <row r="336" spans="1:5">
      <c r="A336">
        <v>2001</v>
      </c>
      <c r="B336">
        <v>2670101</v>
      </c>
      <c r="D336" t="s">
        <v>1273</v>
      </c>
      <c r="E336" t="str">
        <f t="shared" si="5"/>
        <v>2670101-Fabricação de equipamentos e instrumentos ópticos, peças e acessórios</v>
      </c>
    </row>
    <row r="337" spans="1:5">
      <c r="A337">
        <v>2001</v>
      </c>
      <c r="B337">
        <v>2670102</v>
      </c>
      <c r="D337" t="s">
        <v>1274</v>
      </c>
      <c r="E337" t="str">
        <f t="shared" si="5"/>
        <v>2670102-Fabricação de aparelhos fotográficos e cinematográficos, peças e acessórios</v>
      </c>
    </row>
    <row r="338" spans="1:5">
      <c r="A338">
        <v>2001</v>
      </c>
      <c r="B338">
        <v>2680900</v>
      </c>
      <c r="D338" t="s">
        <v>1275</v>
      </c>
      <c r="E338" t="str">
        <f t="shared" si="5"/>
        <v>2680900-Fabricação de mídias virgens, magnéticas e ópticas</v>
      </c>
    </row>
    <row r="339" spans="1:5">
      <c r="A339">
        <v>2001</v>
      </c>
      <c r="B339">
        <v>2710401</v>
      </c>
      <c r="D339" t="s">
        <v>1276</v>
      </c>
      <c r="E339" t="str">
        <f t="shared" si="5"/>
        <v>2710401-Fabricação de geradores de corrente contínua e alternada, peças e acessórios</v>
      </c>
    </row>
    <row r="340" spans="1:5">
      <c r="A340">
        <v>2001</v>
      </c>
      <c r="B340">
        <v>2710402</v>
      </c>
      <c r="D340" t="s">
        <v>1277</v>
      </c>
      <c r="E340" t="str">
        <f t="shared" si="5"/>
        <v>2710402-Fabricação de transformadores, indutores, conversores, sincronizadores , peças e acessórios</v>
      </c>
    </row>
    <row r="341" spans="1:5">
      <c r="A341">
        <v>2001</v>
      </c>
      <c r="B341">
        <v>2710403</v>
      </c>
      <c r="D341" t="s">
        <v>1278</v>
      </c>
      <c r="E341" t="str">
        <f t="shared" si="5"/>
        <v>2710403-Fabricação de motores elétricos, peças e acessórios</v>
      </c>
    </row>
    <row r="342" spans="1:5">
      <c r="A342">
        <v>2001</v>
      </c>
      <c r="B342">
        <v>2721000</v>
      </c>
      <c r="D342" t="s">
        <v>1279</v>
      </c>
      <c r="E342" t="str">
        <f t="shared" si="5"/>
        <v>2721000-Fabricação de pilhas, baterias e acumuladores elétricos, exceto para veículos automotores</v>
      </c>
    </row>
    <row r="343" spans="1:5">
      <c r="A343">
        <v>2001</v>
      </c>
      <c r="B343">
        <v>2722801</v>
      </c>
      <c r="D343" t="s">
        <v>1280</v>
      </c>
      <c r="E343" t="str">
        <f t="shared" si="5"/>
        <v>2722801-Fabricação de baterias e acumuladores para veículos automotores</v>
      </c>
    </row>
    <row r="344" spans="1:5">
      <c r="A344">
        <v>2001</v>
      </c>
      <c r="B344">
        <v>2722802</v>
      </c>
      <c r="D344" t="s">
        <v>1281</v>
      </c>
      <c r="E344" t="str">
        <f t="shared" si="5"/>
        <v>2722802-Recondicionamento de baterias e acumuladores para veículos automotores</v>
      </c>
    </row>
    <row r="345" spans="1:5">
      <c r="A345">
        <v>2001</v>
      </c>
      <c r="B345">
        <v>2731700</v>
      </c>
      <c r="D345" t="s">
        <v>1282</v>
      </c>
      <c r="E345" t="str">
        <f t="shared" si="5"/>
        <v>2731700-Fabricação de aparelhos e equipamentos para distribuição e controle de energia elétrica</v>
      </c>
    </row>
    <row r="346" spans="1:5">
      <c r="A346">
        <v>2001</v>
      </c>
      <c r="B346">
        <v>2732500</v>
      </c>
      <c r="D346" t="s">
        <v>1283</v>
      </c>
      <c r="E346" t="str">
        <f t="shared" si="5"/>
        <v>2732500-Fabricação de material elétrico para instalações em circuito de consumo</v>
      </c>
    </row>
    <row r="347" spans="1:5">
      <c r="A347">
        <v>2001</v>
      </c>
      <c r="B347">
        <v>2733300</v>
      </c>
      <c r="D347" t="s">
        <v>1284</v>
      </c>
      <c r="E347" t="str">
        <f t="shared" si="5"/>
        <v>2733300-Fabricação de fios, cabos e condutores elétricos isolados</v>
      </c>
    </row>
    <row r="348" spans="1:5">
      <c r="A348">
        <v>2001</v>
      </c>
      <c r="B348">
        <v>2740601</v>
      </c>
      <c r="D348" t="s">
        <v>1285</v>
      </c>
      <c r="E348" t="str">
        <f t="shared" si="5"/>
        <v>2740601-Fabricação de lâmpadas</v>
      </c>
    </row>
    <row r="349" spans="1:5">
      <c r="A349">
        <v>2001</v>
      </c>
      <c r="B349">
        <v>2740602</v>
      </c>
      <c r="D349" t="s">
        <v>1286</v>
      </c>
      <c r="E349" t="str">
        <f t="shared" si="5"/>
        <v>2740602-Fabricação de luminárias e outros equipamentos de iluminação</v>
      </c>
    </row>
    <row r="350" spans="1:5">
      <c r="A350">
        <v>2001</v>
      </c>
      <c r="B350">
        <v>2751100</v>
      </c>
      <c r="D350" t="s">
        <v>1287</v>
      </c>
      <c r="E350" t="str">
        <f t="shared" si="5"/>
        <v>2751100-Fabricação de fogões, refrigeradores,máquinas de lavar e secar para uso doméstico, peças/acessórios</v>
      </c>
    </row>
    <row r="351" spans="1:5">
      <c r="A351">
        <v>2001</v>
      </c>
      <c r="B351">
        <v>2759701</v>
      </c>
      <c r="D351" t="s">
        <v>1288</v>
      </c>
      <c r="E351" t="str">
        <f t="shared" si="5"/>
        <v>2759701-Fabricação de aparelhos elétricos de uso pessoal, peças e acessórios</v>
      </c>
    </row>
    <row r="352" spans="1:5">
      <c r="A352">
        <v>2001</v>
      </c>
      <c r="B352">
        <v>2759799</v>
      </c>
      <c r="D352" t="s">
        <v>1289</v>
      </c>
      <c r="E352" t="str">
        <f t="shared" si="5"/>
        <v>2759799-Fabricação de outros aparelhos eletrodomésticos não especificados, peças e acessórios</v>
      </c>
    </row>
    <row r="353" spans="1:5">
      <c r="A353">
        <v>2001</v>
      </c>
      <c r="B353">
        <v>2790201</v>
      </c>
      <c r="D353" t="s">
        <v>1290</v>
      </c>
      <c r="E353" t="str">
        <f t="shared" si="5"/>
        <v>2790201-Fabricação de eletrodos, contatos e outros artigos de carvão e grafita para uso elétrico</v>
      </c>
    </row>
    <row r="354" spans="1:5">
      <c r="A354">
        <v>2001</v>
      </c>
      <c r="B354">
        <v>2790202</v>
      </c>
      <c r="D354" t="s">
        <v>1291</v>
      </c>
      <c r="E354" t="str">
        <f t="shared" si="5"/>
        <v>2790202-Fabricação de equipamentos para sinalização e alarme</v>
      </c>
    </row>
    <row r="355" spans="1:5">
      <c r="A355">
        <v>2001</v>
      </c>
      <c r="B355">
        <v>2790299</v>
      </c>
      <c r="D355" t="s">
        <v>1292</v>
      </c>
      <c r="E355" t="str">
        <f t="shared" si="5"/>
        <v>2790299-Fabricação de outros equipamentos e aparelhos elétricos não especificados</v>
      </c>
    </row>
    <row r="356" spans="1:5">
      <c r="A356">
        <v>2001</v>
      </c>
      <c r="B356">
        <v>2811900</v>
      </c>
      <c r="D356" t="s">
        <v>1293</v>
      </c>
      <c r="E356" t="str">
        <f t="shared" si="5"/>
        <v>2811900-Fabricação de motores e turbinas, peças e acessórios, exceto para aviões e veículos rodoviários</v>
      </c>
    </row>
    <row r="357" spans="1:5">
      <c r="A357">
        <v>2001</v>
      </c>
      <c r="B357">
        <v>2812700</v>
      </c>
      <c r="D357" t="s">
        <v>1294</v>
      </c>
      <c r="E357" t="str">
        <f t="shared" si="5"/>
        <v>2812700-Fabricação de equipamentos hidráulicos e pneumáticos, peças e acessórios, exceto valvulas</v>
      </c>
    </row>
    <row r="358" spans="1:5">
      <c r="A358">
        <v>2001</v>
      </c>
      <c r="B358">
        <v>2813500</v>
      </c>
      <c r="D358" t="s">
        <v>1295</v>
      </c>
      <c r="E358" t="str">
        <f t="shared" si="5"/>
        <v>2813500-Fabricação de válvulas, registros e dispositivos semelhantes, peças e acessórios</v>
      </c>
    </row>
    <row r="359" spans="1:5">
      <c r="A359">
        <v>2001</v>
      </c>
      <c r="B359">
        <v>2814301</v>
      </c>
      <c r="D359" t="s">
        <v>1296</v>
      </c>
      <c r="E359" t="str">
        <f t="shared" si="5"/>
        <v>2814301-Fabricação de compressores para uso industrial, peças e acessórios</v>
      </c>
    </row>
    <row r="360" spans="1:5">
      <c r="A360">
        <v>2001</v>
      </c>
      <c r="B360">
        <v>2814302</v>
      </c>
      <c r="D360" t="s">
        <v>1297</v>
      </c>
      <c r="E360" t="str">
        <f t="shared" si="5"/>
        <v>2814302-Fabricação de compressores para uso não-industrial, peças e acessórios</v>
      </c>
    </row>
    <row r="361" spans="1:5">
      <c r="A361">
        <v>2001</v>
      </c>
      <c r="B361">
        <v>2815101</v>
      </c>
      <c r="D361" t="s">
        <v>1298</v>
      </c>
      <c r="E361" t="str">
        <f t="shared" si="5"/>
        <v>2815101-Fabricação de rolamentos para fins industriais</v>
      </c>
    </row>
    <row r="362" spans="1:5">
      <c r="A362">
        <v>2001</v>
      </c>
      <c r="B362">
        <v>2815102</v>
      </c>
      <c r="D362" t="s">
        <v>1299</v>
      </c>
      <c r="E362" t="str">
        <f t="shared" si="5"/>
        <v>2815102-Fabricação de equipamentos de transmissão para fins industriais, exceto rolamentos</v>
      </c>
    </row>
    <row r="363" spans="1:5">
      <c r="A363">
        <v>2001</v>
      </c>
      <c r="B363">
        <v>2821601</v>
      </c>
      <c r="D363" t="s">
        <v>1300</v>
      </c>
      <c r="E363" t="str">
        <f t="shared" si="5"/>
        <v>2821601-Fabricação de fornos industriais, aparelhos e equipamentos não-elétricos para instalações térmicas</v>
      </c>
    </row>
    <row r="364" spans="1:5">
      <c r="A364">
        <v>2001</v>
      </c>
      <c r="B364">
        <v>2821602</v>
      </c>
      <c r="D364" t="s">
        <v>1301</v>
      </c>
      <c r="E364" t="str">
        <f t="shared" si="5"/>
        <v>2821602-Fabricação de estufas e fornos elétricos para fins industriais, peças e acessórios</v>
      </c>
    </row>
    <row r="365" spans="1:5">
      <c r="A365">
        <v>2001</v>
      </c>
      <c r="B365">
        <v>2822401</v>
      </c>
      <c r="D365" t="s">
        <v>1302</v>
      </c>
      <c r="E365" t="str">
        <f t="shared" si="5"/>
        <v>2822401-Fabricação de máquinas, equipamentos e aparelhos para transporte e elevação de pessoas</v>
      </c>
    </row>
    <row r="366" spans="1:5">
      <c r="A366">
        <v>2001</v>
      </c>
      <c r="B366">
        <v>2822402</v>
      </c>
      <c r="D366" t="s">
        <v>1303</v>
      </c>
      <c r="E366" t="str">
        <f t="shared" si="5"/>
        <v>2822402-Fabricação de máquinas, equipamentos e aparelhos para transporte e elevação de cargas</v>
      </c>
    </row>
    <row r="367" spans="1:5">
      <c r="A367">
        <v>2001</v>
      </c>
      <c r="B367">
        <v>2823200</v>
      </c>
      <c r="D367" t="s">
        <v>1304</v>
      </c>
      <c r="E367" t="str">
        <f t="shared" si="5"/>
        <v>2823200-Fabricação de máquinas e aparelhos de refrigeração e ventilação para uso industrial e comercial</v>
      </c>
    </row>
    <row r="368" spans="1:5">
      <c r="A368">
        <v>2001</v>
      </c>
      <c r="B368">
        <v>2824101</v>
      </c>
      <c r="D368" t="s">
        <v>1305</v>
      </c>
      <c r="E368" t="str">
        <f t="shared" si="5"/>
        <v>2824101-Fabricação de aparelhos e equipamentos de ar condicionado para uso industrial</v>
      </c>
    </row>
    <row r="369" spans="1:5">
      <c r="A369">
        <v>2001</v>
      </c>
      <c r="B369">
        <v>2824102</v>
      </c>
      <c r="D369" t="s">
        <v>1306</v>
      </c>
      <c r="E369" t="str">
        <f t="shared" si="5"/>
        <v>2824102-Fabricação de aparelhos e equipamentos de ar condicionado para uso não-industrial</v>
      </c>
    </row>
    <row r="370" spans="1:5">
      <c r="A370">
        <v>2001</v>
      </c>
      <c r="B370">
        <v>2825900</v>
      </c>
      <c r="D370" t="s">
        <v>1307</v>
      </c>
      <c r="E370" t="str">
        <f t="shared" si="5"/>
        <v>2825900-Fabricação de máquinas e equipamentos para saneamento básico e ambiental, peças e acessórios</v>
      </c>
    </row>
    <row r="371" spans="1:5">
      <c r="A371">
        <v>2001</v>
      </c>
      <c r="B371">
        <v>2829101</v>
      </c>
      <c r="D371" t="s">
        <v>1308</v>
      </c>
      <c r="E371" t="str">
        <f t="shared" si="5"/>
        <v>2829101-Fabricação de máquinas  e equipamentos não-eletrônicos para escritório, peças e acessórios</v>
      </c>
    </row>
    <row r="372" spans="1:5">
      <c r="A372">
        <v>2001</v>
      </c>
      <c r="B372">
        <v>2829199</v>
      </c>
      <c r="D372" t="s">
        <v>1309</v>
      </c>
      <c r="E372" t="str">
        <f t="shared" si="5"/>
        <v>2829199-Fabricação de outras máquinas e equipamentos de uso geral não especificados anteriormente, peças e a</v>
      </c>
    </row>
    <row r="373" spans="1:5">
      <c r="A373">
        <v>2001</v>
      </c>
      <c r="B373">
        <v>2831300</v>
      </c>
      <c r="D373" t="s">
        <v>1310</v>
      </c>
      <c r="E373" t="str">
        <f t="shared" si="5"/>
        <v>2831300-Fabricação de tratores agrícolas, peças e acessórios</v>
      </c>
    </row>
    <row r="374" spans="1:5">
      <c r="A374">
        <v>2001</v>
      </c>
      <c r="B374">
        <v>2832100</v>
      </c>
      <c r="D374" t="s">
        <v>1311</v>
      </c>
      <c r="E374" t="str">
        <f t="shared" si="5"/>
        <v>2832100-Fabricação de equipamentos para irrigação agrícola, peças e acessórios</v>
      </c>
    </row>
    <row r="375" spans="1:5">
      <c r="A375">
        <v>2001</v>
      </c>
      <c r="B375">
        <v>2833000</v>
      </c>
      <c r="D375" t="s">
        <v>1312</v>
      </c>
      <c r="E375" t="str">
        <f t="shared" si="5"/>
        <v>2833000-Fabricação de máquinas e equipamentos para a agropecuária, peças e acessórios, exceto para irrigação</v>
      </c>
    </row>
    <row r="376" spans="1:5">
      <c r="A376">
        <v>2001</v>
      </c>
      <c r="B376">
        <v>2840200</v>
      </c>
      <c r="D376" t="s">
        <v>1313</v>
      </c>
      <c r="E376" t="str">
        <f t="shared" si="5"/>
        <v>2840200-Fabricação de máquinas-ferramenta, peças e acessórios</v>
      </c>
    </row>
    <row r="377" spans="1:5">
      <c r="A377">
        <v>2001</v>
      </c>
      <c r="B377">
        <v>2851800</v>
      </c>
      <c r="D377" t="s">
        <v>1314</v>
      </c>
      <c r="E377" t="str">
        <f t="shared" si="5"/>
        <v>2851800-Fabricação de máquinas e equipamentos para a prospecção e extração de petróleo, peças e acessórios</v>
      </c>
    </row>
    <row r="378" spans="1:5">
      <c r="A378">
        <v>2001</v>
      </c>
      <c r="B378">
        <v>2852600</v>
      </c>
      <c r="D378" t="s">
        <v>1315</v>
      </c>
      <c r="E378" t="str">
        <f t="shared" si="5"/>
        <v>2852600-Fabricação de máquinas e equipamentos de uso na extração mineral, exceto na extração de petróleo</v>
      </c>
    </row>
    <row r="379" spans="1:5">
      <c r="A379">
        <v>2001</v>
      </c>
      <c r="B379">
        <v>2853400</v>
      </c>
      <c r="D379" t="s">
        <v>1316</v>
      </c>
      <c r="E379" t="str">
        <f t="shared" si="5"/>
        <v>2853400-Fabricação de tratores, peças e acessórios, exceto agrícolas</v>
      </c>
    </row>
    <row r="380" spans="1:5">
      <c r="A380">
        <v>2001</v>
      </c>
      <c r="B380">
        <v>2854200</v>
      </c>
      <c r="D380" t="s">
        <v>1317</v>
      </c>
      <c r="E380" t="str">
        <f t="shared" si="5"/>
        <v>2854200-Fabricação de máquinas e equipamentos p/ terraplenagem, pavimentação e construção,exceto tratores</v>
      </c>
    </row>
    <row r="381" spans="1:5">
      <c r="A381">
        <v>2001</v>
      </c>
      <c r="B381">
        <v>2861500</v>
      </c>
      <c r="D381" t="s">
        <v>1318</v>
      </c>
      <c r="E381" t="str">
        <f t="shared" si="5"/>
        <v>2861500-Fabricação de máquinas para a indústria metalúrgica, peças e acessórios</v>
      </c>
    </row>
    <row r="382" spans="1:5">
      <c r="A382">
        <v>2001</v>
      </c>
      <c r="B382">
        <v>2862300</v>
      </c>
      <c r="D382" t="s">
        <v>1319</v>
      </c>
      <c r="E382" t="str">
        <f t="shared" si="5"/>
        <v>2862300-Fabricação máquinas, equipamentos para indústrias de alimentos, bebidas e fumo, peças e acessórios</v>
      </c>
    </row>
    <row r="383" spans="1:5">
      <c r="A383">
        <v>2001</v>
      </c>
      <c r="B383">
        <v>2863100</v>
      </c>
      <c r="D383" t="s">
        <v>1320</v>
      </c>
      <c r="E383" t="str">
        <f t="shared" si="5"/>
        <v>2863100-Fabricação de máquinas e equipamentos para a indústria têxtil, peças e acessórios</v>
      </c>
    </row>
    <row r="384" spans="1:5">
      <c r="A384">
        <v>2001</v>
      </c>
      <c r="B384">
        <v>2864000</v>
      </c>
      <c r="D384" t="s">
        <v>1321</v>
      </c>
      <c r="E384" t="str">
        <f t="shared" si="5"/>
        <v>2864000-Fabricação de máquinas e equipamentos para as indústrias do vestuário, do couro e de calçados</v>
      </c>
    </row>
    <row r="385" spans="1:5">
      <c r="A385">
        <v>2001</v>
      </c>
      <c r="B385">
        <v>2865800</v>
      </c>
      <c r="D385" t="s">
        <v>1322</v>
      </c>
      <c r="E385" t="str">
        <f t="shared" si="5"/>
        <v>2865800-Fabricação de máquinas e equipamentos para as indústrias de celulose, papel e papelão e artefatos.</v>
      </c>
    </row>
    <row r="386" spans="1:5">
      <c r="A386">
        <v>2001</v>
      </c>
      <c r="B386">
        <v>2866600</v>
      </c>
      <c r="D386" t="s">
        <v>1323</v>
      </c>
      <c r="E386" t="str">
        <f t="shared" si="5"/>
        <v>2866600-Fabricação de máquinas e equipamentos para a indústria do plástico, peças e acessórios</v>
      </c>
    </row>
    <row r="387" spans="1:5">
      <c r="A387">
        <v>2001</v>
      </c>
      <c r="B387">
        <v>2869100</v>
      </c>
      <c r="D387" t="s">
        <v>1324</v>
      </c>
      <c r="E387" t="str">
        <f t="shared" si="5"/>
        <v>2869100-Fabricação de máquinas e equipamentos para uso industrial específico, peças e acessórios</v>
      </c>
    </row>
    <row r="388" spans="1:5">
      <c r="A388">
        <v>2001</v>
      </c>
      <c r="B388">
        <v>2910701</v>
      </c>
      <c r="D388" t="s">
        <v>1325</v>
      </c>
      <c r="E388" t="str">
        <f t="shared" si="5"/>
        <v>2910701-Fabricação de automóveis, camionetas e utilitários</v>
      </c>
    </row>
    <row r="389" spans="1:5">
      <c r="A389">
        <v>2001</v>
      </c>
      <c r="B389">
        <v>2910702</v>
      </c>
      <c r="D389" t="s">
        <v>1326</v>
      </c>
      <c r="E389" t="str">
        <f t="shared" si="5"/>
        <v>2910702-Fabricação de chassis com motor para automóveis, camionetas e utilitários</v>
      </c>
    </row>
    <row r="390" spans="1:5">
      <c r="A390">
        <v>2001</v>
      </c>
      <c r="B390">
        <v>2910703</v>
      </c>
      <c r="D390" t="s">
        <v>1327</v>
      </c>
      <c r="E390" t="str">
        <f t="shared" si="5"/>
        <v>2910703-Fabricação de motores para automóveis, camionetas e utilitários</v>
      </c>
    </row>
    <row r="391" spans="1:5">
      <c r="A391">
        <v>2001</v>
      </c>
      <c r="B391">
        <v>2920401</v>
      </c>
      <c r="D391" t="s">
        <v>1328</v>
      </c>
      <c r="E391" t="str">
        <f t="shared" si="5"/>
        <v>2920401-Fabricação de caminhões e ônibus</v>
      </c>
    </row>
    <row r="392" spans="1:5">
      <c r="A392">
        <v>2001</v>
      </c>
      <c r="B392">
        <v>2920402</v>
      </c>
      <c r="D392" t="s">
        <v>1329</v>
      </c>
      <c r="E392" t="str">
        <f t="shared" ref="E392:E455" si="6">CONCATENATE(B392,"-",D392)</f>
        <v>2920402-Fabricação de motores para caminhões e ônibus</v>
      </c>
    </row>
    <row r="393" spans="1:5">
      <c r="A393">
        <v>2001</v>
      </c>
      <c r="B393">
        <v>2930101</v>
      </c>
      <c r="D393" t="s">
        <v>1330</v>
      </c>
      <c r="E393" t="str">
        <f t="shared" si="6"/>
        <v>2930101-Fabricação de cabines, carrocerias e reboques para caminhões</v>
      </c>
    </row>
    <row r="394" spans="1:5">
      <c r="A394">
        <v>2001</v>
      </c>
      <c r="B394">
        <v>2930102</v>
      </c>
      <c r="D394" t="s">
        <v>1331</v>
      </c>
      <c r="E394" t="str">
        <f t="shared" si="6"/>
        <v>2930102-Fabricação de carrocerias para ônibus</v>
      </c>
    </row>
    <row r="395" spans="1:5">
      <c r="A395">
        <v>2001</v>
      </c>
      <c r="B395">
        <v>2930103</v>
      </c>
      <c r="D395" t="s">
        <v>1332</v>
      </c>
      <c r="E395" t="str">
        <f t="shared" si="6"/>
        <v>2930103-Fabricação de cabines, carrocerias e reboques para veículos automotores, exceto caminhões e ônibus</v>
      </c>
    </row>
    <row r="396" spans="1:5">
      <c r="A396">
        <v>2001</v>
      </c>
      <c r="B396">
        <v>2941700</v>
      </c>
      <c r="D396" t="s">
        <v>1333</v>
      </c>
      <c r="E396" t="str">
        <f t="shared" si="6"/>
        <v>2941700-Fabricação de peças e acessórios para o sistema motor de veículos automotores</v>
      </c>
    </row>
    <row r="397" spans="1:5">
      <c r="A397">
        <v>2001</v>
      </c>
      <c r="B397">
        <v>2942500</v>
      </c>
      <c r="D397" t="s">
        <v>1334</v>
      </c>
      <c r="E397" t="str">
        <f t="shared" si="6"/>
        <v>2942500-Fabricação de peças e acessórios para os sistemas de marcha e transmissão de veículos automotores</v>
      </c>
    </row>
    <row r="398" spans="1:5">
      <c r="A398">
        <v>2001</v>
      </c>
      <c r="B398">
        <v>2943300</v>
      </c>
      <c r="D398" t="s">
        <v>1335</v>
      </c>
      <c r="E398" t="str">
        <f t="shared" si="6"/>
        <v>2943300-Fabricação de peças e acessórios para o sistema de freios de veículos automotores</v>
      </c>
    </row>
    <row r="399" spans="1:5">
      <c r="A399">
        <v>2001</v>
      </c>
      <c r="B399">
        <v>2944100</v>
      </c>
      <c r="D399" t="s">
        <v>1336</v>
      </c>
      <c r="E399" t="str">
        <f t="shared" si="6"/>
        <v>2944100-Fabricação de peças e acessórios para o sistema de direção e suspensão de veículos automotores</v>
      </c>
    </row>
    <row r="400" spans="1:5">
      <c r="A400">
        <v>2001</v>
      </c>
      <c r="B400">
        <v>2945000</v>
      </c>
      <c r="D400" t="s">
        <v>1337</v>
      </c>
      <c r="E400" t="str">
        <f t="shared" si="6"/>
        <v>2945000-Fabricação de material elétrico e eletrônico para veículos automotores, exceto baterias</v>
      </c>
    </row>
    <row r="401" spans="1:5">
      <c r="A401">
        <v>2001</v>
      </c>
      <c r="B401">
        <v>2949201</v>
      </c>
      <c r="D401" t="s">
        <v>1338</v>
      </c>
      <c r="E401" t="str">
        <f t="shared" si="6"/>
        <v>2949201-Fabricação de bancos e estofados para veículos automotores</v>
      </c>
    </row>
    <row r="402" spans="1:5">
      <c r="A402">
        <v>2001</v>
      </c>
      <c r="B402">
        <v>2949299</v>
      </c>
      <c r="D402" t="s">
        <v>1339</v>
      </c>
      <c r="E402" t="str">
        <f t="shared" si="6"/>
        <v>2949299-Fabricação de outras peças e acessórios para veículos automotores não especificadas</v>
      </c>
    </row>
    <row r="403" spans="1:5">
      <c r="A403">
        <v>2001</v>
      </c>
      <c r="B403">
        <v>2950600</v>
      </c>
      <c r="D403" t="s">
        <v>1340</v>
      </c>
      <c r="E403" t="str">
        <f t="shared" si="6"/>
        <v>2950600-Recondicionamento e recuperação de motores para veículos automotores</v>
      </c>
    </row>
    <row r="404" spans="1:5">
      <c r="A404">
        <v>2001</v>
      </c>
      <c r="B404">
        <v>3011301</v>
      </c>
      <c r="D404" t="s">
        <v>1341</v>
      </c>
      <c r="E404" t="str">
        <f t="shared" si="6"/>
        <v>3011301-Construção de embarcações de grande porte</v>
      </c>
    </row>
    <row r="405" spans="1:5">
      <c r="A405">
        <v>2001</v>
      </c>
      <c r="B405">
        <v>3011302</v>
      </c>
      <c r="D405" t="s">
        <v>1342</v>
      </c>
      <c r="E405" t="str">
        <f t="shared" si="6"/>
        <v>3011302-Construção de embarcações para uso comercial e para usos especiais, exceto de grande porte</v>
      </c>
    </row>
    <row r="406" spans="1:5">
      <c r="A406">
        <v>2001</v>
      </c>
      <c r="B406">
        <v>3012100</v>
      </c>
      <c r="D406" t="s">
        <v>1343</v>
      </c>
      <c r="E406" t="str">
        <f t="shared" si="6"/>
        <v>3012100-Construção de embarcações para esporte e lazer</v>
      </c>
    </row>
    <row r="407" spans="1:5">
      <c r="A407">
        <v>2001</v>
      </c>
      <c r="B407">
        <v>3031800</v>
      </c>
      <c r="D407" t="s">
        <v>1344</v>
      </c>
      <c r="E407" t="str">
        <f t="shared" si="6"/>
        <v>3031800-Fabricação de locomotivas, vagões e outros materiais rodantes</v>
      </c>
    </row>
    <row r="408" spans="1:5">
      <c r="A408">
        <v>2001</v>
      </c>
      <c r="B408">
        <v>3032600</v>
      </c>
      <c r="D408" t="s">
        <v>1345</v>
      </c>
      <c r="E408" t="str">
        <f t="shared" si="6"/>
        <v>3032600-Fabricação de peças e acessórios para veículos ferroviários</v>
      </c>
    </row>
    <row r="409" spans="1:5">
      <c r="A409">
        <v>2001</v>
      </c>
      <c r="B409">
        <v>3041500</v>
      </c>
      <c r="D409" t="s">
        <v>1346</v>
      </c>
      <c r="E409" t="str">
        <f t="shared" si="6"/>
        <v>3041500-Fabricação de aeronaves</v>
      </c>
    </row>
    <row r="410" spans="1:5">
      <c r="A410">
        <v>2001</v>
      </c>
      <c r="B410">
        <v>3042300</v>
      </c>
      <c r="D410" t="s">
        <v>1347</v>
      </c>
      <c r="E410" t="str">
        <f t="shared" si="6"/>
        <v>3042300-Fabricação de turbinas, motores e outros componentes e peças para aeronaves</v>
      </c>
    </row>
    <row r="411" spans="1:5">
      <c r="A411">
        <v>2001</v>
      </c>
      <c r="B411">
        <v>3050400</v>
      </c>
      <c r="D411" t="s">
        <v>1348</v>
      </c>
      <c r="E411" t="str">
        <f t="shared" si="6"/>
        <v>3050400-Fabricação de veículos militares de combate</v>
      </c>
    </row>
    <row r="412" spans="1:5">
      <c r="A412">
        <v>2001</v>
      </c>
      <c r="B412">
        <v>3091101</v>
      </c>
      <c r="D412" t="s">
        <v>1349</v>
      </c>
      <c r="E412" t="str">
        <f t="shared" si="6"/>
        <v>3091101-Fabricação de motocicletas</v>
      </c>
    </row>
    <row r="413" spans="1:5">
      <c r="A413">
        <v>2001</v>
      </c>
      <c r="B413">
        <v>3091102</v>
      </c>
      <c r="D413" t="s">
        <v>1350</v>
      </c>
      <c r="E413" t="str">
        <f t="shared" si="6"/>
        <v>3091102-Fabricação de peças e acessórios para motocicletas</v>
      </c>
    </row>
    <row r="414" spans="1:5">
      <c r="A414">
        <v>2001</v>
      </c>
      <c r="B414">
        <v>3092000</v>
      </c>
      <c r="D414" t="s">
        <v>1351</v>
      </c>
      <c r="E414" t="str">
        <f t="shared" si="6"/>
        <v>3092000-Fabricação de bicicletas e triciclos não-motorizados, peças e acessórios</v>
      </c>
    </row>
    <row r="415" spans="1:5">
      <c r="A415">
        <v>2001</v>
      </c>
      <c r="B415">
        <v>3099700</v>
      </c>
      <c r="D415" t="s">
        <v>1352</v>
      </c>
      <c r="E415" t="str">
        <f t="shared" si="6"/>
        <v>3099700-Fabricação de equipamentos de transporte não especificados</v>
      </c>
    </row>
    <row r="416" spans="1:5">
      <c r="A416">
        <v>2001</v>
      </c>
      <c r="B416">
        <v>3101200</v>
      </c>
      <c r="D416" t="s">
        <v>1353</v>
      </c>
      <c r="E416" t="str">
        <f t="shared" si="6"/>
        <v>3101200-Fabricação de móveis com predominância de madeira</v>
      </c>
    </row>
    <row r="417" spans="1:5">
      <c r="A417">
        <v>2001</v>
      </c>
      <c r="B417">
        <v>3102100</v>
      </c>
      <c r="D417" t="s">
        <v>1354</v>
      </c>
      <c r="E417" t="str">
        <f t="shared" si="6"/>
        <v>3102100-Fabricação de móveis com predominância de metal</v>
      </c>
    </row>
    <row r="418" spans="1:5">
      <c r="A418">
        <v>2001</v>
      </c>
      <c r="B418">
        <v>3103900</v>
      </c>
      <c r="D418" t="s">
        <v>1355</v>
      </c>
      <c r="E418" t="str">
        <f t="shared" si="6"/>
        <v>3103900-Fabricação de móveis de outros materiais, exceto madeira e metal</v>
      </c>
    </row>
    <row r="419" spans="1:5">
      <c r="A419">
        <v>2001</v>
      </c>
      <c r="B419">
        <v>3104700</v>
      </c>
      <c r="D419" t="s">
        <v>1356</v>
      </c>
      <c r="E419" t="str">
        <f t="shared" si="6"/>
        <v>3104700-Fabricação de colchões</v>
      </c>
    </row>
    <row r="420" spans="1:5">
      <c r="A420">
        <v>2001</v>
      </c>
      <c r="B420">
        <v>3211601</v>
      </c>
      <c r="D420" t="s">
        <v>1357</v>
      </c>
      <c r="E420" t="str">
        <f t="shared" si="6"/>
        <v>3211601-Lapidação de gemas</v>
      </c>
    </row>
    <row r="421" spans="1:5">
      <c r="A421">
        <v>2001</v>
      </c>
      <c r="B421">
        <v>3211602</v>
      </c>
      <c r="D421" t="s">
        <v>1358</v>
      </c>
      <c r="E421" t="str">
        <f t="shared" si="6"/>
        <v>3211602-Fabricação de artefatos de joalheria e ourivesaria</v>
      </c>
    </row>
    <row r="422" spans="1:5">
      <c r="A422">
        <v>2001</v>
      </c>
      <c r="B422">
        <v>3211603</v>
      </c>
      <c r="D422" t="s">
        <v>1359</v>
      </c>
      <c r="E422" t="str">
        <f t="shared" si="6"/>
        <v>3211603-Cunhagem de moedas e medalhas</v>
      </c>
    </row>
    <row r="423" spans="1:5">
      <c r="A423">
        <v>2001</v>
      </c>
      <c r="B423">
        <v>3212400</v>
      </c>
      <c r="D423" t="s">
        <v>1360</v>
      </c>
      <c r="E423" t="str">
        <f t="shared" si="6"/>
        <v>3212400-Fabricação de bijuterias e artefatos semelhantes</v>
      </c>
    </row>
    <row r="424" spans="1:5">
      <c r="A424">
        <v>2001</v>
      </c>
      <c r="B424">
        <v>3220500</v>
      </c>
      <c r="D424" t="s">
        <v>1361</v>
      </c>
      <c r="E424" t="str">
        <f t="shared" si="6"/>
        <v>3220500-Fabricação de instrumentos musicais, peças e acessórios</v>
      </c>
    </row>
    <row r="425" spans="1:5">
      <c r="A425">
        <v>2001</v>
      </c>
      <c r="B425">
        <v>3230200</v>
      </c>
      <c r="D425" t="s">
        <v>1362</v>
      </c>
      <c r="E425" t="str">
        <f t="shared" si="6"/>
        <v>3230200-Fabricação de artefatos para pesca e esporte</v>
      </c>
    </row>
    <row r="426" spans="1:5">
      <c r="A426">
        <v>2001</v>
      </c>
      <c r="B426">
        <v>3240001</v>
      </c>
      <c r="D426" t="s">
        <v>1363</v>
      </c>
      <c r="E426" t="str">
        <f t="shared" si="6"/>
        <v>3240001-Fabricação de jogos eletrônicos</v>
      </c>
    </row>
    <row r="427" spans="1:5">
      <c r="A427">
        <v>2001</v>
      </c>
      <c r="B427">
        <v>3240002</v>
      </c>
      <c r="D427" t="s">
        <v>1364</v>
      </c>
      <c r="E427" t="str">
        <f t="shared" si="6"/>
        <v>3240002-Fabricação de mesas de bilhar, de sinuca e acessórios não associada à locação</v>
      </c>
    </row>
    <row r="428" spans="1:5">
      <c r="A428">
        <v>2001</v>
      </c>
      <c r="B428">
        <v>3240003</v>
      </c>
      <c r="D428" t="s">
        <v>1365</v>
      </c>
      <c r="E428" t="str">
        <f t="shared" si="6"/>
        <v>3240003-Fabricação de mesas de bilhar, de sinuca e acessórios associada à locação</v>
      </c>
    </row>
    <row r="429" spans="1:5">
      <c r="A429">
        <v>2001</v>
      </c>
      <c r="B429">
        <v>3240099</v>
      </c>
      <c r="D429" t="s">
        <v>1366</v>
      </c>
      <c r="E429" t="str">
        <f t="shared" si="6"/>
        <v>3240099-Fabricação de outros brinquedos e jogos recreativos não especificados</v>
      </c>
    </row>
    <row r="430" spans="1:5">
      <c r="A430">
        <v>2001</v>
      </c>
      <c r="B430">
        <v>3250701</v>
      </c>
      <c r="D430" t="s">
        <v>1367</v>
      </c>
      <c r="E430" t="str">
        <f t="shared" si="6"/>
        <v>3250701-Fabricação instrumentos não-eletrônicos e utens. de uso médico, cirúrgico, odonto. e de laboratório</v>
      </c>
    </row>
    <row r="431" spans="1:5">
      <c r="A431">
        <v>2001</v>
      </c>
      <c r="B431">
        <v>3250702</v>
      </c>
      <c r="D431" t="s">
        <v>1368</v>
      </c>
      <c r="E431" t="str">
        <f t="shared" si="6"/>
        <v>3250702-Fabricação de mobiliário para uso médico, cirúrgico, odontológico e de laboratório</v>
      </c>
    </row>
    <row r="432" spans="1:5">
      <c r="A432">
        <v>2001</v>
      </c>
      <c r="B432">
        <v>3250703</v>
      </c>
      <c r="D432" t="s">
        <v>1369</v>
      </c>
      <c r="E432" t="str">
        <f t="shared" si="6"/>
        <v>3250703-Fabricação de aparelhos e utensílios para correção de defeitos físicos e aparelhos ortopédicos em ge</v>
      </c>
    </row>
    <row r="433" spans="1:5">
      <c r="A433">
        <v>2001</v>
      </c>
      <c r="B433">
        <v>3250704</v>
      </c>
      <c r="D433" t="s">
        <v>1370</v>
      </c>
      <c r="E433" t="str">
        <f t="shared" si="6"/>
        <v>3250704-Fabricação de aparelhos e utensílios para correção de defeitos físicos e aparelhos ortopédicos</v>
      </c>
    </row>
    <row r="434" spans="1:5">
      <c r="A434">
        <v>2001</v>
      </c>
      <c r="B434">
        <v>3250705</v>
      </c>
      <c r="D434" t="s">
        <v>1371</v>
      </c>
      <c r="E434" t="str">
        <f t="shared" si="6"/>
        <v>3250705-Fabricação de materiais para medicina e odontologia</v>
      </c>
    </row>
    <row r="435" spans="1:5">
      <c r="A435">
        <v>2001</v>
      </c>
      <c r="B435">
        <v>3250706</v>
      </c>
      <c r="D435" t="s">
        <v>1372</v>
      </c>
      <c r="E435" t="str">
        <f t="shared" si="6"/>
        <v>3250706-Serviços de prótese dentária</v>
      </c>
    </row>
    <row r="436" spans="1:5">
      <c r="A436">
        <v>2001</v>
      </c>
      <c r="B436">
        <v>3250707</v>
      </c>
      <c r="D436" t="s">
        <v>1373</v>
      </c>
      <c r="E436" t="str">
        <f t="shared" si="6"/>
        <v>3250707-Fabricação de artigos ópticos</v>
      </c>
    </row>
    <row r="437" spans="1:5">
      <c r="A437">
        <v>2001</v>
      </c>
      <c r="B437">
        <v>3250709</v>
      </c>
      <c r="D437" t="s">
        <v>1374</v>
      </c>
      <c r="E437" t="str">
        <f t="shared" si="6"/>
        <v>3250709-Serviço de laboratório óptico</v>
      </c>
    </row>
    <row r="438" spans="1:5">
      <c r="A438">
        <v>2001</v>
      </c>
      <c r="B438">
        <v>3291400</v>
      </c>
      <c r="D438" t="s">
        <v>1375</v>
      </c>
      <c r="E438" t="str">
        <f t="shared" si="6"/>
        <v>3291400-Fabricação de escovas, pincéis e vassouras</v>
      </c>
    </row>
    <row r="439" spans="1:5">
      <c r="A439">
        <v>2001</v>
      </c>
      <c r="B439">
        <v>3292201</v>
      </c>
      <c r="D439" t="s">
        <v>1376</v>
      </c>
      <c r="E439" t="str">
        <f t="shared" si="6"/>
        <v>3292201-Fabricação de roupas de proteção e segurança e resistentes a fogo</v>
      </c>
    </row>
    <row r="440" spans="1:5">
      <c r="A440">
        <v>2001</v>
      </c>
      <c r="B440">
        <v>3292202</v>
      </c>
      <c r="D440" t="s">
        <v>1377</v>
      </c>
      <c r="E440" t="str">
        <f t="shared" si="6"/>
        <v>3292202-Fabricação de equipamentos e acessórios para segurança pessoal e profissional</v>
      </c>
    </row>
    <row r="441" spans="1:5">
      <c r="A441">
        <v>2001</v>
      </c>
      <c r="B441">
        <v>3299001</v>
      </c>
      <c r="D441" t="s">
        <v>1378</v>
      </c>
      <c r="E441" t="str">
        <f t="shared" si="6"/>
        <v>3299001-Fabricação de guarda-chuvas e similares</v>
      </c>
    </row>
    <row r="442" spans="1:5">
      <c r="A442">
        <v>2001</v>
      </c>
      <c r="B442">
        <v>3299002</v>
      </c>
      <c r="D442" t="s">
        <v>1379</v>
      </c>
      <c r="E442" t="str">
        <f t="shared" si="6"/>
        <v>3299002-Fabricação de canetas, lápis e outros artigos para escritório</v>
      </c>
    </row>
    <row r="443" spans="1:5">
      <c r="A443">
        <v>2001</v>
      </c>
      <c r="B443">
        <v>3299003</v>
      </c>
      <c r="D443" t="s">
        <v>1380</v>
      </c>
      <c r="E443" t="str">
        <f t="shared" si="6"/>
        <v>3299003-Fabricação de letras, letreiros e placas de qualquer material, exceto luminosos</v>
      </c>
    </row>
    <row r="444" spans="1:5">
      <c r="A444">
        <v>2001</v>
      </c>
      <c r="B444">
        <v>3299004</v>
      </c>
      <c r="D444" t="s">
        <v>1381</v>
      </c>
      <c r="E444" t="str">
        <f t="shared" si="6"/>
        <v>3299004-Fabricação de painéis e letreiros luminosos</v>
      </c>
    </row>
    <row r="445" spans="1:5">
      <c r="A445">
        <v>2001</v>
      </c>
      <c r="B445">
        <v>3299005</v>
      </c>
      <c r="D445" t="s">
        <v>1382</v>
      </c>
      <c r="E445" t="str">
        <f t="shared" si="6"/>
        <v>3299005-Fabricação de aviamentos para costura</v>
      </c>
    </row>
    <row r="446" spans="1:5">
      <c r="A446">
        <v>2001</v>
      </c>
      <c r="B446">
        <v>3299006</v>
      </c>
      <c r="D446" t="s">
        <v>1383</v>
      </c>
      <c r="E446" t="str">
        <f t="shared" si="6"/>
        <v>3299006-Fabricação de velas, inclusive decorativas</v>
      </c>
    </row>
    <row r="447" spans="1:5">
      <c r="A447">
        <v>2001</v>
      </c>
      <c r="B447">
        <v>3299099</v>
      </c>
      <c r="D447" t="s">
        <v>1384</v>
      </c>
      <c r="E447" t="str">
        <f t="shared" si="6"/>
        <v>3299099-Fabricação de produtos diversos não especificados</v>
      </c>
    </row>
    <row r="448" spans="1:5">
      <c r="A448">
        <v>2001</v>
      </c>
      <c r="B448">
        <v>3311200</v>
      </c>
      <c r="D448" t="s">
        <v>1385</v>
      </c>
      <c r="E448" t="str">
        <f t="shared" si="6"/>
        <v>3311200-Manutenção e reparação de tanques, reservatórios metálicos e caldeiras, exceto para veículos</v>
      </c>
    </row>
    <row r="449" spans="1:5">
      <c r="A449">
        <v>2001</v>
      </c>
      <c r="B449">
        <v>3312102</v>
      </c>
      <c r="D449" t="s">
        <v>1386</v>
      </c>
      <c r="E449" t="str">
        <f t="shared" si="6"/>
        <v>3312102-Manutenção e reparação de aparelhos e instrumentos de medida, teste e controle</v>
      </c>
    </row>
    <row r="450" spans="1:5">
      <c r="A450">
        <v>2001</v>
      </c>
      <c r="B450">
        <v>3312103</v>
      </c>
      <c r="D450" t="s">
        <v>1387</v>
      </c>
      <c r="E450" t="str">
        <f t="shared" si="6"/>
        <v>3312103-Manutenção e reparação de aparelhos eletromédicos e eletroterapêuticos e equipamentos de irradiação</v>
      </c>
    </row>
    <row r="451" spans="1:5">
      <c r="A451">
        <v>2001</v>
      </c>
      <c r="B451">
        <v>3312104</v>
      </c>
      <c r="D451" t="s">
        <v>1388</v>
      </c>
      <c r="E451" t="str">
        <f t="shared" si="6"/>
        <v>3312104-Manutenção e reparação de equipamentos e instrumentos ópticos</v>
      </c>
    </row>
    <row r="452" spans="1:5">
      <c r="A452">
        <v>2001</v>
      </c>
      <c r="B452">
        <v>3313901</v>
      </c>
      <c r="D452" t="s">
        <v>1389</v>
      </c>
      <c r="E452" t="str">
        <f t="shared" si="6"/>
        <v>3313901-Manutenção e reparação de geradores, transformadores e motores elétricos</v>
      </c>
    </row>
    <row r="453" spans="1:5">
      <c r="A453">
        <v>2001</v>
      </c>
      <c r="B453">
        <v>3313902</v>
      </c>
      <c r="D453" t="s">
        <v>1390</v>
      </c>
      <c r="E453" t="str">
        <f t="shared" si="6"/>
        <v>3313902-Manutenção e reparação de baterias e acumuladores elétricos, exceto para veículos</v>
      </c>
    </row>
    <row r="454" spans="1:5">
      <c r="A454">
        <v>2001</v>
      </c>
      <c r="B454">
        <v>3313999</v>
      </c>
      <c r="D454" t="s">
        <v>1391</v>
      </c>
      <c r="E454" t="str">
        <f t="shared" si="6"/>
        <v>3313999-Manutenção e reparação de máquinas, aparelhos e materiais elétricos não especificados</v>
      </c>
    </row>
    <row r="455" spans="1:5">
      <c r="A455">
        <v>2001</v>
      </c>
      <c r="B455">
        <v>3314701</v>
      </c>
      <c r="D455" t="s">
        <v>1392</v>
      </c>
      <c r="E455" t="str">
        <f t="shared" si="6"/>
        <v>3314701-Manutenção e reparação de máquinas motrizes não-elétricas</v>
      </c>
    </row>
    <row r="456" spans="1:5">
      <c r="A456">
        <v>2001</v>
      </c>
      <c r="B456">
        <v>3314702</v>
      </c>
      <c r="D456" t="s">
        <v>1393</v>
      </c>
      <c r="E456" t="str">
        <f t="shared" ref="E456:E519" si="7">CONCATENATE(B456,"-",D456)</f>
        <v>3314702-Manutenção e reparação de equipamentos hidráulicos e pneumáticos, exceto válvulas</v>
      </c>
    </row>
    <row r="457" spans="1:5">
      <c r="A457">
        <v>2001</v>
      </c>
      <c r="B457">
        <v>3314703</v>
      </c>
      <c r="D457" t="s">
        <v>1394</v>
      </c>
      <c r="E457" t="str">
        <f t="shared" si="7"/>
        <v>3314703-Manutenção e reparação de válvulas industriais</v>
      </c>
    </row>
    <row r="458" spans="1:5">
      <c r="A458">
        <v>2001</v>
      </c>
      <c r="B458">
        <v>3314704</v>
      </c>
      <c r="D458" t="s">
        <v>1395</v>
      </c>
      <c r="E458" t="str">
        <f t="shared" si="7"/>
        <v>3314704-Manutenção e reparação de compressores</v>
      </c>
    </row>
    <row r="459" spans="1:5">
      <c r="A459">
        <v>2001</v>
      </c>
      <c r="B459">
        <v>3314705</v>
      </c>
      <c r="D459" t="s">
        <v>1396</v>
      </c>
      <c r="E459" t="str">
        <f t="shared" si="7"/>
        <v>3314705-Manutenção e reparação de equipamentos de transmissão para fins industriais</v>
      </c>
    </row>
    <row r="460" spans="1:5">
      <c r="A460">
        <v>2001</v>
      </c>
      <c r="B460">
        <v>3314706</v>
      </c>
      <c r="D460" t="s">
        <v>1397</v>
      </c>
      <c r="E460" t="str">
        <f t="shared" si="7"/>
        <v>3314706-Manutenção e reparação de máquinas, aparelhos e equipamentos para instalações térmicas</v>
      </c>
    </row>
    <row r="461" spans="1:5">
      <c r="A461">
        <v>2001</v>
      </c>
      <c r="B461">
        <v>3314707</v>
      </c>
      <c r="D461" t="s">
        <v>1398</v>
      </c>
      <c r="E461" t="str">
        <f t="shared" si="7"/>
        <v>3314707-Manutenção / reparação de máquinas e aparelhos de refrigeração e ventilação</v>
      </c>
    </row>
    <row r="462" spans="1:5">
      <c r="A462">
        <v>2001</v>
      </c>
      <c r="B462">
        <v>3314708</v>
      </c>
      <c r="D462" t="s">
        <v>1399</v>
      </c>
      <c r="E462" t="str">
        <f t="shared" si="7"/>
        <v>3314708-Manutenção e reparação de máquinas, equipamentos e aparelhos para transporte e elevação de cargas</v>
      </c>
    </row>
    <row r="463" spans="1:5">
      <c r="A463">
        <v>2001</v>
      </c>
      <c r="B463">
        <v>3314709</v>
      </c>
      <c r="D463" t="s">
        <v>1400</v>
      </c>
      <c r="E463" t="str">
        <f t="shared" si="7"/>
        <v>3314709-Manutenção e reparação de máquinas e equipamentos não-eletrônicos para escritório</v>
      </c>
    </row>
    <row r="464" spans="1:5">
      <c r="A464">
        <v>2001</v>
      </c>
      <c r="B464">
        <v>3314710</v>
      </c>
      <c r="D464" t="s">
        <v>1401</v>
      </c>
      <c r="E464" t="str">
        <f t="shared" si="7"/>
        <v>3314710-Manutenção e reparação de máquinas e equipamentos para uso geral não especificados</v>
      </c>
    </row>
    <row r="465" spans="1:5">
      <c r="A465">
        <v>2001</v>
      </c>
      <c r="B465">
        <v>3314711</v>
      </c>
      <c r="D465" t="s">
        <v>1402</v>
      </c>
      <c r="E465" t="str">
        <f t="shared" si="7"/>
        <v>3314711-Manutenção e reparação de máquinas e equipamentos para agricultura e pecuária</v>
      </c>
    </row>
    <row r="466" spans="1:5">
      <c r="A466">
        <v>2001</v>
      </c>
      <c r="B466">
        <v>3314712</v>
      </c>
      <c r="D466" t="s">
        <v>1403</v>
      </c>
      <c r="E466" t="str">
        <f t="shared" si="7"/>
        <v>3314712-Manutenção e reparação de tratores agrícolas</v>
      </c>
    </row>
    <row r="467" spans="1:5">
      <c r="A467">
        <v>2001</v>
      </c>
      <c r="B467">
        <v>3314713</v>
      </c>
      <c r="D467" t="s">
        <v>1404</v>
      </c>
      <c r="E467" t="str">
        <f t="shared" si="7"/>
        <v>3314713-Manutenção e reparação de máquinas-ferramenta</v>
      </c>
    </row>
    <row r="468" spans="1:5">
      <c r="A468">
        <v>2001</v>
      </c>
      <c r="B468">
        <v>3314714</v>
      </c>
      <c r="D468" t="s">
        <v>1405</v>
      </c>
      <c r="E468" t="str">
        <f t="shared" si="7"/>
        <v>3314714-Manutenção e reparação de máquinas e equipamentos para a prospecção e extração de petróleo</v>
      </c>
    </row>
    <row r="469" spans="1:5">
      <c r="A469">
        <v>2001</v>
      </c>
      <c r="B469">
        <v>3314715</v>
      </c>
      <c r="D469" t="s">
        <v>1406</v>
      </c>
      <c r="E469" t="str">
        <f t="shared" si="7"/>
        <v>3314715-Manutenção e reparação de máquinas e equipamentos para uso na extração mineral</v>
      </c>
    </row>
    <row r="470" spans="1:5">
      <c r="A470">
        <v>2001</v>
      </c>
      <c r="B470">
        <v>3314716</v>
      </c>
      <c r="D470" t="s">
        <v>1407</v>
      </c>
      <c r="E470" t="str">
        <f t="shared" si="7"/>
        <v>3314716-Manutenção e reparação de tratores, exceto agrícolas</v>
      </c>
    </row>
    <row r="471" spans="1:5">
      <c r="A471">
        <v>2001</v>
      </c>
      <c r="B471">
        <v>3314717</v>
      </c>
      <c r="D471" t="s">
        <v>1408</v>
      </c>
      <c r="E471" t="str">
        <f t="shared" si="7"/>
        <v>3314717-Manutenção e reparação de máquinas e equipamentos de terraplenagem, pavimentação e construção</v>
      </c>
    </row>
    <row r="472" spans="1:5">
      <c r="A472">
        <v>2001</v>
      </c>
      <c r="B472">
        <v>3314718</v>
      </c>
      <c r="D472" t="s">
        <v>1409</v>
      </c>
      <c r="E472" t="str">
        <f t="shared" si="7"/>
        <v>3314718-Manutenção e reparação de máquinas para a indústria metalúrgica, exceto máquinas-ferramenta</v>
      </c>
    </row>
    <row r="473" spans="1:5">
      <c r="A473">
        <v>2001</v>
      </c>
      <c r="B473">
        <v>3314719</v>
      </c>
      <c r="D473" t="s">
        <v>1410</v>
      </c>
      <c r="E473" t="str">
        <f t="shared" si="7"/>
        <v>3314719-Manutenção e reparação de máquinas e equipamentos para as indústrias de alimentos, bebidas e fumo</v>
      </c>
    </row>
    <row r="474" spans="1:5">
      <c r="A474">
        <v>2001</v>
      </c>
      <c r="B474">
        <v>3314720</v>
      </c>
      <c r="D474" t="s">
        <v>1411</v>
      </c>
      <c r="E474" t="str">
        <f t="shared" si="7"/>
        <v>3314720-Manutenção e reparação de máquinas e equipamentos para a indústria têxtil, do vestuário</v>
      </c>
    </row>
    <row r="475" spans="1:5">
      <c r="A475">
        <v>2001</v>
      </c>
      <c r="B475">
        <v>3314721</v>
      </c>
      <c r="D475" t="s">
        <v>1412</v>
      </c>
      <c r="E475" t="str">
        <f t="shared" si="7"/>
        <v>3314721-Manutenção e reparação de máquinas e aparelhos para a indústria de celulose e papel</v>
      </c>
    </row>
    <row r="476" spans="1:5">
      <c r="A476">
        <v>2001</v>
      </c>
      <c r="B476">
        <v>3314722</v>
      </c>
      <c r="D476" t="s">
        <v>1413</v>
      </c>
      <c r="E476" t="str">
        <f t="shared" si="7"/>
        <v>3314722-Manutenção e reparação de máquinas e aparelhos para a indústria do plástico</v>
      </c>
    </row>
    <row r="477" spans="1:5">
      <c r="A477">
        <v>2001</v>
      </c>
      <c r="B477">
        <v>3314799</v>
      </c>
      <c r="D477" t="s">
        <v>1414</v>
      </c>
      <c r="E477" t="str">
        <f t="shared" si="7"/>
        <v>3314799-Manutenção e reparação de outras máquinas e equipamentos para usos industriais não especificados</v>
      </c>
    </row>
    <row r="478" spans="1:5">
      <c r="A478">
        <v>2001</v>
      </c>
      <c r="B478">
        <v>3315500</v>
      </c>
      <c r="D478" t="s">
        <v>1415</v>
      </c>
      <c r="E478" t="str">
        <f t="shared" si="7"/>
        <v>3315500-Manutenção e reparação de veículos ferroviários</v>
      </c>
    </row>
    <row r="479" spans="1:5">
      <c r="A479">
        <v>2001</v>
      </c>
      <c r="B479">
        <v>3316301</v>
      </c>
      <c r="D479" t="s">
        <v>1416</v>
      </c>
      <c r="E479" t="str">
        <f t="shared" si="7"/>
        <v>3316301-Manutenção e reparação de aeronaves, exceto a manutenção na pista</v>
      </c>
    </row>
    <row r="480" spans="1:5">
      <c r="A480">
        <v>2001</v>
      </c>
      <c r="B480">
        <v>3316302</v>
      </c>
      <c r="D480" t="s">
        <v>1417</v>
      </c>
      <c r="E480" t="str">
        <f t="shared" si="7"/>
        <v>3316302-Manutenção de aeronaves na pista</v>
      </c>
    </row>
    <row r="481" spans="1:5">
      <c r="A481">
        <v>2001</v>
      </c>
      <c r="B481">
        <v>3317101</v>
      </c>
      <c r="D481" t="s">
        <v>1418</v>
      </c>
      <c r="E481" t="str">
        <f t="shared" si="7"/>
        <v>3317101-Manutenção e reparação de embarcações e estruturas flutuantes</v>
      </c>
    </row>
    <row r="482" spans="1:5">
      <c r="A482">
        <v>2001</v>
      </c>
      <c r="B482">
        <v>3317102</v>
      </c>
      <c r="D482" t="s">
        <v>1419</v>
      </c>
      <c r="E482" t="str">
        <f t="shared" si="7"/>
        <v>3317102-Manutenção e reparação de embarcações para esporte e lazer</v>
      </c>
    </row>
    <row r="483" spans="1:5">
      <c r="A483">
        <v>2001</v>
      </c>
      <c r="B483">
        <v>3319800</v>
      </c>
      <c r="D483" t="s">
        <v>1420</v>
      </c>
      <c r="E483" t="str">
        <f t="shared" si="7"/>
        <v>3319800-Manutenção e reparação de equipamentos e produtos não especificados</v>
      </c>
    </row>
    <row r="484" spans="1:5">
      <c r="A484">
        <v>2001</v>
      </c>
      <c r="B484">
        <v>3321000</v>
      </c>
      <c r="D484" t="s">
        <v>1421</v>
      </c>
      <c r="E484" t="str">
        <f t="shared" si="7"/>
        <v>3321000-Instalação de máquinas e equipamentos industriais</v>
      </c>
    </row>
    <row r="485" spans="1:5">
      <c r="A485">
        <v>2001</v>
      </c>
      <c r="B485">
        <v>3329501</v>
      </c>
      <c r="D485" t="s">
        <v>1422</v>
      </c>
      <c r="E485" t="str">
        <f t="shared" si="7"/>
        <v>3329501-Serviços de montagem de móveis de qualquer material</v>
      </c>
    </row>
    <row r="486" spans="1:5">
      <c r="A486">
        <v>2001</v>
      </c>
      <c r="B486">
        <v>3329599</v>
      </c>
      <c r="D486" t="s">
        <v>1423</v>
      </c>
      <c r="E486" t="str">
        <f t="shared" si="7"/>
        <v>3329599-Instalação de outros equipamentos não especificados anteriormente</v>
      </c>
    </row>
    <row r="487" spans="1:5" hidden="1">
      <c r="A487">
        <v>2061</v>
      </c>
      <c r="B487">
        <v>500301</v>
      </c>
      <c r="D487" t="s">
        <v>959</v>
      </c>
      <c r="E487" t="str">
        <f t="shared" si="7"/>
        <v>500301-Extração de carvão mineral</v>
      </c>
    </row>
    <row r="488" spans="1:5" hidden="1">
      <c r="A488">
        <v>2061</v>
      </c>
      <c r="B488">
        <v>500302</v>
      </c>
      <c r="D488" t="s">
        <v>960</v>
      </c>
      <c r="E488" t="str">
        <f t="shared" si="7"/>
        <v>500302-Beneficiamento de carvão mineral</v>
      </c>
    </row>
    <row r="489" spans="1:5" hidden="1">
      <c r="A489">
        <v>2061</v>
      </c>
      <c r="B489">
        <v>600001</v>
      </c>
      <c r="D489" t="s">
        <v>961</v>
      </c>
      <c r="E489" t="str">
        <f t="shared" si="7"/>
        <v>600001-Extração de petróleo e gás natural</v>
      </c>
    </row>
    <row r="490" spans="1:5" hidden="1">
      <c r="A490">
        <v>2061</v>
      </c>
      <c r="B490">
        <v>600002</v>
      </c>
      <c r="D490" t="s">
        <v>962</v>
      </c>
      <c r="E490" t="str">
        <f t="shared" si="7"/>
        <v>600002-Extração e beneficiamento de xisto</v>
      </c>
    </row>
    <row r="491" spans="1:5" hidden="1">
      <c r="A491">
        <v>2061</v>
      </c>
      <c r="B491">
        <v>600003</v>
      </c>
      <c r="D491" t="s">
        <v>963</v>
      </c>
      <c r="E491" t="str">
        <f t="shared" si="7"/>
        <v>600003-Extração e beneficiamento de areias betuminosas</v>
      </c>
    </row>
    <row r="492" spans="1:5" hidden="1">
      <c r="A492">
        <v>2061</v>
      </c>
      <c r="B492">
        <v>710301</v>
      </c>
      <c r="D492" t="s">
        <v>964</v>
      </c>
      <c r="E492" t="str">
        <f t="shared" si="7"/>
        <v>710301-Extração de minério de ferro</v>
      </c>
    </row>
    <row r="493" spans="1:5" hidden="1">
      <c r="A493">
        <v>2061</v>
      </c>
      <c r="B493">
        <v>710302</v>
      </c>
      <c r="D493" t="s">
        <v>965</v>
      </c>
      <c r="E493" t="str">
        <f t="shared" si="7"/>
        <v>710302-Pelotização, sinterização e outros beneficiamentos de minério de ferro</v>
      </c>
    </row>
    <row r="494" spans="1:5" hidden="1">
      <c r="A494">
        <v>2061</v>
      </c>
      <c r="B494">
        <v>721901</v>
      </c>
      <c r="D494" t="s">
        <v>966</v>
      </c>
      <c r="E494" t="str">
        <f t="shared" si="7"/>
        <v>721901-Extração de minério de alumínio</v>
      </c>
    </row>
    <row r="495" spans="1:5" hidden="1">
      <c r="A495">
        <v>2061</v>
      </c>
      <c r="B495">
        <v>721902</v>
      </c>
      <c r="D495" t="s">
        <v>967</v>
      </c>
      <c r="E495" t="str">
        <f t="shared" si="7"/>
        <v>721902-Beneficiamento de minério de alumínio</v>
      </c>
    </row>
    <row r="496" spans="1:5" hidden="1">
      <c r="A496">
        <v>2061</v>
      </c>
      <c r="B496">
        <v>722701</v>
      </c>
      <c r="D496" t="s">
        <v>968</v>
      </c>
      <c r="E496" t="str">
        <f t="shared" si="7"/>
        <v>722701-Extração de minério de estanho</v>
      </c>
    </row>
    <row r="497" spans="1:5" hidden="1">
      <c r="A497">
        <v>2061</v>
      </c>
      <c r="B497">
        <v>722702</v>
      </c>
      <c r="D497" t="s">
        <v>969</v>
      </c>
      <c r="E497" t="str">
        <f t="shared" si="7"/>
        <v>722702-Beneficiamento de minério de estanho</v>
      </c>
    </row>
    <row r="498" spans="1:5" hidden="1">
      <c r="A498">
        <v>2061</v>
      </c>
      <c r="B498">
        <v>723501</v>
      </c>
      <c r="D498" t="s">
        <v>970</v>
      </c>
      <c r="E498" t="str">
        <f t="shared" si="7"/>
        <v>723501-Extração de minério de manganês</v>
      </c>
    </row>
    <row r="499" spans="1:5" hidden="1">
      <c r="A499">
        <v>2061</v>
      </c>
      <c r="B499">
        <v>723502</v>
      </c>
      <c r="D499" t="s">
        <v>971</v>
      </c>
      <c r="E499" t="str">
        <f t="shared" si="7"/>
        <v>723502-Beneficiamento de minério de manganês</v>
      </c>
    </row>
    <row r="500" spans="1:5" hidden="1">
      <c r="A500">
        <v>2061</v>
      </c>
      <c r="B500">
        <v>724301</v>
      </c>
      <c r="D500" t="s">
        <v>972</v>
      </c>
      <c r="E500" t="str">
        <f t="shared" si="7"/>
        <v>724301-Extração de minério de metais preciosos</v>
      </c>
    </row>
    <row r="501" spans="1:5" hidden="1">
      <c r="A501">
        <v>2061</v>
      </c>
      <c r="B501">
        <v>724302</v>
      </c>
      <c r="D501" t="s">
        <v>973</v>
      </c>
      <c r="E501" t="str">
        <f t="shared" si="7"/>
        <v>724302-Beneficiamento de minério de metais preciosos</v>
      </c>
    </row>
    <row r="502" spans="1:5" hidden="1">
      <c r="A502">
        <v>2061</v>
      </c>
      <c r="B502">
        <v>725100</v>
      </c>
      <c r="D502" t="s">
        <v>974</v>
      </c>
      <c r="E502" t="str">
        <f t="shared" si="7"/>
        <v>725100-Extração de minerais radioativos</v>
      </c>
    </row>
    <row r="503" spans="1:5" hidden="1">
      <c r="A503">
        <v>2061</v>
      </c>
      <c r="B503">
        <v>729401</v>
      </c>
      <c r="D503" t="s">
        <v>975</v>
      </c>
      <c r="E503" t="str">
        <f t="shared" si="7"/>
        <v>729401-Extração de minérios de nióbio e titânio</v>
      </c>
    </row>
    <row r="504" spans="1:5" hidden="1">
      <c r="A504">
        <v>2061</v>
      </c>
      <c r="B504">
        <v>729402</v>
      </c>
      <c r="D504" t="s">
        <v>976</v>
      </c>
      <c r="E504" t="str">
        <f t="shared" si="7"/>
        <v>729402-Extração de minério de tungstênio</v>
      </c>
    </row>
    <row r="505" spans="1:5" hidden="1">
      <c r="A505">
        <v>2061</v>
      </c>
      <c r="B505">
        <v>729403</v>
      </c>
      <c r="D505" t="s">
        <v>977</v>
      </c>
      <c r="E505" t="str">
        <f t="shared" si="7"/>
        <v>729403-Extração de minério de níquel</v>
      </c>
    </row>
    <row r="506" spans="1:5" hidden="1">
      <c r="A506">
        <v>2061</v>
      </c>
      <c r="B506">
        <v>729404</v>
      </c>
      <c r="D506" t="s">
        <v>978</v>
      </c>
      <c r="E506" t="str">
        <f t="shared" si="7"/>
        <v>729404-Extração de minérios de cobre, chumbo, zinco e outros minerais metálicos não-ferrosos</v>
      </c>
    </row>
    <row r="507" spans="1:5" hidden="1">
      <c r="A507">
        <v>2061</v>
      </c>
      <c r="B507">
        <v>729405</v>
      </c>
      <c r="D507" t="s">
        <v>979</v>
      </c>
      <c r="E507" t="str">
        <f t="shared" si="7"/>
        <v>729405-Beneficiamento de minérios de cobre, chumbo, zinco e outros minerais metálicos não-ferrosos</v>
      </c>
    </row>
    <row r="508" spans="1:5" hidden="1">
      <c r="A508">
        <v>2061</v>
      </c>
      <c r="B508">
        <v>810001</v>
      </c>
      <c r="D508" t="s">
        <v>980</v>
      </c>
      <c r="E508" t="str">
        <f t="shared" si="7"/>
        <v>810001-Extração de ardósia e beneficiamento associado</v>
      </c>
    </row>
    <row r="509" spans="1:5" hidden="1">
      <c r="A509">
        <v>2061</v>
      </c>
      <c r="B509">
        <v>810002</v>
      </c>
      <c r="D509" t="s">
        <v>981</v>
      </c>
      <c r="E509" t="str">
        <f t="shared" si="7"/>
        <v>810002-Extração de granito e beneficiamento associado</v>
      </c>
    </row>
    <row r="510" spans="1:5" hidden="1">
      <c r="A510">
        <v>2061</v>
      </c>
      <c r="B510">
        <v>810003</v>
      </c>
      <c r="D510" t="s">
        <v>982</v>
      </c>
      <c r="E510" t="str">
        <f t="shared" si="7"/>
        <v>810003-Extração de mármore e beneficiamento associado</v>
      </c>
    </row>
    <row r="511" spans="1:5" hidden="1">
      <c r="A511">
        <v>2061</v>
      </c>
      <c r="B511">
        <v>810004</v>
      </c>
      <c r="D511" t="s">
        <v>983</v>
      </c>
      <c r="E511" t="str">
        <f t="shared" si="7"/>
        <v>810004-Extração de calcário e dolomita e beneficiamento associado</v>
      </c>
    </row>
    <row r="512" spans="1:5" hidden="1">
      <c r="A512">
        <v>2061</v>
      </c>
      <c r="B512">
        <v>810005</v>
      </c>
      <c r="D512" t="s">
        <v>984</v>
      </c>
      <c r="E512" t="str">
        <f t="shared" si="7"/>
        <v>810005-Extração de gesso e caulim</v>
      </c>
    </row>
    <row r="513" spans="1:5" hidden="1">
      <c r="A513">
        <v>2061</v>
      </c>
      <c r="B513">
        <v>810006</v>
      </c>
      <c r="D513" t="s">
        <v>985</v>
      </c>
      <c r="E513" t="str">
        <f t="shared" si="7"/>
        <v>810006-Extração de areia, cascalho ou pedregulho e beneficiamento associado</v>
      </c>
    </row>
    <row r="514" spans="1:5" hidden="1">
      <c r="A514">
        <v>2061</v>
      </c>
      <c r="B514">
        <v>810007</v>
      </c>
      <c r="D514" t="s">
        <v>986</v>
      </c>
      <c r="E514" t="str">
        <f t="shared" si="7"/>
        <v>810007-Extração de argila e beneficiamento associado</v>
      </c>
    </row>
    <row r="515" spans="1:5" hidden="1">
      <c r="A515">
        <v>2061</v>
      </c>
      <c r="B515">
        <v>810008</v>
      </c>
      <c r="D515" t="s">
        <v>987</v>
      </c>
      <c r="E515" t="str">
        <f t="shared" si="7"/>
        <v>810008-Extração de saibro e beneficiamento associado</v>
      </c>
    </row>
    <row r="516" spans="1:5" hidden="1">
      <c r="A516">
        <v>2061</v>
      </c>
      <c r="B516">
        <v>810009</v>
      </c>
      <c r="D516" t="s">
        <v>988</v>
      </c>
      <c r="E516" t="str">
        <f t="shared" si="7"/>
        <v>810009-Extração de basalto e beneficiamento associado</v>
      </c>
    </row>
    <row r="517" spans="1:5" hidden="1">
      <c r="A517">
        <v>2061</v>
      </c>
      <c r="B517">
        <v>810010</v>
      </c>
      <c r="D517" t="s">
        <v>989</v>
      </c>
      <c r="E517" t="str">
        <f t="shared" si="7"/>
        <v>810010-Beneficiamento de gesso e caulim associado à extração</v>
      </c>
    </row>
    <row r="518" spans="1:5" hidden="1">
      <c r="A518">
        <v>2061</v>
      </c>
      <c r="B518">
        <v>810099</v>
      </c>
      <c r="D518" t="s">
        <v>990</v>
      </c>
      <c r="E518" t="str">
        <f t="shared" si="7"/>
        <v>810099-Extração e britamento de pedras e outros materiais para construção e beneficiamento associado</v>
      </c>
    </row>
    <row r="519" spans="1:5" hidden="1">
      <c r="A519">
        <v>2061</v>
      </c>
      <c r="B519">
        <v>891600</v>
      </c>
      <c r="D519" t="s">
        <v>991</v>
      </c>
      <c r="E519" t="str">
        <f t="shared" si="7"/>
        <v>891600-Extração de minerais para fabricação de adubos, fertilizantes e outros produtos químicos</v>
      </c>
    </row>
    <row r="520" spans="1:5" hidden="1">
      <c r="A520">
        <v>2061</v>
      </c>
      <c r="B520">
        <v>892401</v>
      </c>
      <c r="D520" t="s">
        <v>992</v>
      </c>
      <c r="E520" t="str">
        <f t="shared" ref="E520:E583" si="8">CONCATENATE(B520,"-",D520)</f>
        <v>892401-Extração de sal marinho</v>
      </c>
    </row>
    <row r="521" spans="1:5" hidden="1">
      <c r="A521">
        <v>2061</v>
      </c>
      <c r="B521">
        <v>892402</v>
      </c>
      <c r="D521" t="s">
        <v>993</v>
      </c>
      <c r="E521" t="str">
        <f t="shared" si="8"/>
        <v>892402-Extração de sal-gema</v>
      </c>
    </row>
    <row r="522" spans="1:5" hidden="1">
      <c r="A522">
        <v>2061</v>
      </c>
      <c r="B522">
        <v>892403</v>
      </c>
      <c r="D522" t="s">
        <v>994</v>
      </c>
      <c r="E522" t="str">
        <f t="shared" si="8"/>
        <v>892403-Refino e outros tratamentos do sal</v>
      </c>
    </row>
    <row r="523" spans="1:5" hidden="1">
      <c r="A523">
        <v>2061</v>
      </c>
      <c r="B523">
        <v>893200</v>
      </c>
      <c r="D523" t="s">
        <v>995</v>
      </c>
      <c r="E523" t="str">
        <f t="shared" si="8"/>
        <v>893200-Extração de gemas (pedras preciosas e semipreciosas)</v>
      </c>
    </row>
    <row r="524" spans="1:5" hidden="1">
      <c r="A524">
        <v>2061</v>
      </c>
      <c r="B524">
        <v>899101</v>
      </c>
      <c r="D524" t="s">
        <v>996</v>
      </c>
      <c r="E524" t="str">
        <f t="shared" si="8"/>
        <v>899101-Extração de grafita</v>
      </c>
    </row>
    <row r="525" spans="1:5" hidden="1">
      <c r="A525">
        <v>2061</v>
      </c>
      <c r="B525">
        <v>899102</v>
      </c>
      <c r="D525" t="s">
        <v>997</v>
      </c>
      <c r="E525" t="str">
        <f t="shared" si="8"/>
        <v>899102-Extração de quartzo</v>
      </c>
    </row>
    <row r="526" spans="1:5" hidden="1">
      <c r="A526">
        <v>2061</v>
      </c>
      <c r="B526">
        <v>899103</v>
      </c>
      <c r="D526" t="s">
        <v>998</v>
      </c>
      <c r="E526" t="str">
        <f t="shared" si="8"/>
        <v>899103-Extração de amianto</v>
      </c>
    </row>
    <row r="527" spans="1:5" hidden="1">
      <c r="A527">
        <v>2061</v>
      </c>
      <c r="B527">
        <v>899199</v>
      </c>
      <c r="D527" t="s">
        <v>999</v>
      </c>
      <c r="E527" t="str">
        <f t="shared" si="8"/>
        <v>899199-Extração de outros minerais não-metálicos não especificados</v>
      </c>
    </row>
    <row r="528" spans="1:5" hidden="1">
      <c r="A528">
        <v>2061</v>
      </c>
      <c r="B528">
        <v>910600</v>
      </c>
      <c r="D528" t="s">
        <v>1000</v>
      </c>
      <c r="E528" t="str">
        <f t="shared" si="8"/>
        <v>910600-Atividades de apoio à extração de petróleo e gás natural</v>
      </c>
    </row>
    <row r="529" spans="1:5" hidden="1">
      <c r="A529">
        <v>2061</v>
      </c>
      <c r="B529">
        <v>990401</v>
      </c>
      <c r="D529" t="s">
        <v>1001</v>
      </c>
      <c r="E529" t="str">
        <f t="shared" si="8"/>
        <v>990401-Atividades de apoio à extração de minério de ferro</v>
      </c>
    </row>
    <row r="530" spans="1:5" hidden="1">
      <c r="A530">
        <v>2061</v>
      </c>
      <c r="B530">
        <v>990402</v>
      </c>
      <c r="D530" t="s">
        <v>1424</v>
      </c>
      <c r="E530" t="str">
        <f t="shared" si="8"/>
        <v>990402-Atividades de apoio à extração de minerais metálicos não ferrosos</v>
      </c>
    </row>
    <row r="531" spans="1:5" hidden="1">
      <c r="A531">
        <v>2061</v>
      </c>
      <c r="B531">
        <v>990403</v>
      </c>
      <c r="D531" t="s">
        <v>1425</v>
      </c>
      <c r="E531" t="str">
        <f t="shared" si="8"/>
        <v>990403-Atividades de apoio à extração de minerais não metálicos</v>
      </c>
    </row>
    <row r="532" spans="1:5" hidden="1">
      <c r="A532">
        <v>2061</v>
      </c>
      <c r="B532">
        <v>1011201</v>
      </c>
      <c r="D532" t="s">
        <v>1004</v>
      </c>
      <c r="E532" t="str">
        <f t="shared" si="8"/>
        <v>1011201-Frigorífico - abate de bovinos</v>
      </c>
    </row>
    <row r="533" spans="1:5" hidden="1">
      <c r="A533">
        <v>2061</v>
      </c>
      <c r="B533">
        <v>1011202</v>
      </c>
      <c r="D533" t="s">
        <v>1005</v>
      </c>
      <c r="E533" t="str">
        <f t="shared" si="8"/>
        <v>1011202-Frigorífico - abate de eqüinos</v>
      </c>
    </row>
    <row r="534" spans="1:5" hidden="1">
      <c r="A534">
        <v>2061</v>
      </c>
      <c r="B534">
        <v>1011203</v>
      </c>
      <c r="D534" t="s">
        <v>1006</v>
      </c>
      <c r="E534" t="str">
        <f t="shared" si="8"/>
        <v>1011203-Frigorífico - abate de ovinos e caprinos</v>
      </c>
    </row>
    <row r="535" spans="1:5" hidden="1">
      <c r="A535">
        <v>2061</v>
      </c>
      <c r="B535">
        <v>1011204</v>
      </c>
      <c r="D535" t="s">
        <v>1007</v>
      </c>
      <c r="E535" t="str">
        <f t="shared" si="8"/>
        <v>1011204-Frigorífico - abate de bufalinos</v>
      </c>
    </row>
    <row r="536" spans="1:5" hidden="1">
      <c r="A536">
        <v>2061</v>
      </c>
      <c r="B536">
        <v>1011205</v>
      </c>
      <c r="D536" t="s">
        <v>1008</v>
      </c>
      <c r="E536" t="str">
        <f t="shared" si="8"/>
        <v>1011205-Matadouro - abate de reses sob contrato, exceto abate de suínos</v>
      </c>
    </row>
    <row r="537" spans="1:5" hidden="1">
      <c r="A537">
        <v>2061</v>
      </c>
      <c r="B537">
        <v>1012101</v>
      </c>
      <c r="D537" t="s">
        <v>1009</v>
      </c>
      <c r="E537" t="str">
        <f t="shared" si="8"/>
        <v>1012101-Abate de aves</v>
      </c>
    </row>
    <row r="538" spans="1:5" hidden="1">
      <c r="A538">
        <v>2061</v>
      </c>
      <c r="B538">
        <v>1012102</v>
      </c>
      <c r="D538" t="s">
        <v>1010</v>
      </c>
      <c r="E538" t="str">
        <f t="shared" si="8"/>
        <v>1012102-Abate de pequenos animais</v>
      </c>
    </row>
    <row r="539" spans="1:5" hidden="1">
      <c r="A539">
        <v>2061</v>
      </c>
      <c r="B539">
        <v>1012103</v>
      </c>
      <c r="D539" t="s">
        <v>1011</v>
      </c>
      <c r="E539" t="str">
        <f t="shared" si="8"/>
        <v>1012103-Frigorífico - abate de suínos</v>
      </c>
    </row>
    <row r="540" spans="1:5" hidden="1">
      <c r="A540">
        <v>2061</v>
      </c>
      <c r="B540">
        <v>1012104</v>
      </c>
      <c r="D540" t="s">
        <v>1012</v>
      </c>
      <c r="E540" t="str">
        <f t="shared" si="8"/>
        <v>1012104-Matadouro - abate de suínos sob contrato</v>
      </c>
    </row>
    <row r="541" spans="1:5" hidden="1">
      <c r="A541">
        <v>2061</v>
      </c>
      <c r="B541">
        <v>1013901</v>
      </c>
      <c r="D541" t="s">
        <v>1013</v>
      </c>
      <c r="E541" t="str">
        <f t="shared" si="8"/>
        <v>1013901-Fabricação de produtos de carne</v>
      </c>
    </row>
    <row r="542" spans="1:5" hidden="1">
      <c r="A542">
        <v>2061</v>
      </c>
      <c r="B542">
        <v>1013902</v>
      </c>
      <c r="D542" t="s">
        <v>1014</v>
      </c>
      <c r="E542" t="str">
        <f t="shared" si="8"/>
        <v>1013902-Preparação de subprodutos do abate</v>
      </c>
    </row>
    <row r="543" spans="1:5" hidden="1">
      <c r="A543">
        <v>2061</v>
      </c>
      <c r="B543">
        <v>1020101</v>
      </c>
      <c r="D543" t="s">
        <v>1015</v>
      </c>
      <c r="E543" t="str">
        <f t="shared" si="8"/>
        <v>1020101-Preservação de peixes, crustáceos e moluscos</v>
      </c>
    </row>
    <row r="544" spans="1:5" hidden="1">
      <c r="A544">
        <v>2061</v>
      </c>
      <c r="B544">
        <v>1020102</v>
      </c>
      <c r="D544" t="s">
        <v>1016</v>
      </c>
      <c r="E544" t="str">
        <f t="shared" si="8"/>
        <v>1020102-Fabricação de conservas de peixes, crustáceos e moluscos</v>
      </c>
    </row>
    <row r="545" spans="1:5" hidden="1">
      <c r="A545">
        <v>2061</v>
      </c>
      <c r="B545">
        <v>1031700</v>
      </c>
      <c r="D545" t="s">
        <v>1017</v>
      </c>
      <c r="E545" t="str">
        <f t="shared" si="8"/>
        <v>1031700-Fabricação de conservas de frutas</v>
      </c>
    </row>
    <row r="546" spans="1:5" hidden="1">
      <c r="A546">
        <v>2061</v>
      </c>
      <c r="B546">
        <v>1032501</v>
      </c>
      <c r="D546" t="s">
        <v>1018</v>
      </c>
      <c r="E546" t="str">
        <f t="shared" si="8"/>
        <v>1032501-Fabricação de conservas de palmito</v>
      </c>
    </row>
    <row r="547" spans="1:5" hidden="1">
      <c r="A547">
        <v>2061</v>
      </c>
      <c r="B547">
        <v>1032599</v>
      </c>
      <c r="D547" t="s">
        <v>1019</v>
      </c>
      <c r="E547" t="str">
        <f t="shared" si="8"/>
        <v>1032599-Fabricação de conservas de legumes e outros vegetais, exceto palmito</v>
      </c>
    </row>
    <row r="548" spans="1:5" hidden="1">
      <c r="A548">
        <v>2061</v>
      </c>
      <c r="B548">
        <v>1033301</v>
      </c>
      <c r="D548" t="s">
        <v>1020</v>
      </c>
      <c r="E548" t="str">
        <f t="shared" si="8"/>
        <v>1033301-Fabricação de sucos concentrados de frutas, hortaliças e legumes</v>
      </c>
    </row>
    <row r="549" spans="1:5" hidden="1">
      <c r="A549">
        <v>2061</v>
      </c>
      <c r="B549">
        <v>1033302</v>
      </c>
      <c r="D549" t="s">
        <v>1021</v>
      </c>
      <c r="E549" t="str">
        <f t="shared" si="8"/>
        <v>1033302-Fabricação de sucos de frutas, hortaliças e legumes, exceto concentrados</v>
      </c>
    </row>
    <row r="550" spans="1:5" hidden="1">
      <c r="A550">
        <v>2061</v>
      </c>
      <c r="B550">
        <v>1041400</v>
      </c>
      <c r="D550" t="s">
        <v>1022</v>
      </c>
      <c r="E550" t="str">
        <f t="shared" si="8"/>
        <v>1041400-Fabricação de óleos vegetais em bruto, exceto óleo de milho</v>
      </c>
    </row>
    <row r="551" spans="1:5" hidden="1">
      <c r="A551">
        <v>2061</v>
      </c>
      <c r="B551">
        <v>1042200</v>
      </c>
      <c r="D551" t="s">
        <v>1023</v>
      </c>
      <c r="E551" t="str">
        <f t="shared" si="8"/>
        <v>1042200-Fabricação de óleos vegetais refinados, exceto óleo de milho</v>
      </c>
    </row>
    <row r="552" spans="1:5" hidden="1">
      <c r="A552">
        <v>2061</v>
      </c>
      <c r="B552">
        <v>1043100</v>
      </c>
      <c r="D552" t="s">
        <v>1024</v>
      </c>
      <c r="E552" t="str">
        <f t="shared" si="8"/>
        <v>1043100-Fabricação de margarina e outras gorduras vegetais e de óleos não-comestíveis de animais</v>
      </c>
    </row>
    <row r="553" spans="1:5" hidden="1">
      <c r="A553">
        <v>2061</v>
      </c>
      <c r="B553">
        <v>1051100</v>
      </c>
      <c r="D553" t="s">
        <v>1025</v>
      </c>
      <c r="E553" t="str">
        <f t="shared" si="8"/>
        <v>1051100-Preparação do leite</v>
      </c>
    </row>
    <row r="554" spans="1:5" hidden="1">
      <c r="A554">
        <v>2061</v>
      </c>
      <c r="B554">
        <v>1052000</v>
      </c>
      <c r="D554" t="s">
        <v>1026</v>
      </c>
      <c r="E554" t="str">
        <f t="shared" si="8"/>
        <v>1052000-Fabricação de laticínios</v>
      </c>
    </row>
    <row r="555" spans="1:5" hidden="1">
      <c r="A555">
        <v>2061</v>
      </c>
      <c r="B555">
        <v>1053800</v>
      </c>
      <c r="D555" t="s">
        <v>1027</v>
      </c>
      <c r="E555" t="str">
        <f t="shared" si="8"/>
        <v>1053800-Fabricação de sorvetes e outros gelados comestíveis</v>
      </c>
    </row>
    <row r="556" spans="1:5" hidden="1">
      <c r="A556">
        <v>2061</v>
      </c>
      <c r="B556">
        <v>1061901</v>
      </c>
      <c r="D556" t="s">
        <v>1028</v>
      </c>
      <c r="E556" t="str">
        <f t="shared" si="8"/>
        <v>1061901-Beneficiamento de arroz</v>
      </c>
    </row>
    <row r="557" spans="1:5" hidden="1">
      <c r="A557">
        <v>2061</v>
      </c>
      <c r="B557">
        <v>1061902</v>
      </c>
      <c r="D557" t="s">
        <v>1029</v>
      </c>
      <c r="E557" t="str">
        <f t="shared" si="8"/>
        <v>1061902-Fabricação de produtos do arroz</v>
      </c>
    </row>
    <row r="558" spans="1:5" hidden="1">
      <c r="A558">
        <v>2061</v>
      </c>
      <c r="B558">
        <v>1062700</v>
      </c>
      <c r="D558" t="s">
        <v>1030</v>
      </c>
      <c r="E558" t="str">
        <f t="shared" si="8"/>
        <v>1062700-Moagem de trigo e fabricação de derivados</v>
      </c>
    </row>
    <row r="559" spans="1:5" hidden="1">
      <c r="A559">
        <v>2061</v>
      </c>
      <c r="B559">
        <v>1063500</v>
      </c>
      <c r="D559" t="s">
        <v>1031</v>
      </c>
      <c r="E559" t="str">
        <f t="shared" si="8"/>
        <v>1063500-Fabricação de farinha de mandioca e derivados</v>
      </c>
    </row>
    <row r="560" spans="1:5" hidden="1">
      <c r="A560">
        <v>2061</v>
      </c>
      <c r="B560">
        <v>1064300</v>
      </c>
      <c r="D560" t="s">
        <v>1032</v>
      </c>
      <c r="E560" t="str">
        <f t="shared" si="8"/>
        <v>1064300-Fabricação de farinha de milho e derivados, exceto óleos de milho</v>
      </c>
    </row>
    <row r="561" spans="1:5" hidden="1">
      <c r="A561">
        <v>2061</v>
      </c>
      <c r="B561">
        <v>1065101</v>
      </c>
      <c r="D561" t="s">
        <v>1033</v>
      </c>
      <c r="E561" t="str">
        <f t="shared" si="8"/>
        <v>1065101-Fabricação de amidos e féculas de vegetais</v>
      </c>
    </row>
    <row r="562" spans="1:5" hidden="1">
      <c r="A562">
        <v>2061</v>
      </c>
      <c r="B562">
        <v>1065102</v>
      </c>
      <c r="D562" t="s">
        <v>1034</v>
      </c>
      <c r="E562" t="str">
        <f t="shared" si="8"/>
        <v>1065102-Fabricação de óleo de milho em bruto</v>
      </c>
    </row>
    <row r="563" spans="1:5" hidden="1">
      <c r="A563">
        <v>2061</v>
      </c>
      <c r="B563">
        <v>1065103</v>
      </c>
      <c r="D563" t="s">
        <v>1035</v>
      </c>
      <c r="E563" t="str">
        <f t="shared" si="8"/>
        <v>1065103-Fabricação de óleo de milho refinado</v>
      </c>
    </row>
    <row r="564" spans="1:5" hidden="1">
      <c r="A564">
        <v>2061</v>
      </c>
      <c r="B564">
        <v>1066000</v>
      </c>
      <c r="D564" t="s">
        <v>1036</v>
      </c>
      <c r="E564" t="str">
        <f t="shared" si="8"/>
        <v>1066000-Fabricação de alimentos para animais</v>
      </c>
    </row>
    <row r="565" spans="1:5" hidden="1">
      <c r="A565">
        <v>2061</v>
      </c>
      <c r="B565">
        <v>1069400</v>
      </c>
      <c r="D565" t="s">
        <v>1037</v>
      </c>
      <c r="E565" t="str">
        <f t="shared" si="8"/>
        <v>1069400-Moagem e fabricação de produtos de origem vegetal não especificados</v>
      </c>
    </row>
    <row r="566" spans="1:5" hidden="1">
      <c r="A566">
        <v>2061</v>
      </c>
      <c r="B566">
        <v>1071600</v>
      </c>
      <c r="D566" t="s">
        <v>1038</v>
      </c>
      <c r="E566" t="str">
        <f t="shared" si="8"/>
        <v>1071600-Fabricação de açúcar em bruto</v>
      </c>
    </row>
    <row r="567" spans="1:5" hidden="1">
      <c r="A567">
        <v>2061</v>
      </c>
      <c r="B567">
        <v>1072401</v>
      </c>
      <c r="D567" t="s">
        <v>1039</v>
      </c>
      <c r="E567" t="str">
        <f t="shared" si="8"/>
        <v>1072401-Fabricação de açúcar de cana refinado</v>
      </c>
    </row>
    <row r="568" spans="1:5" hidden="1">
      <c r="A568">
        <v>2061</v>
      </c>
      <c r="B568">
        <v>1072402</v>
      </c>
      <c r="D568" t="s">
        <v>1040</v>
      </c>
      <c r="E568" t="str">
        <f t="shared" si="8"/>
        <v>1072402-Fabricação de açúcar de cereais (dextrose) e de beterraba</v>
      </c>
    </row>
    <row r="569" spans="1:5" hidden="1">
      <c r="A569">
        <v>2061</v>
      </c>
      <c r="B569">
        <v>1081301</v>
      </c>
      <c r="D569" t="s">
        <v>1041</v>
      </c>
      <c r="E569" t="str">
        <f t="shared" si="8"/>
        <v>1081301-Beneficiamento de café</v>
      </c>
    </row>
    <row r="570" spans="1:5" hidden="1">
      <c r="A570">
        <v>2061</v>
      </c>
      <c r="B570">
        <v>1081302</v>
      </c>
      <c r="D570" t="s">
        <v>1042</v>
      </c>
      <c r="E570" t="str">
        <f t="shared" si="8"/>
        <v>1081302-Torrefação e moagem de café</v>
      </c>
    </row>
    <row r="571" spans="1:5" hidden="1">
      <c r="A571">
        <v>2061</v>
      </c>
      <c r="B571">
        <v>1082100</v>
      </c>
      <c r="D571" t="s">
        <v>1043</v>
      </c>
      <c r="E571" t="str">
        <f t="shared" si="8"/>
        <v>1082100-Fabricação de produtos à base de café</v>
      </c>
    </row>
    <row r="572" spans="1:5" hidden="1">
      <c r="A572">
        <v>2061</v>
      </c>
      <c r="B572">
        <v>1091101</v>
      </c>
      <c r="D572" t="s">
        <v>1044</v>
      </c>
      <c r="E572" t="str">
        <f t="shared" si="8"/>
        <v>1091101-Fabricação de produtos de panificação Industrial</v>
      </c>
    </row>
    <row r="573" spans="1:5" hidden="1">
      <c r="A573">
        <v>2061</v>
      </c>
      <c r="B573">
        <v>1091102</v>
      </c>
      <c r="D573" t="s">
        <v>1045</v>
      </c>
      <c r="E573" t="str">
        <f t="shared" si="8"/>
        <v>1091102-Fabricação de produtos de padaria e confeitaria com predominância de produção própria</v>
      </c>
    </row>
    <row r="574" spans="1:5" hidden="1">
      <c r="A574">
        <v>2061</v>
      </c>
      <c r="B574">
        <v>1092900</v>
      </c>
      <c r="D574" t="s">
        <v>1046</v>
      </c>
      <c r="E574" t="str">
        <f t="shared" si="8"/>
        <v>1092900-Fabricação de biscoitos e bolachas</v>
      </c>
    </row>
    <row r="575" spans="1:5" hidden="1">
      <c r="A575">
        <v>2061</v>
      </c>
      <c r="B575">
        <v>1093701</v>
      </c>
      <c r="D575" t="s">
        <v>1047</v>
      </c>
      <c r="E575" t="str">
        <f t="shared" si="8"/>
        <v>1093701-Fabricação de produtos derivados do cacau e de chocolates</v>
      </c>
    </row>
    <row r="576" spans="1:5" hidden="1">
      <c r="A576">
        <v>2061</v>
      </c>
      <c r="B576">
        <v>1093702</v>
      </c>
      <c r="D576" t="s">
        <v>1048</v>
      </c>
      <c r="E576" t="str">
        <f t="shared" si="8"/>
        <v>1093702-Fabricação de frutas cristalizadas, balas e semelhantes</v>
      </c>
    </row>
    <row r="577" spans="1:5" hidden="1">
      <c r="A577">
        <v>2061</v>
      </c>
      <c r="B577">
        <v>1094500</v>
      </c>
      <c r="D577" t="s">
        <v>1049</v>
      </c>
      <c r="E577" t="str">
        <f t="shared" si="8"/>
        <v>1094500-Fabricação de massas alimentícias</v>
      </c>
    </row>
    <row r="578" spans="1:5" hidden="1">
      <c r="A578">
        <v>2061</v>
      </c>
      <c r="B578">
        <v>1095300</v>
      </c>
      <c r="D578" t="s">
        <v>1050</v>
      </c>
      <c r="E578" t="str">
        <f t="shared" si="8"/>
        <v>1095300-Fabricação de especiarias, molhos, temperos e condimentos</v>
      </c>
    </row>
    <row r="579" spans="1:5" hidden="1">
      <c r="A579">
        <v>2061</v>
      </c>
      <c r="B579">
        <v>1096100</v>
      </c>
      <c r="D579" t="s">
        <v>1051</v>
      </c>
      <c r="E579" t="str">
        <f t="shared" si="8"/>
        <v>1096100-Fabricação de alimentos e pratos prontos</v>
      </c>
    </row>
    <row r="580" spans="1:5" hidden="1">
      <c r="A580">
        <v>2061</v>
      </c>
      <c r="B580">
        <v>1099601</v>
      </c>
      <c r="D580" t="s">
        <v>1052</v>
      </c>
      <c r="E580" t="str">
        <f t="shared" si="8"/>
        <v>1099601-Fabricação de vinagres</v>
      </c>
    </row>
    <row r="581" spans="1:5" hidden="1">
      <c r="A581">
        <v>2061</v>
      </c>
      <c r="B581">
        <v>1099602</v>
      </c>
      <c r="D581" t="s">
        <v>1053</v>
      </c>
      <c r="E581" t="str">
        <f t="shared" si="8"/>
        <v>1099602-Fabricação de pós alimentícios</v>
      </c>
    </row>
    <row r="582" spans="1:5" hidden="1">
      <c r="A582">
        <v>2061</v>
      </c>
      <c r="B582">
        <v>1099603</v>
      </c>
      <c r="D582" t="s">
        <v>1054</v>
      </c>
      <c r="E582" t="str">
        <f t="shared" si="8"/>
        <v>1099603-Fabricação de fermentos e leveduras</v>
      </c>
    </row>
    <row r="583" spans="1:5" hidden="1">
      <c r="A583">
        <v>2061</v>
      </c>
      <c r="B583">
        <v>1099604</v>
      </c>
      <c r="D583" t="s">
        <v>1055</v>
      </c>
      <c r="E583" t="str">
        <f t="shared" si="8"/>
        <v>1099604-Fabricação de gelo comum</v>
      </c>
    </row>
    <row r="584" spans="1:5" hidden="1">
      <c r="A584">
        <v>2061</v>
      </c>
      <c r="B584">
        <v>1099605</v>
      </c>
      <c r="D584" t="s">
        <v>1056</v>
      </c>
      <c r="E584" t="str">
        <f t="shared" ref="E584:E647" si="9">CONCATENATE(B584,"-",D584)</f>
        <v>1099605-Fabricação de produtos para infusão (chá, mate, etc.)</v>
      </c>
    </row>
    <row r="585" spans="1:5" hidden="1">
      <c r="A585">
        <v>2061</v>
      </c>
      <c r="B585">
        <v>1099606</v>
      </c>
      <c r="D585" t="s">
        <v>1057</v>
      </c>
      <c r="E585" t="str">
        <f t="shared" si="9"/>
        <v>1099606-Fabricação de adoçantes naturais e artificiais</v>
      </c>
    </row>
    <row r="586" spans="1:5" hidden="1">
      <c r="A586">
        <v>2061</v>
      </c>
      <c r="B586">
        <v>1099607</v>
      </c>
      <c r="D586" t="s">
        <v>1058</v>
      </c>
      <c r="E586" t="str">
        <f t="shared" si="9"/>
        <v>1099607-Fabricação de alimentos dietéticos e complementos alimentares</v>
      </c>
    </row>
    <row r="587" spans="1:5" hidden="1">
      <c r="A587">
        <v>2061</v>
      </c>
      <c r="B587">
        <v>1099699</v>
      </c>
      <c r="D587" t="s">
        <v>1059</v>
      </c>
      <c r="E587" t="str">
        <f t="shared" si="9"/>
        <v>1099699-Fabricação de outros produtos alimentícios não especificados anteriormente</v>
      </c>
    </row>
    <row r="588" spans="1:5" hidden="1">
      <c r="A588">
        <v>2061</v>
      </c>
      <c r="B588">
        <v>1111901</v>
      </c>
      <c r="D588" t="s">
        <v>1060</v>
      </c>
      <c r="E588" t="str">
        <f t="shared" si="9"/>
        <v>1111901-Fabricação de aguardente de cana-de-açúcar</v>
      </c>
    </row>
    <row r="589" spans="1:5" hidden="1">
      <c r="A589">
        <v>2061</v>
      </c>
      <c r="B589">
        <v>1111902</v>
      </c>
      <c r="D589" t="s">
        <v>1061</v>
      </c>
      <c r="E589" t="str">
        <f t="shared" si="9"/>
        <v>1111902-Fabricação de outras aguardentes e bebidas destiladas</v>
      </c>
    </row>
    <row r="590" spans="1:5" hidden="1">
      <c r="A590">
        <v>2061</v>
      </c>
      <c r="B590">
        <v>1112700</v>
      </c>
      <c r="D590" t="s">
        <v>1062</v>
      </c>
      <c r="E590" t="str">
        <f t="shared" si="9"/>
        <v>1112700-Fabricação de vinho</v>
      </c>
    </row>
    <row r="591" spans="1:5" hidden="1">
      <c r="A591">
        <v>2061</v>
      </c>
      <c r="B591">
        <v>1113501</v>
      </c>
      <c r="D591" t="s">
        <v>1063</v>
      </c>
      <c r="E591" t="str">
        <f t="shared" si="9"/>
        <v>1113501-Fabricação de malte, inclusive malte uísque</v>
      </c>
    </row>
    <row r="592" spans="1:5" hidden="1">
      <c r="A592">
        <v>2061</v>
      </c>
      <c r="B592">
        <v>1113502</v>
      </c>
      <c r="D592" t="s">
        <v>1064</v>
      </c>
      <c r="E592" t="str">
        <f t="shared" si="9"/>
        <v>1113502-Fabricação de cervejas e chopes</v>
      </c>
    </row>
    <row r="593" spans="1:5" hidden="1">
      <c r="A593">
        <v>2061</v>
      </c>
      <c r="B593">
        <v>1121600</v>
      </c>
      <c r="D593" t="s">
        <v>1065</v>
      </c>
      <c r="E593" t="str">
        <f t="shared" si="9"/>
        <v>1121600-Fabricação de águas envasadas</v>
      </c>
    </row>
    <row r="594" spans="1:5" hidden="1">
      <c r="A594">
        <v>2061</v>
      </c>
      <c r="B594">
        <v>1122401</v>
      </c>
      <c r="D594" t="s">
        <v>1066</v>
      </c>
      <c r="E594" t="str">
        <f t="shared" si="9"/>
        <v>1122401-Fabricação de refrigerantes</v>
      </c>
    </row>
    <row r="595" spans="1:5" hidden="1">
      <c r="A595">
        <v>2061</v>
      </c>
      <c r="B595">
        <v>1122402</v>
      </c>
      <c r="D595" t="s">
        <v>1067</v>
      </c>
      <c r="E595" t="str">
        <f t="shared" si="9"/>
        <v>1122402-Fabricação de chá mate e outros chás prontos para consumo</v>
      </c>
    </row>
    <row r="596" spans="1:5" hidden="1">
      <c r="A596">
        <v>2061</v>
      </c>
      <c r="B596">
        <v>1122403</v>
      </c>
      <c r="D596" t="s">
        <v>1068</v>
      </c>
      <c r="E596" t="str">
        <f t="shared" si="9"/>
        <v>1122403-Fabricação de refrescos, xaropes e pós para refrescos, exceto refrescos de frutas</v>
      </c>
    </row>
    <row r="597" spans="1:5" hidden="1">
      <c r="A597">
        <v>2061</v>
      </c>
      <c r="B597">
        <v>1122404</v>
      </c>
      <c r="D597" t="s">
        <v>1069</v>
      </c>
      <c r="E597" t="str">
        <f t="shared" si="9"/>
        <v>1122404-Fabricação de bebidas isotônicas</v>
      </c>
    </row>
    <row r="598" spans="1:5" hidden="1">
      <c r="A598">
        <v>2061</v>
      </c>
      <c r="B598">
        <v>1122499</v>
      </c>
      <c r="D598" t="s">
        <v>1070</v>
      </c>
      <c r="E598" t="str">
        <f t="shared" si="9"/>
        <v>1122499-Fabricação de outras bebidas não-alcoólicas não especificadas</v>
      </c>
    </row>
    <row r="599" spans="1:5" hidden="1">
      <c r="A599">
        <v>2061</v>
      </c>
      <c r="B599">
        <v>1210700</v>
      </c>
      <c r="D599" t="s">
        <v>1071</v>
      </c>
      <c r="E599" t="str">
        <f t="shared" si="9"/>
        <v>1210700-Processamento industrial do fumo</v>
      </c>
    </row>
    <row r="600" spans="1:5" hidden="1">
      <c r="A600">
        <v>2061</v>
      </c>
      <c r="B600">
        <v>1220401</v>
      </c>
      <c r="D600" t="s">
        <v>1072</v>
      </c>
      <c r="E600" t="str">
        <f t="shared" si="9"/>
        <v>1220401-Fabricação de cigarros</v>
      </c>
    </row>
    <row r="601" spans="1:5" hidden="1">
      <c r="A601">
        <v>2061</v>
      </c>
      <c r="B601">
        <v>1220402</v>
      </c>
      <c r="D601" t="s">
        <v>1073</v>
      </c>
      <c r="E601" t="str">
        <f t="shared" si="9"/>
        <v>1220402-Fabricação de cigarrilhas e charutos</v>
      </c>
    </row>
    <row r="602" spans="1:5" hidden="1">
      <c r="A602">
        <v>2061</v>
      </c>
      <c r="B602">
        <v>1220403</v>
      </c>
      <c r="D602" t="s">
        <v>1074</v>
      </c>
      <c r="E602" t="str">
        <f t="shared" si="9"/>
        <v>1220403-Fabricação de filtros para cigarros</v>
      </c>
    </row>
    <row r="603" spans="1:5" hidden="1">
      <c r="A603">
        <v>2061</v>
      </c>
      <c r="B603">
        <v>1220499</v>
      </c>
      <c r="D603" t="s">
        <v>1075</v>
      </c>
      <c r="E603" t="str">
        <f t="shared" si="9"/>
        <v>1220499-Fabricação de outros produtos do fumo, exceto cigarros, cigarrilhas e charutos</v>
      </c>
    </row>
    <row r="604" spans="1:5" hidden="1">
      <c r="A604">
        <v>2061</v>
      </c>
      <c r="B604">
        <v>1311100</v>
      </c>
      <c r="D604" t="s">
        <v>1076</v>
      </c>
      <c r="E604" t="str">
        <f t="shared" si="9"/>
        <v>1311100-Preparação e fiação de fibras de algodão</v>
      </c>
    </row>
    <row r="605" spans="1:5" hidden="1">
      <c r="A605">
        <v>2061</v>
      </c>
      <c r="B605">
        <v>1312000</v>
      </c>
      <c r="D605" t="s">
        <v>1077</v>
      </c>
      <c r="E605" t="str">
        <f t="shared" si="9"/>
        <v>1312000-Preparação e fiação de fibras têxteis naturais, exceto algodão</v>
      </c>
    </row>
    <row r="606" spans="1:5" hidden="1">
      <c r="A606">
        <v>2061</v>
      </c>
      <c r="B606">
        <v>1313800</v>
      </c>
      <c r="D606" t="s">
        <v>1078</v>
      </c>
      <c r="E606" t="str">
        <f t="shared" si="9"/>
        <v>1313800-Fiação de fibras artificiais e sintéticas</v>
      </c>
    </row>
    <row r="607" spans="1:5" hidden="1">
      <c r="A607">
        <v>2061</v>
      </c>
      <c r="B607">
        <v>1314600</v>
      </c>
      <c r="D607" t="s">
        <v>1079</v>
      </c>
      <c r="E607" t="str">
        <f t="shared" si="9"/>
        <v>1314600-Fabricação de linhas para costurar e bordar</v>
      </c>
    </row>
    <row r="608" spans="1:5" hidden="1">
      <c r="A608">
        <v>2061</v>
      </c>
      <c r="B608">
        <v>1321900</v>
      </c>
      <c r="D608" t="s">
        <v>1080</v>
      </c>
      <c r="E608" t="str">
        <f t="shared" si="9"/>
        <v>1321900-Tecelagem de fios de algodão</v>
      </c>
    </row>
    <row r="609" spans="1:5" hidden="1">
      <c r="A609">
        <v>2061</v>
      </c>
      <c r="B609">
        <v>1322700</v>
      </c>
      <c r="D609" t="s">
        <v>1081</v>
      </c>
      <c r="E609" t="str">
        <f t="shared" si="9"/>
        <v>1322700-Tecelagem de fios de fibras têxteis naturais, exceto algodão</v>
      </c>
    </row>
    <row r="610" spans="1:5" hidden="1">
      <c r="A610">
        <v>2061</v>
      </c>
      <c r="B610">
        <v>1323500</v>
      </c>
      <c r="D610" t="s">
        <v>1082</v>
      </c>
      <c r="E610" t="str">
        <f t="shared" si="9"/>
        <v>1323500-Tecelagem de fios de fibras artificiais e sintéticas</v>
      </c>
    </row>
    <row r="611" spans="1:5" hidden="1">
      <c r="A611">
        <v>2061</v>
      </c>
      <c r="B611">
        <v>1330800</v>
      </c>
      <c r="D611" t="s">
        <v>1083</v>
      </c>
      <c r="E611" t="str">
        <f t="shared" si="9"/>
        <v>1330800-Fabricação de tecidos de malha</v>
      </c>
    </row>
    <row r="612" spans="1:5" hidden="1">
      <c r="A612">
        <v>2061</v>
      </c>
      <c r="B612">
        <v>1340501</v>
      </c>
      <c r="D612" t="s">
        <v>1084</v>
      </c>
      <c r="E612" t="str">
        <f t="shared" si="9"/>
        <v>1340501-Estamparia e texturização em fios, tecidos, artefatos têxteis e peças do vestuário</v>
      </c>
    </row>
    <row r="613" spans="1:5" hidden="1">
      <c r="A613">
        <v>2061</v>
      </c>
      <c r="B613">
        <v>1340502</v>
      </c>
      <c r="D613" t="s">
        <v>1085</v>
      </c>
      <c r="E613" t="str">
        <f t="shared" si="9"/>
        <v>1340502-Alvejamento, tingimento e torção em fios, tecidos, artefatos têxteis e peças do vestuário</v>
      </c>
    </row>
    <row r="614" spans="1:5" hidden="1">
      <c r="A614">
        <v>2061</v>
      </c>
      <c r="B614">
        <v>1340599</v>
      </c>
      <c r="D614" t="s">
        <v>1086</v>
      </c>
      <c r="E614" t="str">
        <f t="shared" si="9"/>
        <v>1340599-Outros serviços de acabamento em fios, tecidos, artefatos têxteis e peças do vestuário</v>
      </c>
    </row>
    <row r="615" spans="1:5" hidden="1">
      <c r="A615">
        <v>2061</v>
      </c>
      <c r="B615">
        <v>1351100</v>
      </c>
      <c r="D615" t="s">
        <v>1087</v>
      </c>
      <c r="E615" t="str">
        <f t="shared" si="9"/>
        <v>1351100-Fabricação de artefatos têxteis para uso doméstico</v>
      </c>
    </row>
    <row r="616" spans="1:5" hidden="1">
      <c r="A616">
        <v>2061</v>
      </c>
      <c r="B616">
        <v>1352900</v>
      </c>
      <c r="D616" t="s">
        <v>1088</v>
      </c>
      <c r="E616" t="str">
        <f t="shared" si="9"/>
        <v>1352900-Fabricação de artefatos de tapeçaria</v>
      </c>
    </row>
    <row r="617" spans="1:5" hidden="1">
      <c r="A617">
        <v>2061</v>
      </c>
      <c r="B617">
        <v>1353700</v>
      </c>
      <c r="D617" t="s">
        <v>1089</v>
      </c>
      <c r="E617" t="str">
        <f t="shared" si="9"/>
        <v>1353700-Fabricação de artefatos de cordoaria</v>
      </c>
    </row>
    <row r="618" spans="1:5" hidden="1">
      <c r="A618">
        <v>2061</v>
      </c>
      <c r="B618">
        <v>1354500</v>
      </c>
      <c r="D618" t="s">
        <v>1090</v>
      </c>
      <c r="E618" t="str">
        <f t="shared" si="9"/>
        <v>1354500-Fabricação de tecidos especiais, inclusive artefatos</v>
      </c>
    </row>
    <row r="619" spans="1:5" hidden="1">
      <c r="A619">
        <v>2061</v>
      </c>
      <c r="B619">
        <v>1359600</v>
      </c>
      <c r="D619" t="s">
        <v>1091</v>
      </c>
      <c r="E619" t="str">
        <f t="shared" si="9"/>
        <v>1359600-Fabricação de outros produtos têxteis não especificados</v>
      </c>
    </row>
    <row r="620" spans="1:5" hidden="1">
      <c r="A620">
        <v>2061</v>
      </c>
      <c r="B620">
        <v>1411801</v>
      </c>
      <c r="D620" t="s">
        <v>1092</v>
      </c>
      <c r="E620" t="str">
        <f t="shared" si="9"/>
        <v>1411801-Confecção de roupas íntimas</v>
      </c>
    </row>
    <row r="621" spans="1:5" hidden="1">
      <c r="A621">
        <v>2061</v>
      </c>
      <c r="B621">
        <v>1411802</v>
      </c>
      <c r="D621" t="s">
        <v>1093</v>
      </c>
      <c r="E621" t="str">
        <f t="shared" si="9"/>
        <v>1411802-Facção de roupas íntimas</v>
      </c>
    </row>
    <row r="622" spans="1:5" hidden="1">
      <c r="A622">
        <v>2061</v>
      </c>
      <c r="B622">
        <v>1412601</v>
      </c>
      <c r="D622" t="s">
        <v>1094</v>
      </c>
      <c r="E622" t="str">
        <f t="shared" si="9"/>
        <v>1412601-Confecção de peças do vestuário, exceto roupas íntimas e as confeccionadas sob medida</v>
      </c>
    </row>
    <row r="623" spans="1:5" hidden="1">
      <c r="A623">
        <v>2061</v>
      </c>
      <c r="B623">
        <v>1412602</v>
      </c>
      <c r="D623" t="s">
        <v>1095</v>
      </c>
      <c r="E623" t="str">
        <f t="shared" si="9"/>
        <v>1412602-Confecção, sob medida, de peças do vestuário, exceto roupas íntimas</v>
      </c>
    </row>
    <row r="624" spans="1:5" hidden="1">
      <c r="A624">
        <v>2061</v>
      </c>
      <c r="B624">
        <v>1412603</v>
      </c>
      <c r="D624" t="s">
        <v>1096</v>
      </c>
      <c r="E624" t="str">
        <f t="shared" si="9"/>
        <v>1412603-Facção de peças do vestuário, exceto roupas íntimas</v>
      </c>
    </row>
    <row r="625" spans="1:5" hidden="1">
      <c r="A625">
        <v>2061</v>
      </c>
      <c r="B625">
        <v>1413401</v>
      </c>
      <c r="D625" t="s">
        <v>1097</v>
      </c>
      <c r="E625" t="str">
        <f t="shared" si="9"/>
        <v>1413401-Confecção de roupas profissionais, exceto sob medida</v>
      </c>
    </row>
    <row r="626" spans="1:5" hidden="1">
      <c r="A626">
        <v>2061</v>
      </c>
      <c r="B626">
        <v>1413402</v>
      </c>
      <c r="D626" t="s">
        <v>1098</v>
      </c>
      <c r="E626" t="str">
        <f t="shared" si="9"/>
        <v>1413402-Confecção, sob medida, de roupas profissionais</v>
      </c>
    </row>
    <row r="627" spans="1:5" hidden="1">
      <c r="A627">
        <v>2061</v>
      </c>
      <c r="B627">
        <v>1413403</v>
      </c>
      <c r="D627" t="s">
        <v>1099</v>
      </c>
      <c r="E627" t="str">
        <f t="shared" si="9"/>
        <v>1413403-Facção de roupas profissionais</v>
      </c>
    </row>
    <row r="628" spans="1:5" hidden="1">
      <c r="A628">
        <v>2061</v>
      </c>
      <c r="B628">
        <v>1414200</v>
      </c>
      <c r="D628" t="s">
        <v>1100</v>
      </c>
      <c r="E628" t="str">
        <f t="shared" si="9"/>
        <v>1414200-Fabricação de acessórios do vestuário, exceto para segurança e proteção</v>
      </c>
    </row>
    <row r="629" spans="1:5" hidden="1">
      <c r="A629">
        <v>2061</v>
      </c>
      <c r="B629">
        <v>1421500</v>
      </c>
      <c r="D629" t="s">
        <v>1101</v>
      </c>
      <c r="E629" t="str">
        <f t="shared" si="9"/>
        <v>1421500-Fabricação de meias</v>
      </c>
    </row>
    <row r="630" spans="1:5" hidden="1">
      <c r="A630">
        <v>2061</v>
      </c>
      <c r="B630">
        <v>1422300</v>
      </c>
      <c r="D630" t="s">
        <v>1102</v>
      </c>
      <c r="E630" t="str">
        <f t="shared" si="9"/>
        <v>1422300-Fabricação de artigos do vestuário, produzidos em malharias e tricotagens, exceto meias</v>
      </c>
    </row>
    <row r="631" spans="1:5" hidden="1">
      <c r="A631">
        <v>2061</v>
      </c>
      <c r="B631">
        <v>1510600</v>
      </c>
      <c r="D631" t="s">
        <v>1103</v>
      </c>
      <c r="E631" t="str">
        <f t="shared" si="9"/>
        <v>1510600-Curtimento e outras preparações de couro</v>
      </c>
    </row>
    <row r="632" spans="1:5" hidden="1">
      <c r="A632">
        <v>2061</v>
      </c>
      <c r="B632">
        <v>1521100</v>
      </c>
      <c r="D632" t="s">
        <v>1104</v>
      </c>
      <c r="E632" t="str">
        <f t="shared" si="9"/>
        <v>1521100-Fabricação de artigos para viagem, bolsas e semelhantes de qualquer material</v>
      </c>
    </row>
    <row r="633" spans="1:5" hidden="1">
      <c r="A633">
        <v>2061</v>
      </c>
      <c r="B633">
        <v>1529700</v>
      </c>
      <c r="D633" t="s">
        <v>1105</v>
      </c>
      <c r="E633" t="str">
        <f t="shared" si="9"/>
        <v>1529700-Fabricação de artefatos de couro não especificados</v>
      </c>
    </row>
    <row r="634" spans="1:5" hidden="1">
      <c r="A634">
        <v>2061</v>
      </c>
      <c r="B634">
        <v>1531901</v>
      </c>
      <c r="D634" t="s">
        <v>1106</v>
      </c>
      <c r="E634" t="str">
        <f t="shared" si="9"/>
        <v>1531901-Fabricação de calçados de couro</v>
      </c>
    </row>
    <row r="635" spans="1:5" hidden="1">
      <c r="A635">
        <v>2061</v>
      </c>
      <c r="B635">
        <v>1531902</v>
      </c>
      <c r="D635" t="s">
        <v>1107</v>
      </c>
      <c r="E635" t="str">
        <f t="shared" si="9"/>
        <v>1531902-Acabamento de calçados de couro sob contrato</v>
      </c>
    </row>
    <row r="636" spans="1:5" hidden="1">
      <c r="A636">
        <v>2061</v>
      </c>
      <c r="B636">
        <v>1532700</v>
      </c>
      <c r="D636" t="s">
        <v>1108</v>
      </c>
      <c r="E636" t="str">
        <f t="shared" si="9"/>
        <v>1532700-Fabricação de tênis de qualquer material</v>
      </c>
    </row>
    <row r="637" spans="1:5" hidden="1">
      <c r="A637">
        <v>2061</v>
      </c>
      <c r="B637">
        <v>1533500</v>
      </c>
      <c r="D637" t="s">
        <v>1109</v>
      </c>
      <c r="E637" t="str">
        <f t="shared" si="9"/>
        <v>1533500-Fabricação de calçados de material sintético</v>
      </c>
    </row>
    <row r="638" spans="1:5" hidden="1">
      <c r="A638">
        <v>2061</v>
      </c>
      <c r="B638">
        <v>1539400</v>
      </c>
      <c r="D638" t="s">
        <v>1110</v>
      </c>
      <c r="E638" t="str">
        <f t="shared" si="9"/>
        <v>1539400-Fabricação de calçados de materiais não especificados</v>
      </c>
    </row>
    <row r="639" spans="1:5" hidden="1">
      <c r="A639">
        <v>2061</v>
      </c>
      <c r="B639">
        <v>1540800</v>
      </c>
      <c r="D639" t="s">
        <v>1111</v>
      </c>
      <c r="E639" t="str">
        <f t="shared" si="9"/>
        <v>1540800-Fabricação de partes para calçados, de qualquer material</v>
      </c>
    </row>
    <row r="640" spans="1:5" hidden="1">
      <c r="A640">
        <v>2061</v>
      </c>
      <c r="B640">
        <v>1610203</v>
      </c>
      <c r="D640" t="s">
        <v>1112</v>
      </c>
      <c r="E640" t="str">
        <f t="shared" si="9"/>
        <v>1610203-Serrarias com desdobramento de madeira em bruto</v>
      </c>
    </row>
    <row r="641" spans="1:5" hidden="1">
      <c r="A641">
        <v>2061</v>
      </c>
      <c r="B641">
        <v>1610204</v>
      </c>
      <c r="D641" t="s">
        <v>1113</v>
      </c>
      <c r="E641" t="str">
        <f t="shared" si="9"/>
        <v>1610204-Serrarias sem desdobramento de madeira em bruto - resserragem</v>
      </c>
    </row>
    <row r="642" spans="1:5" hidden="1">
      <c r="A642">
        <v>2061</v>
      </c>
      <c r="B642">
        <v>1610205</v>
      </c>
      <c r="D642" t="s">
        <v>1114</v>
      </c>
      <c r="E642" t="str">
        <f t="shared" si="9"/>
        <v>1610205-Serviço de tratamento de madeira realizado sob contrato</v>
      </c>
    </row>
    <row r="643" spans="1:5" hidden="1">
      <c r="A643">
        <v>2061</v>
      </c>
      <c r="B643">
        <v>1621800</v>
      </c>
      <c r="D643" t="s">
        <v>1115</v>
      </c>
      <c r="E643" t="str">
        <f t="shared" si="9"/>
        <v>1621800-Fabricação de madeira laminada e de chapas de madeira compensada, prensada e aglomerada</v>
      </c>
    </row>
    <row r="644" spans="1:5" hidden="1">
      <c r="A644">
        <v>2061</v>
      </c>
      <c r="B644">
        <v>1622601</v>
      </c>
      <c r="D644" t="s">
        <v>1116</v>
      </c>
      <c r="E644" t="str">
        <f t="shared" si="9"/>
        <v>1622601-Fabricação de casas de madeira pré-fabricadas</v>
      </c>
    </row>
    <row r="645" spans="1:5" hidden="1">
      <c r="A645">
        <v>2061</v>
      </c>
      <c r="B645">
        <v>1622602</v>
      </c>
      <c r="D645" t="s">
        <v>1117</v>
      </c>
      <c r="E645" t="str">
        <f t="shared" si="9"/>
        <v>1622602-Fabricação de esquadrias de madeira e de peças de madeira para instalações industriais e comerciais</v>
      </c>
    </row>
    <row r="646" spans="1:5" hidden="1">
      <c r="A646">
        <v>2061</v>
      </c>
      <c r="B646">
        <v>1622699</v>
      </c>
      <c r="D646" t="s">
        <v>1118</v>
      </c>
      <c r="E646" t="str">
        <f t="shared" si="9"/>
        <v>1622699-Fabricação de outros artigos de carpintaria para construção</v>
      </c>
    </row>
    <row r="647" spans="1:5" hidden="1">
      <c r="A647">
        <v>2061</v>
      </c>
      <c r="B647">
        <v>1623400</v>
      </c>
      <c r="D647" t="s">
        <v>1119</v>
      </c>
      <c r="E647" t="str">
        <f t="shared" si="9"/>
        <v>1623400-Fabricação de artefatos de tanoaria e de embalagens de madeira</v>
      </c>
    </row>
    <row r="648" spans="1:5" hidden="1">
      <c r="A648">
        <v>2061</v>
      </c>
      <c r="B648">
        <v>1629301</v>
      </c>
      <c r="D648" t="s">
        <v>1120</v>
      </c>
      <c r="E648" t="str">
        <f t="shared" ref="E648:E711" si="10">CONCATENATE(B648,"-",D648)</f>
        <v>1629301-Fabricação de artefatos diversos de madeira, exceto móveis</v>
      </c>
    </row>
    <row r="649" spans="1:5" hidden="1">
      <c r="A649">
        <v>2061</v>
      </c>
      <c r="B649">
        <v>1629302</v>
      </c>
      <c r="D649" t="s">
        <v>1121</v>
      </c>
      <c r="E649" t="str">
        <f t="shared" si="10"/>
        <v>1629302-Fabricação de artefatos de cortiça, bambu, palha, vime e outros materiais trançados, exceto móveis</v>
      </c>
    </row>
    <row r="650" spans="1:5" hidden="1">
      <c r="A650">
        <v>2061</v>
      </c>
      <c r="B650">
        <v>1710900</v>
      </c>
      <c r="D650" t="s">
        <v>1122</v>
      </c>
      <c r="E650" t="str">
        <f t="shared" si="10"/>
        <v>1710900-Fabricação de celulose e outras pastas para a fabricação de papel</v>
      </c>
    </row>
    <row r="651" spans="1:5" hidden="1">
      <c r="A651">
        <v>2061</v>
      </c>
      <c r="B651">
        <v>1721400</v>
      </c>
      <c r="D651" t="s">
        <v>1123</v>
      </c>
      <c r="E651" t="str">
        <f t="shared" si="10"/>
        <v>1721400-Fabricação de papel</v>
      </c>
    </row>
    <row r="652" spans="1:5" hidden="1">
      <c r="A652">
        <v>2061</v>
      </c>
      <c r="B652">
        <v>1722200</v>
      </c>
      <c r="D652" t="s">
        <v>1124</v>
      </c>
      <c r="E652" t="str">
        <f t="shared" si="10"/>
        <v>1722200-Fabricação de cartolina e papel-cartão</v>
      </c>
    </row>
    <row r="653" spans="1:5" hidden="1">
      <c r="A653">
        <v>2061</v>
      </c>
      <c r="B653">
        <v>1731100</v>
      </c>
      <c r="D653" t="s">
        <v>1125</v>
      </c>
      <c r="E653" t="str">
        <f t="shared" si="10"/>
        <v>1731100-Fabricação de embalagens de papel</v>
      </c>
    </row>
    <row r="654" spans="1:5" hidden="1">
      <c r="A654">
        <v>2061</v>
      </c>
      <c r="B654">
        <v>1732000</v>
      </c>
      <c r="D654" t="s">
        <v>1126</v>
      </c>
      <c r="E654" t="str">
        <f t="shared" si="10"/>
        <v>1732000-Fabricação de embalagens de cartolina e papel-cartão</v>
      </c>
    </row>
    <row r="655" spans="1:5" hidden="1">
      <c r="A655">
        <v>2061</v>
      </c>
      <c r="B655">
        <v>1733800</v>
      </c>
      <c r="D655" t="s">
        <v>1127</v>
      </c>
      <c r="E655" t="str">
        <f t="shared" si="10"/>
        <v>1733800-Fabricação de chapas e de embalagens de papelão ondulado</v>
      </c>
    </row>
    <row r="656" spans="1:5" hidden="1">
      <c r="A656">
        <v>2061</v>
      </c>
      <c r="B656">
        <v>1741901</v>
      </c>
      <c r="D656" t="s">
        <v>1128</v>
      </c>
      <c r="E656" t="str">
        <f t="shared" si="10"/>
        <v>1741901-Fabricação de formulários contínuos</v>
      </c>
    </row>
    <row r="657" spans="1:5" hidden="1">
      <c r="A657">
        <v>2061</v>
      </c>
      <c r="B657">
        <v>1741902</v>
      </c>
      <c r="D657" t="s">
        <v>1129</v>
      </c>
      <c r="E657" t="str">
        <f t="shared" si="10"/>
        <v>1741902-Fabricação de produtos de papel, cartolina e papelão ondulado para uso comercial e de escritório</v>
      </c>
    </row>
    <row r="658" spans="1:5" hidden="1">
      <c r="A658">
        <v>2061</v>
      </c>
      <c r="B658">
        <v>1742701</v>
      </c>
      <c r="D658" t="s">
        <v>1130</v>
      </c>
      <c r="E658" t="str">
        <f t="shared" si="10"/>
        <v>1742701-Fabricação de fraldas descartáveis</v>
      </c>
    </row>
    <row r="659" spans="1:5" hidden="1">
      <c r="A659">
        <v>2061</v>
      </c>
      <c r="B659">
        <v>1742702</v>
      </c>
      <c r="D659" t="s">
        <v>1131</v>
      </c>
      <c r="E659" t="str">
        <f t="shared" si="10"/>
        <v>1742702-Fabricação de absorventes higiênicos</v>
      </c>
    </row>
    <row r="660" spans="1:5" hidden="1">
      <c r="A660">
        <v>2061</v>
      </c>
      <c r="B660">
        <v>1742799</v>
      </c>
      <c r="D660" t="s">
        <v>1132</v>
      </c>
      <c r="E660" t="str">
        <f t="shared" si="10"/>
        <v>1742799-Fabricação de produtos de papel para uso doméstico e higiênico-sanitário não especificados</v>
      </c>
    </row>
    <row r="661" spans="1:5" hidden="1">
      <c r="A661">
        <v>2061</v>
      </c>
      <c r="B661">
        <v>1749400</v>
      </c>
      <c r="D661" t="s">
        <v>1133</v>
      </c>
      <c r="E661" t="str">
        <f t="shared" si="10"/>
        <v>1749400-Fabricação de produtos de pastas celulósicas, papel, cartolina e papelão ondulado não especificados</v>
      </c>
    </row>
    <row r="662" spans="1:5" hidden="1">
      <c r="A662">
        <v>2061</v>
      </c>
      <c r="B662">
        <v>1811301</v>
      </c>
      <c r="D662" t="s">
        <v>1134</v>
      </c>
      <c r="E662" t="str">
        <f t="shared" si="10"/>
        <v>1811301-Impressão de jornais</v>
      </c>
    </row>
    <row r="663" spans="1:5" hidden="1">
      <c r="A663">
        <v>2061</v>
      </c>
      <c r="B663">
        <v>1811302</v>
      </c>
      <c r="D663" t="s">
        <v>1135</v>
      </c>
      <c r="E663" t="str">
        <f t="shared" si="10"/>
        <v>1811302-Impressão de livros, revistas e outras publicações periódicas</v>
      </c>
    </row>
    <row r="664" spans="1:5" hidden="1">
      <c r="A664">
        <v>2061</v>
      </c>
      <c r="B664">
        <v>1812100</v>
      </c>
      <c r="D664" t="s">
        <v>1136</v>
      </c>
      <c r="E664" t="str">
        <f t="shared" si="10"/>
        <v>1812100-Impressão de material de segurança</v>
      </c>
    </row>
    <row r="665" spans="1:5" hidden="1">
      <c r="A665">
        <v>2061</v>
      </c>
      <c r="B665">
        <v>1813001</v>
      </c>
      <c r="D665" t="s">
        <v>1137</v>
      </c>
      <c r="E665" t="str">
        <f t="shared" si="10"/>
        <v>1813001-Impressão de material para uso publicitário</v>
      </c>
    </row>
    <row r="666" spans="1:5" hidden="1">
      <c r="A666">
        <v>2061</v>
      </c>
      <c r="B666">
        <v>1813099</v>
      </c>
      <c r="D666" t="s">
        <v>1138</v>
      </c>
      <c r="E666" t="str">
        <f t="shared" si="10"/>
        <v>1813099-Impressão de material para outros usos</v>
      </c>
    </row>
    <row r="667" spans="1:5" hidden="1">
      <c r="A667">
        <v>2061</v>
      </c>
      <c r="B667">
        <v>1821100</v>
      </c>
      <c r="D667" t="s">
        <v>1139</v>
      </c>
      <c r="E667" t="str">
        <f t="shared" si="10"/>
        <v>1821100-Serviços de pré-impressão</v>
      </c>
    </row>
    <row r="668" spans="1:5" hidden="1">
      <c r="A668">
        <v>2061</v>
      </c>
      <c r="B668">
        <v>1822901</v>
      </c>
      <c r="D668" t="s">
        <v>1140</v>
      </c>
      <c r="E668" t="str">
        <f t="shared" si="10"/>
        <v>1822901-Serviços de encadernação e plastificação</v>
      </c>
    </row>
    <row r="669" spans="1:5" hidden="1">
      <c r="A669">
        <v>2061</v>
      </c>
      <c r="B669">
        <v>1822999</v>
      </c>
      <c r="D669" t="s">
        <v>1141</v>
      </c>
      <c r="E669" t="str">
        <f t="shared" si="10"/>
        <v>1822999-Serviços de acabamentos gráficos, exceto encadernação e plastificação</v>
      </c>
    </row>
    <row r="670" spans="1:5" hidden="1">
      <c r="A670">
        <v>2061</v>
      </c>
      <c r="B670">
        <v>1830001</v>
      </c>
      <c r="D670" t="s">
        <v>1142</v>
      </c>
      <c r="E670" t="str">
        <f t="shared" si="10"/>
        <v>1830001-Reprodução de som em qualquer suporte</v>
      </c>
    </row>
    <row r="671" spans="1:5" hidden="1">
      <c r="A671">
        <v>2061</v>
      </c>
      <c r="B671">
        <v>1830002</v>
      </c>
      <c r="D671" t="s">
        <v>1143</v>
      </c>
      <c r="E671" t="str">
        <f t="shared" si="10"/>
        <v>1830002-Reprodução de vídeo em qualquer suporte</v>
      </c>
    </row>
    <row r="672" spans="1:5" hidden="1">
      <c r="A672">
        <v>2061</v>
      </c>
      <c r="B672">
        <v>1830003</v>
      </c>
      <c r="D672" t="s">
        <v>1144</v>
      </c>
      <c r="E672" t="str">
        <f t="shared" si="10"/>
        <v>1830003-Reprodução de software em qualquer suporte</v>
      </c>
    </row>
    <row r="673" spans="1:5" hidden="1">
      <c r="A673">
        <v>2061</v>
      </c>
      <c r="B673">
        <v>1910100</v>
      </c>
      <c r="D673" t="s">
        <v>1145</v>
      </c>
      <c r="E673" t="str">
        <f t="shared" si="10"/>
        <v>1910100-Coquerias</v>
      </c>
    </row>
    <row r="674" spans="1:5" hidden="1">
      <c r="A674">
        <v>2061</v>
      </c>
      <c r="B674">
        <v>1921700</v>
      </c>
      <c r="D674" t="s">
        <v>1146</v>
      </c>
      <c r="E674" t="str">
        <f t="shared" si="10"/>
        <v>1921700-Fabricação de produtos do refino de petróleo</v>
      </c>
    </row>
    <row r="675" spans="1:5" hidden="1">
      <c r="A675">
        <v>2061</v>
      </c>
      <c r="B675">
        <v>1922501</v>
      </c>
      <c r="D675" t="s">
        <v>1147</v>
      </c>
      <c r="E675" t="str">
        <f t="shared" si="10"/>
        <v>1922501-Formulação de combustíveis</v>
      </c>
    </row>
    <row r="676" spans="1:5" hidden="1">
      <c r="A676">
        <v>2061</v>
      </c>
      <c r="B676">
        <v>1922502</v>
      </c>
      <c r="D676" t="s">
        <v>1148</v>
      </c>
      <c r="E676" t="str">
        <f t="shared" si="10"/>
        <v>1922502-Rerrefino de óleos lubrificantes</v>
      </c>
    </row>
    <row r="677" spans="1:5" hidden="1">
      <c r="A677">
        <v>2061</v>
      </c>
      <c r="B677">
        <v>1922599</v>
      </c>
      <c r="D677" t="s">
        <v>1149</v>
      </c>
      <c r="E677" t="str">
        <f t="shared" si="10"/>
        <v>1922599-Fabricação de outros produtos derivados do petróleo, exceto produtos do refino</v>
      </c>
    </row>
    <row r="678" spans="1:5" hidden="1">
      <c r="A678">
        <v>2061</v>
      </c>
      <c r="B678">
        <v>1931400</v>
      </c>
      <c r="D678" t="s">
        <v>1150</v>
      </c>
      <c r="E678" t="str">
        <f t="shared" si="10"/>
        <v>1931400-Fabricação de álcool</v>
      </c>
    </row>
    <row r="679" spans="1:5" hidden="1">
      <c r="A679">
        <v>2061</v>
      </c>
      <c r="B679">
        <v>1932200</v>
      </c>
      <c r="D679" t="s">
        <v>1151</v>
      </c>
      <c r="E679" t="str">
        <f t="shared" si="10"/>
        <v>1932200-Fabricação de biocombustíveis, exceto álcool</v>
      </c>
    </row>
    <row r="680" spans="1:5" hidden="1">
      <c r="A680">
        <v>2061</v>
      </c>
      <c r="B680">
        <v>2011800</v>
      </c>
      <c r="D680" t="s">
        <v>1152</v>
      </c>
      <c r="E680" t="str">
        <f t="shared" si="10"/>
        <v>2011800-Fabricação de cloro e álcalis</v>
      </c>
    </row>
    <row r="681" spans="1:5" hidden="1">
      <c r="A681">
        <v>2061</v>
      </c>
      <c r="B681">
        <v>2012600</v>
      </c>
      <c r="D681" t="s">
        <v>1153</v>
      </c>
      <c r="E681" t="str">
        <f t="shared" si="10"/>
        <v>2012600-Fabricação de intermediários para fertilizantes</v>
      </c>
    </row>
    <row r="682" spans="1:5" hidden="1">
      <c r="A682">
        <v>2061</v>
      </c>
      <c r="B682">
        <v>2013401</v>
      </c>
      <c r="D682" t="s">
        <v>1154</v>
      </c>
      <c r="E682" t="str">
        <f t="shared" si="10"/>
        <v>2013401-FABRICAÇÃO DE PRODUTOS QUÍMICOS</v>
      </c>
    </row>
    <row r="683" spans="1:5" hidden="1">
      <c r="A683">
        <v>2061</v>
      </c>
      <c r="B683">
        <v>2013402</v>
      </c>
      <c r="D683" t="s">
        <v>1155</v>
      </c>
      <c r="E683" t="str">
        <f t="shared" si="10"/>
        <v>2013402-Fabricação de adubos e fertilizantes, exceto organo-minerais</v>
      </c>
    </row>
    <row r="684" spans="1:5" hidden="1">
      <c r="A684">
        <v>2061</v>
      </c>
      <c r="B684">
        <v>2014200</v>
      </c>
      <c r="D684" t="s">
        <v>1156</v>
      </c>
      <c r="E684" t="str">
        <f t="shared" si="10"/>
        <v>2014200-Fabricação de gases industriais</v>
      </c>
    </row>
    <row r="685" spans="1:5" hidden="1">
      <c r="A685">
        <v>2061</v>
      </c>
      <c r="B685">
        <v>2019301</v>
      </c>
      <c r="D685" t="s">
        <v>1157</v>
      </c>
      <c r="E685" t="str">
        <f t="shared" si="10"/>
        <v>2019301-Elaboração de combustíveis nucleares</v>
      </c>
    </row>
    <row r="686" spans="1:5" hidden="1">
      <c r="A686">
        <v>2061</v>
      </c>
      <c r="B686">
        <v>2019399</v>
      </c>
      <c r="D686" t="s">
        <v>1158</v>
      </c>
      <c r="E686" t="str">
        <f t="shared" si="10"/>
        <v>2019399-Fabricação de outros produtos químicos inorgânicos não especificados</v>
      </c>
    </row>
    <row r="687" spans="1:5" hidden="1">
      <c r="A687">
        <v>2061</v>
      </c>
      <c r="B687">
        <v>2021500</v>
      </c>
      <c r="D687" t="s">
        <v>1159</v>
      </c>
      <c r="E687" t="str">
        <f t="shared" si="10"/>
        <v>2021500-Fabricação de produtos petroquímicos básicos</v>
      </c>
    </row>
    <row r="688" spans="1:5" hidden="1">
      <c r="A688">
        <v>2061</v>
      </c>
      <c r="B688">
        <v>2022300</v>
      </c>
      <c r="D688" t="s">
        <v>1160</v>
      </c>
      <c r="E688" t="str">
        <f t="shared" si="10"/>
        <v>2022300-Fabricação de intermediários para plastificantes, resinas e fibras</v>
      </c>
    </row>
    <row r="689" spans="1:5" hidden="1">
      <c r="A689">
        <v>2061</v>
      </c>
      <c r="B689">
        <v>2029100</v>
      </c>
      <c r="D689" t="s">
        <v>1161</v>
      </c>
      <c r="E689" t="str">
        <f t="shared" si="10"/>
        <v>2029100-Fabricação de produtos químicos orgânicos não especificados</v>
      </c>
    </row>
    <row r="690" spans="1:5" hidden="1">
      <c r="A690">
        <v>2061</v>
      </c>
      <c r="B690">
        <v>2031200</v>
      </c>
      <c r="D690" t="s">
        <v>1162</v>
      </c>
      <c r="E690" t="str">
        <f t="shared" si="10"/>
        <v>2031200-Fabricação de resinas termoplásticas</v>
      </c>
    </row>
    <row r="691" spans="1:5" hidden="1">
      <c r="A691">
        <v>2061</v>
      </c>
      <c r="B691">
        <v>2032100</v>
      </c>
      <c r="D691" t="s">
        <v>1163</v>
      </c>
      <c r="E691" t="str">
        <f t="shared" si="10"/>
        <v>2032100-Fabricação de resinas termofixas</v>
      </c>
    </row>
    <row r="692" spans="1:5" hidden="1">
      <c r="A692">
        <v>2061</v>
      </c>
      <c r="B692">
        <v>2033900</v>
      </c>
      <c r="D692" t="s">
        <v>1164</v>
      </c>
      <c r="E692" t="str">
        <f t="shared" si="10"/>
        <v>2033900-Fabricação de elastômeros</v>
      </c>
    </row>
    <row r="693" spans="1:5" hidden="1">
      <c r="A693">
        <v>2061</v>
      </c>
      <c r="B693">
        <v>2040100</v>
      </c>
      <c r="D693" t="s">
        <v>1165</v>
      </c>
      <c r="E693" t="str">
        <f t="shared" si="10"/>
        <v>2040100-Fabricação de fibras artificiais e sintéticas</v>
      </c>
    </row>
    <row r="694" spans="1:5" hidden="1">
      <c r="A694">
        <v>2061</v>
      </c>
      <c r="B694">
        <v>2051700</v>
      </c>
      <c r="D694" t="s">
        <v>1166</v>
      </c>
      <c r="E694" t="str">
        <f t="shared" si="10"/>
        <v>2051700-Fabricação de defensivos agrícolas</v>
      </c>
    </row>
    <row r="695" spans="1:5" hidden="1">
      <c r="A695">
        <v>2061</v>
      </c>
      <c r="B695">
        <v>2052500</v>
      </c>
      <c r="D695" t="s">
        <v>1167</v>
      </c>
      <c r="E695" t="str">
        <f t="shared" si="10"/>
        <v>2052500-Fabricação de desinfestantes domissanitários</v>
      </c>
    </row>
    <row r="696" spans="1:5" hidden="1">
      <c r="A696">
        <v>2061</v>
      </c>
      <c r="B696">
        <v>2061400</v>
      </c>
      <c r="D696" t="s">
        <v>1168</v>
      </c>
      <c r="E696" t="str">
        <f t="shared" si="10"/>
        <v>2061400-Fabricação de sabões e detergentes sintéticos</v>
      </c>
    </row>
    <row r="697" spans="1:5" hidden="1">
      <c r="A697">
        <v>2061</v>
      </c>
      <c r="B697">
        <v>2062200</v>
      </c>
      <c r="D697" t="s">
        <v>1169</v>
      </c>
      <c r="E697" t="str">
        <f t="shared" si="10"/>
        <v>2062200-Fabricação de produtos de limpeza e polimento</v>
      </c>
    </row>
    <row r="698" spans="1:5" hidden="1">
      <c r="A698">
        <v>2061</v>
      </c>
      <c r="B698">
        <v>2063100</v>
      </c>
      <c r="D698" t="s">
        <v>1170</v>
      </c>
      <c r="E698" t="str">
        <f t="shared" si="10"/>
        <v>2063100-Fabricação de cosméticos, produtos de perfumaria e de higiene pessoal</v>
      </c>
    </row>
    <row r="699" spans="1:5" hidden="1">
      <c r="A699">
        <v>2061</v>
      </c>
      <c r="B699">
        <v>2071100</v>
      </c>
      <c r="D699" t="s">
        <v>1171</v>
      </c>
      <c r="E699" t="str">
        <f t="shared" si="10"/>
        <v>2071100-Fabricação de tintas, vernizes, esmaltes e lacas</v>
      </c>
    </row>
    <row r="700" spans="1:5" hidden="1">
      <c r="A700">
        <v>2061</v>
      </c>
      <c r="B700">
        <v>2072000</v>
      </c>
      <c r="D700" t="s">
        <v>1172</v>
      </c>
      <c r="E700" t="str">
        <f t="shared" si="10"/>
        <v>2072000-Fabricação de tintas de impressão</v>
      </c>
    </row>
    <row r="701" spans="1:5" hidden="1">
      <c r="A701">
        <v>2061</v>
      </c>
      <c r="B701">
        <v>2073800</v>
      </c>
      <c r="D701" t="s">
        <v>1173</v>
      </c>
      <c r="E701" t="str">
        <f t="shared" si="10"/>
        <v>2073800-Fabricação de impermeabilizantes, solventes e produtos afins</v>
      </c>
    </row>
    <row r="702" spans="1:5" hidden="1">
      <c r="A702">
        <v>2061</v>
      </c>
      <c r="B702">
        <v>2091600</v>
      </c>
      <c r="D702" t="s">
        <v>1174</v>
      </c>
      <c r="E702" t="str">
        <f t="shared" si="10"/>
        <v>2091600-Fabricação de adesivos e selantes</v>
      </c>
    </row>
    <row r="703" spans="1:5" hidden="1">
      <c r="A703">
        <v>2061</v>
      </c>
      <c r="B703">
        <v>2092401</v>
      </c>
      <c r="D703" t="s">
        <v>1175</v>
      </c>
      <c r="E703" t="str">
        <f t="shared" si="10"/>
        <v>2092401-Fabricação de pólvoras, explosivos e detonantes</v>
      </c>
    </row>
    <row r="704" spans="1:5" hidden="1">
      <c r="A704">
        <v>2061</v>
      </c>
      <c r="B704">
        <v>2092402</v>
      </c>
      <c r="D704" t="s">
        <v>1176</v>
      </c>
      <c r="E704" t="str">
        <f t="shared" si="10"/>
        <v>2092402-Fabricação de artigos pirotécnicos</v>
      </c>
    </row>
    <row r="705" spans="1:5" hidden="1">
      <c r="A705">
        <v>2061</v>
      </c>
      <c r="B705">
        <v>2092403</v>
      </c>
      <c r="D705" t="s">
        <v>1177</v>
      </c>
      <c r="E705" t="str">
        <f t="shared" si="10"/>
        <v>2092403-Fabricação de fósforos de segurança</v>
      </c>
    </row>
    <row r="706" spans="1:5" hidden="1">
      <c r="A706">
        <v>2061</v>
      </c>
      <c r="B706">
        <v>2093200</v>
      </c>
      <c r="D706" t="s">
        <v>1178</v>
      </c>
      <c r="E706" t="str">
        <f t="shared" si="10"/>
        <v>2093200-Fabricação de aditivos de uso industrial</v>
      </c>
    </row>
    <row r="707" spans="1:5" hidden="1">
      <c r="A707">
        <v>2061</v>
      </c>
      <c r="B707">
        <v>2094100</v>
      </c>
      <c r="D707" t="s">
        <v>1179</v>
      </c>
      <c r="E707" t="str">
        <f t="shared" si="10"/>
        <v>2094100-Fabricação de catalisadores</v>
      </c>
    </row>
    <row r="708" spans="1:5" hidden="1">
      <c r="A708">
        <v>2061</v>
      </c>
      <c r="B708">
        <v>2099101</v>
      </c>
      <c r="D708" t="s">
        <v>1180</v>
      </c>
      <c r="E708" t="str">
        <f t="shared" si="10"/>
        <v>2099101-Fabricação de chapas, filmes, papéis e outros materiais e produtos químicos para fotografia</v>
      </c>
    </row>
    <row r="709" spans="1:5" hidden="1">
      <c r="A709">
        <v>2061</v>
      </c>
      <c r="B709">
        <v>2099199</v>
      </c>
      <c r="D709" t="s">
        <v>1181</v>
      </c>
      <c r="E709" t="str">
        <f t="shared" si="10"/>
        <v>2099199-Fabricação de outros produtos químicos não especificados</v>
      </c>
    </row>
    <row r="710" spans="1:5" hidden="1">
      <c r="A710">
        <v>2061</v>
      </c>
      <c r="B710">
        <v>2110600</v>
      </c>
      <c r="D710" t="s">
        <v>1182</v>
      </c>
      <c r="E710" t="str">
        <f t="shared" si="10"/>
        <v>2110600-Fabricação de produtos farmoquímicos</v>
      </c>
    </row>
    <row r="711" spans="1:5" hidden="1">
      <c r="A711">
        <v>2061</v>
      </c>
      <c r="B711">
        <v>2121101</v>
      </c>
      <c r="D711" t="s">
        <v>1183</v>
      </c>
      <c r="E711" t="str">
        <f t="shared" si="10"/>
        <v>2121101-Fabricação de medicamentos alopáticos para uso humano</v>
      </c>
    </row>
    <row r="712" spans="1:5" hidden="1">
      <c r="A712">
        <v>2061</v>
      </c>
      <c r="B712">
        <v>2121102</v>
      </c>
      <c r="D712" t="s">
        <v>1184</v>
      </c>
      <c r="E712" t="str">
        <f t="shared" ref="E712:E775" si="11">CONCATENATE(B712,"-",D712)</f>
        <v>2121102-Fabricação de medicamentos homeopáticos para uso humano</v>
      </c>
    </row>
    <row r="713" spans="1:5" hidden="1">
      <c r="A713">
        <v>2061</v>
      </c>
      <c r="B713">
        <v>2121103</v>
      </c>
      <c r="D713" t="s">
        <v>1185</v>
      </c>
      <c r="E713" t="str">
        <f t="shared" si="11"/>
        <v>2121103-Fabricação de medicamentos fitoterápicos para uso humano</v>
      </c>
    </row>
    <row r="714" spans="1:5" hidden="1">
      <c r="A714">
        <v>2061</v>
      </c>
      <c r="B714">
        <v>2122000</v>
      </c>
      <c r="D714" t="s">
        <v>1186</v>
      </c>
      <c r="E714" t="str">
        <f t="shared" si="11"/>
        <v>2122000-Fabricação de medicamentos para uso veterinário</v>
      </c>
    </row>
    <row r="715" spans="1:5" hidden="1">
      <c r="A715">
        <v>2061</v>
      </c>
      <c r="B715">
        <v>2123800</v>
      </c>
      <c r="D715" t="s">
        <v>1187</v>
      </c>
      <c r="E715" t="str">
        <f t="shared" si="11"/>
        <v>2123800-Fabricação de preparações farmacêuticas</v>
      </c>
    </row>
    <row r="716" spans="1:5" hidden="1">
      <c r="A716">
        <v>2061</v>
      </c>
      <c r="B716">
        <v>2211100</v>
      </c>
      <c r="D716" t="s">
        <v>1188</v>
      </c>
      <c r="E716" t="str">
        <f t="shared" si="11"/>
        <v>2211100-Fabricação de pneumáticos e de câmaras-de-ar</v>
      </c>
    </row>
    <row r="717" spans="1:5" hidden="1">
      <c r="A717">
        <v>2061</v>
      </c>
      <c r="B717">
        <v>2212900</v>
      </c>
      <c r="D717" t="s">
        <v>1189</v>
      </c>
      <c r="E717" t="str">
        <f t="shared" si="11"/>
        <v>2212900-Reforma de pneumáticos usados</v>
      </c>
    </row>
    <row r="718" spans="1:5" hidden="1">
      <c r="A718">
        <v>2061</v>
      </c>
      <c r="B718">
        <v>2219600</v>
      </c>
      <c r="D718" t="s">
        <v>1190</v>
      </c>
      <c r="E718" t="str">
        <f t="shared" si="11"/>
        <v>2219600-Fabricação de artefatos de borracha não especificados</v>
      </c>
    </row>
    <row r="719" spans="1:5" hidden="1">
      <c r="A719">
        <v>2061</v>
      </c>
      <c r="B719">
        <v>2221800</v>
      </c>
      <c r="D719" t="s">
        <v>1191</v>
      </c>
      <c r="E719" t="str">
        <f t="shared" si="11"/>
        <v>2221800-Fabricação de laminados planos e tubulares de material plástico</v>
      </c>
    </row>
    <row r="720" spans="1:5" hidden="1">
      <c r="A720">
        <v>2061</v>
      </c>
      <c r="B720">
        <v>2222600</v>
      </c>
      <c r="D720" t="s">
        <v>1192</v>
      </c>
      <c r="E720" t="str">
        <f t="shared" si="11"/>
        <v>2222600-Fabricação de embalagens de material plástico</v>
      </c>
    </row>
    <row r="721" spans="1:5" hidden="1">
      <c r="A721">
        <v>2061</v>
      </c>
      <c r="B721">
        <v>2223400</v>
      </c>
      <c r="D721" t="s">
        <v>1193</v>
      </c>
      <c r="E721" t="str">
        <f t="shared" si="11"/>
        <v>2223400-Fabricação de tubos e acessórios de material plástico para uso na construção</v>
      </c>
    </row>
    <row r="722" spans="1:5" hidden="1">
      <c r="A722">
        <v>2061</v>
      </c>
      <c r="B722">
        <v>2229301</v>
      </c>
      <c r="D722" t="s">
        <v>1194</v>
      </c>
      <c r="E722" t="str">
        <f t="shared" si="11"/>
        <v>2229301-Fabricação de artefatos de material plástico para uso pessoal e doméstico</v>
      </c>
    </row>
    <row r="723" spans="1:5" hidden="1">
      <c r="A723">
        <v>2061</v>
      </c>
      <c r="B723">
        <v>2229302</v>
      </c>
      <c r="D723" t="s">
        <v>1195</v>
      </c>
      <c r="E723" t="str">
        <f t="shared" si="11"/>
        <v>2229302-Fabricação de artefatos de material plástico para usos industriais</v>
      </c>
    </row>
    <row r="724" spans="1:5" hidden="1">
      <c r="A724">
        <v>2061</v>
      </c>
      <c r="B724">
        <v>2229303</v>
      </c>
      <c r="D724" t="s">
        <v>1196</v>
      </c>
      <c r="E724" t="str">
        <f t="shared" si="11"/>
        <v>2229303-Fabricação de artefatos de material plástico para uso na construção, exceto tubos e acessórios</v>
      </c>
    </row>
    <row r="725" spans="1:5" hidden="1">
      <c r="A725">
        <v>2061</v>
      </c>
      <c r="B725">
        <v>2229399</v>
      </c>
      <c r="D725" t="s">
        <v>1197</v>
      </c>
      <c r="E725" t="str">
        <f t="shared" si="11"/>
        <v>2229399-Fabricação de artefatos de material plástico para outros usos não especificados</v>
      </c>
    </row>
    <row r="726" spans="1:5" hidden="1">
      <c r="A726">
        <v>2061</v>
      </c>
      <c r="B726">
        <v>2311700</v>
      </c>
      <c r="D726" t="s">
        <v>1198</v>
      </c>
      <c r="E726" t="str">
        <f t="shared" si="11"/>
        <v>2311700-Fabricação de vidro plano e de segurança</v>
      </c>
    </row>
    <row r="727" spans="1:5" hidden="1">
      <c r="A727">
        <v>2061</v>
      </c>
      <c r="B727">
        <v>2312500</v>
      </c>
      <c r="D727" t="s">
        <v>1199</v>
      </c>
      <c r="E727" t="str">
        <f t="shared" si="11"/>
        <v>2312500-Fabricação de embalagens de vidro</v>
      </c>
    </row>
    <row r="728" spans="1:5" hidden="1">
      <c r="A728">
        <v>2061</v>
      </c>
      <c r="B728">
        <v>2319200</v>
      </c>
      <c r="D728" t="s">
        <v>1200</v>
      </c>
      <c r="E728" t="str">
        <f t="shared" si="11"/>
        <v>2319200-Fabricação de artigos de vidro</v>
      </c>
    </row>
    <row r="729" spans="1:5" hidden="1">
      <c r="A729">
        <v>2061</v>
      </c>
      <c r="B729">
        <v>2320600</v>
      </c>
      <c r="D729" t="s">
        <v>1201</v>
      </c>
      <c r="E729" t="str">
        <f t="shared" si="11"/>
        <v>2320600-Fabricação de cimento</v>
      </c>
    </row>
    <row r="730" spans="1:5" hidden="1">
      <c r="A730">
        <v>2061</v>
      </c>
      <c r="B730">
        <v>2330301</v>
      </c>
      <c r="D730" t="s">
        <v>1202</v>
      </c>
      <c r="E730" t="str">
        <f t="shared" si="11"/>
        <v>2330301-Fabricação de estruturas pré-moldadas de concreto armado</v>
      </c>
    </row>
    <row r="731" spans="1:5" hidden="1">
      <c r="A731">
        <v>2061</v>
      </c>
      <c r="B731">
        <v>2330302</v>
      </c>
      <c r="D731" t="s">
        <v>1203</v>
      </c>
      <c r="E731" t="str">
        <f t="shared" si="11"/>
        <v>2330302-Fabricação de artefatos de cimento para uso na construção</v>
      </c>
    </row>
    <row r="732" spans="1:5" hidden="1">
      <c r="A732">
        <v>2061</v>
      </c>
      <c r="B732">
        <v>2330303</v>
      </c>
      <c r="D732" t="s">
        <v>1204</v>
      </c>
      <c r="E732" t="str">
        <f t="shared" si="11"/>
        <v>2330303-Fabricação de artefatos de fibrocimento para uso na construção</v>
      </c>
    </row>
    <row r="733" spans="1:5" hidden="1">
      <c r="A733">
        <v>2061</v>
      </c>
      <c r="B733">
        <v>2330304</v>
      </c>
      <c r="D733" t="s">
        <v>1205</v>
      </c>
      <c r="E733" t="str">
        <f t="shared" si="11"/>
        <v>2330304-Fabricação de casas pré-moldadas de concreto</v>
      </c>
    </row>
    <row r="734" spans="1:5" hidden="1">
      <c r="A734">
        <v>2061</v>
      </c>
      <c r="B734">
        <v>2330305</v>
      </c>
      <c r="D734" t="s">
        <v>1206</v>
      </c>
      <c r="E734" t="str">
        <f t="shared" si="11"/>
        <v>2330305-Preparação de massa de concreto e argamassa para construção</v>
      </c>
    </row>
    <row r="735" spans="1:5" hidden="1">
      <c r="A735">
        <v>2061</v>
      </c>
      <c r="B735">
        <v>2330399</v>
      </c>
      <c r="D735" t="s">
        <v>1207</v>
      </c>
      <c r="E735" t="str">
        <f t="shared" si="11"/>
        <v>2330399-Fabricação de artefatos e produtos de concreto, cimento, fibrocimento, gesso e materiais semelhantes</v>
      </c>
    </row>
    <row r="736" spans="1:5" hidden="1">
      <c r="A736">
        <v>2061</v>
      </c>
      <c r="B736">
        <v>2341900</v>
      </c>
      <c r="D736" t="s">
        <v>1208</v>
      </c>
      <c r="E736" t="str">
        <f t="shared" si="11"/>
        <v>2341900-Fabricação de produtos cerâmicos refratários</v>
      </c>
    </row>
    <row r="737" spans="1:5" hidden="1">
      <c r="A737">
        <v>2061</v>
      </c>
      <c r="B737">
        <v>2342701</v>
      </c>
      <c r="D737" t="s">
        <v>1209</v>
      </c>
      <c r="E737" t="str">
        <f t="shared" si="11"/>
        <v>2342701-Fabricação de azulejos e pisos</v>
      </c>
    </row>
    <row r="738" spans="1:5" hidden="1">
      <c r="A738">
        <v>2061</v>
      </c>
      <c r="B738">
        <v>2342702</v>
      </c>
      <c r="D738" t="s">
        <v>1210</v>
      </c>
      <c r="E738" t="str">
        <f t="shared" si="11"/>
        <v>2342702-Fabricação de artefatos de cerâmica e barro cozido para uso na construção, exceto azulejos e pisos</v>
      </c>
    </row>
    <row r="739" spans="1:5" hidden="1">
      <c r="A739">
        <v>2061</v>
      </c>
      <c r="B739">
        <v>2349401</v>
      </c>
      <c r="D739" t="s">
        <v>1211</v>
      </c>
      <c r="E739" t="str">
        <f t="shared" si="11"/>
        <v>2349401-Fabricação de material sanitário de cerâmica</v>
      </c>
    </row>
    <row r="740" spans="1:5" hidden="1">
      <c r="A740">
        <v>2061</v>
      </c>
      <c r="B740">
        <v>2349499</v>
      </c>
      <c r="D740" t="s">
        <v>1212</v>
      </c>
      <c r="E740" t="str">
        <f t="shared" si="11"/>
        <v>2349499-Fabricação de produtos cerâmicos não-refratários não especificados</v>
      </c>
    </row>
    <row r="741" spans="1:5" hidden="1">
      <c r="A741">
        <v>2061</v>
      </c>
      <c r="B741">
        <v>2391501</v>
      </c>
      <c r="D741" t="s">
        <v>1213</v>
      </c>
      <c r="E741" t="str">
        <f t="shared" si="11"/>
        <v>2391501-Britamento de pedras, exceto associado à extração</v>
      </c>
    </row>
    <row r="742" spans="1:5" hidden="1">
      <c r="A742">
        <v>2061</v>
      </c>
      <c r="B742">
        <v>2391502</v>
      </c>
      <c r="D742" t="s">
        <v>1214</v>
      </c>
      <c r="E742" t="str">
        <f t="shared" si="11"/>
        <v>2391502-Aparelhamento de pedras para construção, exceto associado à extração</v>
      </c>
    </row>
    <row r="743" spans="1:5" hidden="1">
      <c r="A743">
        <v>2061</v>
      </c>
      <c r="B743">
        <v>2391503</v>
      </c>
      <c r="D743" t="s">
        <v>1215</v>
      </c>
      <c r="E743" t="str">
        <f t="shared" si="11"/>
        <v>2391503-Aparelhamento de placas e execução de trabalhos em mármore, granito, ardósia e outras pedras</v>
      </c>
    </row>
    <row r="744" spans="1:5" hidden="1">
      <c r="A744">
        <v>2061</v>
      </c>
      <c r="B744">
        <v>2392300</v>
      </c>
      <c r="D744" t="s">
        <v>1216</v>
      </c>
      <c r="E744" t="str">
        <f t="shared" si="11"/>
        <v>2392300-Fabricação de cal e gesso</v>
      </c>
    </row>
    <row r="745" spans="1:5" hidden="1">
      <c r="A745">
        <v>2061</v>
      </c>
      <c r="B745">
        <v>2399101</v>
      </c>
      <c r="D745" t="s">
        <v>1217</v>
      </c>
      <c r="E745" t="str">
        <f t="shared" si="11"/>
        <v>2399101-Decoração, lapidação, gravação, vitrificação e outros trabalhos em cerâmica, louça, vidro e cristal</v>
      </c>
    </row>
    <row r="746" spans="1:5" hidden="1">
      <c r="A746">
        <v>2061</v>
      </c>
      <c r="B746">
        <v>2399102</v>
      </c>
      <c r="D746" t="s">
        <v>1218</v>
      </c>
      <c r="E746" t="str">
        <f t="shared" si="11"/>
        <v>2399102-Fabricação de abrasivos</v>
      </c>
    </row>
    <row r="747" spans="1:5" hidden="1">
      <c r="A747">
        <v>2061</v>
      </c>
      <c r="B747">
        <v>2399199</v>
      </c>
      <c r="D747" t="s">
        <v>1219</v>
      </c>
      <c r="E747" t="str">
        <f t="shared" si="11"/>
        <v>2399199-Fabricação de outros produtos de minerais não-metálicos não especificados</v>
      </c>
    </row>
    <row r="748" spans="1:5" hidden="1">
      <c r="A748">
        <v>2061</v>
      </c>
      <c r="B748">
        <v>2411300</v>
      </c>
      <c r="D748" t="s">
        <v>1220</v>
      </c>
      <c r="E748" t="str">
        <f t="shared" si="11"/>
        <v>2411300-Produção de ferro-gusa</v>
      </c>
    </row>
    <row r="749" spans="1:5" hidden="1">
      <c r="A749">
        <v>2061</v>
      </c>
      <c r="B749">
        <v>2412100</v>
      </c>
      <c r="D749" t="s">
        <v>1221</v>
      </c>
      <c r="E749" t="str">
        <f t="shared" si="11"/>
        <v>2412100-Produção de ferroligas</v>
      </c>
    </row>
    <row r="750" spans="1:5" hidden="1">
      <c r="A750">
        <v>2061</v>
      </c>
      <c r="B750">
        <v>2421100</v>
      </c>
      <c r="D750" t="s">
        <v>1222</v>
      </c>
      <c r="E750" t="str">
        <f t="shared" si="11"/>
        <v>2421100-Produção de semi-acabados de aço</v>
      </c>
    </row>
    <row r="751" spans="1:5" hidden="1">
      <c r="A751">
        <v>2061</v>
      </c>
      <c r="B751">
        <v>2422901</v>
      </c>
      <c r="D751" t="s">
        <v>1223</v>
      </c>
      <c r="E751" t="str">
        <f t="shared" si="11"/>
        <v>2422901-Produção de laminados planos de aço ao carbono, revestidos ou não</v>
      </c>
    </row>
    <row r="752" spans="1:5" hidden="1">
      <c r="A752">
        <v>2061</v>
      </c>
      <c r="B752">
        <v>2422902</v>
      </c>
      <c r="D752" t="s">
        <v>1224</v>
      </c>
      <c r="E752" t="str">
        <f t="shared" si="11"/>
        <v>2422902-Produção de laminados planos de aços especiais</v>
      </c>
    </row>
    <row r="753" spans="1:5" hidden="1">
      <c r="A753">
        <v>2061</v>
      </c>
      <c r="B753">
        <v>2423701</v>
      </c>
      <c r="D753" t="s">
        <v>1225</v>
      </c>
      <c r="E753" t="str">
        <f t="shared" si="11"/>
        <v>2423701-Produção de tubos de aço sem costura</v>
      </c>
    </row>
    <row r="754" spans="1:5" hidden="1">
      <c r="A754">
        <v>2061</v>
      </c>
      <c r="B754">
        <v>2423702</v>
      </c>
      <c r="D754" t="s">
        <v>1226</v>
      </c>
      <c r="E754" t="str">
        <f t="shared" si="11"/>
        <v>2423702-Produção de laminados longos de aço, exceto tubos</v>
      </c>
    </row>
    <row r="755" spans="1:5" hidden="1">
      <c r="A755">
        <v>2061</v>
      </c>
      <c r="B755">
        <v>2424501</v>
      </c>
      <c r="D755" t="s">
        <v>1227</v>
      </c>
      <c r="E755" t="str">
        <f t="shared" si="11"/>
        <v>2424501-Produção de arames de aço</v>
      </c>
    </row>
    <row r="756" spans="1:5" hidden="1">
      <c r="A756">
        <v>2061</v>
      </c>
      <c r="B756">
        <v>2424502</v>
      </c>
      <c r="D756" t="s">
        <v>1228</v>
      </c>
      <c r="E756" t="str">
        <f t="shared" si="11"/>
        <v>2424502-Produção de relaminados, trefilados e perfilados de aço, exceto arames</v>
      </c>
    </row>
    <row r="757" spans="1:5" hidden="1">
      <c r="A757">
        <v>2061</v>
      </c>
      <c r="B757">
        <v>2431800</v>
      </c>
      <c r="D757" t="s">
        <v>1229</v>
      </c>
      <c r="E757" t="str">
        <f t="shared" si="11"/>
        <v>2431800-Produção de tubos de aço com costura</v>
      </c>
    </row>
    <row r="758" spans="1:5" hidden="1">
      <c r="A758">
        <v>2061</v>
      </c>
      <c r="B758">
        <v>2439300</v>
      </c>
      <c r="D758" t="s">
        <v>1230</v>
      </c>
      <c r="E758" t="str">
        <f t="shared" si="11"/>
        <v>2439300-Produção de outros tubos de ferro e aço</v>
      </c>
    </row>
    <row r="759" spans="1:5" hidden="1">
      <c r="A759">
        <v>2061</v>
      </c>
      <c r="B759">
        <v>2441501</v>
      </c>
      <c r="D759" t="s">
        <v>1231</v>
      </c>
      <c r="E759" t="str">
        <f t="shared" si="11"/>
        <v>2441501-Produção de alumínio e suas ligas em formas primárias</v>
      </c>
    </row>
    <row r="760" spans="1:5" hidden="1">
      <c r="A760">
        <v>2061</v>
      </c>
      <c r="B760">
        <v>2441502</v>
      </c>
      <c r="D760" t="s">
        <v>1232</v>
      </c>
      <c r="E760" t="str">
        <f t="shared" si="11"/>
        <v>2441502-Produção de laminados de alumínio</v>
      </c>
    </row>
    <row r="761" spans="1:5" hidden="1">
      <c r="A761">
        <v>2061</v>
      </c>
      <c r="B761">
        <v>2442300</v>
      </c>
      <c r="D761" t="s">
        <v>1233</v>
      </c>
      <c r="E761" t="str">
        <f t="shared" si="11"/>
        <v>2442300-Metalurgia dos metais preciosos</v>
      </c>
    </row>
    <row r="762" spans="1:5" hidden="1">
      <c r="A762">
        <v>2061</v>
      </c>
      <c r="B762">
        <v>2443100</v>
      </c>
      <c r="D762" t="s">
        <v>1234</v>
      </c>
      <c r="E762" t="str">
        <f t="shared" si="11"/>
        <v>2443100-Metalurgia do cobre</v>
      </c>
    </row>
    <row r="763" spans="1:5" hidden="1">
      <c r="A763">
        <v>2061</v>
      </c>
      <c r="B763">
        <v>2449101</v>
      </c>
      <c r="D763" t="s">
        <v>1235</v>
      </c>
      <c r="E763" t="str">
        <f t="shared" si="11"/>
        <v>2449101-Produção de zinco em formas primárias</v>
      </c>
    </row>
    <row r="764" spans="1:5" hidden="1">
      <c r="A764">
        <v>2061</v>
      </c>
      <c r="B764">
        <v>2449102</v>
      </c>
      <c r="D764" t="s">
        <v>1236</v>
      </c>
      <c r="E764" t="str">
        <f t="shared" si="11"/>
        <v>2449102-Produção de laminados de zinco</v>
      </c>
    </row>
    <row r="765" spans="1:5" hidden="1">
      <c r="A765">
        <v>2061</v>
      </c>
      <c r="B765">
        <v>2449103</v>
      </c>
      <c r="D765" t="s">
        <v>1237</v>
      </c>
      <c r="E765" t="str">
        <f t="shared" si="11"/>
        <v>2449103-Produção de soldas e ânodos para galvanoplastia</v>
      </c>
    </row>
    <row r="766" spans="1:5" hidden="1">
      <c r="A766">
        <v>2061</v>
      </c>
      <c r="B766">
        <v>2449199</v>
      </c>
      <c r="D766" t="s">
        <v>1238</v>
      </c>
      <c r="E766" t="str">
        <f t="shared" si="11"/>
        <v>2449199-Metalurgia de outros metais não-ferrosos e suas ligas não especificados anteriormente</v>
      </c>
    </row>
    <row r="767" spans="1:5" hidden="1">
      <c r="A767">
        <v>2061</v>
      </c>
      <c r="B767">
        <v>2451200</v>
      </c>
      <c r="D767" t="s">
        <v>1239</v>
      </c>
      <c r="E767" t="str">
        <f t="shared" si="11"/>
        <v>2451200-Fundição de ferro e aço</v>
      </c>
    </row>
    <row r="768" spans="1:5" hidden="1">
      <c r="A768">
        <v>2061</v>
      </c>
      <c r="B768">
        <v>2452100</v>
      </c>
      <c r="D768" t="s">
        <v>1240</v>
      </c>
      <c r="E768" t="str">
        <f t="shared" si="11"/>
        <v>2452100-Fundição de metais não-ferrosos e suas ligas</v>
      </c>
    </row>
    <row r="769" spans="1:5" hidden="1">
      <c r="A769">
        <v>2061</v>
      </c>
      <c r="B769">
        <v>2511000</v>
      </c>
      <c r="D769" t="s">
        <v>1241</v>
      </c>
      <c r="E769" t="str">
        <f t="shared" si="11"/>
        <v>2511000-Fabricação de estruturas metálicas</v>
      </c>
    </row>
    <row r="770" spans="1:5" hidden="1">
      <c r="A770">
        <v>2061</v>
      </c>
      <c r="B770">
        <v>2512800</v>
      </c>
      <c r="D770" t="s">
        <v>1242</v>
      </c>
      <c r="E770" t="str">
        <f t="shared" si="11"/>
        <v>2512800-Fabricação de esquadrias de metal</v>
      </c>
    </row>
    <row r="771" spans="1:5" hidden="1">
      <c r="A771">
        <v>2061</v>
      </c>
      <c r="B771">
        <v>2513600</v>
      </c>
      <c r="D771" t="s">
        <v>1243</v>
      </c>
      <c r="E771" t="str">
        <f t="shared" si="11"/>
        <v>2513600-Fabricação de obras de caldeiraria pesada</v>
      </c>
    </row>
    <row r="772" spans="1:5" hidden="1">
      <c r="A772">
        <v>2061</v>
      </c>
      <c r="B772">
        <v>2521700</v>
      </c>
      <c r="D772" t="s">
        <v>1244</v>
      </c>
      <c r="E772" t="str">
        <f t="shared" si="11"/>
        <v>2521700-Fabricação de tanques, reservatórios metálicos e caldeiras para aquecimento central</v>
      </c>
    </row>
    <row r="773" spans="1:5" hidden="1">
      <c r="A773">
        <v>2061</v>
      </c>
      <c r="B773">
        <v>2522500</v>
      </c>
      <c r="D773" t="s">
        <v>1245</v>
      </c>
      <c r="E773" t="str">
        <f t="shared" si="11"/>
        <v>2522500-Fabricação de caldeiras geradoras de vapor, exceto para aquecimento central e para veículos</v>
      </c>
    </row>
    <row r="774" spans="1:5" hidden="1">
      <c r="A774">
        <v>2061</v>
      </c>
      <c r="B774">
        <v>2531401</v>
      </c>
      <c r="D774" t="s">
        <v>1246</v>
      </c>
      <c r="E774" t="str">
        <f t="shared" si="11"/>
        <v>2531401-Produção de forjados de aço</v>
      </c>
    </row>
    <row r="775" spans="1:5" hidden="1">
      <c r="A775">
        <v>2061</v>
      </c>
      <c r="B775">
        <v>2531402</v>
      </c>
      <c r="D775" t="s">
        <v>1247</v>
      </c>
      <c r="E775" t="str">
        <f t="shared" si="11"/>
        <v>2531402-Produção de forjados de metais não-ferrosos e suas ligas</v>
      </c>
    </row>
    <row r="776" spans="1:5" hidden="1">
      <c r="A776">
        <v>2061</v>
      </c>
      <c r="B776">
        <v>2532201</v>
      </c>
      <c r="D776" t="s">
        <v>1248</v>
      </c>
      <c r="E776" t="str">
        <f t="shared" ref="E776:E839" si="12">CONCATENATE(B776,"-",D776)</f>
        <v>2532201-Produção de artefatos estampados de metal</v>
      </c>
    </row>
    <row r="777" spans="1:5" hidden="1">
      <c r="A777">
        <v>2061</v>
      </c>
      <c r="B777">
        <v>2532202</v>
      </c>
      <c r="D777" t="s">
        <v>1249</v>
      </c>
      <c r="E777" t="str">
        <f t="shared" si="12"/>
        <v>2532202-Metalurgia do pó</v>
      </c>
    </row>
    <row r="778" spans="1:5" hidden="1">
      <c r="A778">
        <v>2061</v>
      </c>
      <c r="B778">
        <v>2539001</v>
      </c>
      <c r="D778" t="s">
        <v>1250</v>
      </c>
      <c r="E778" t="str">
        <f t="shared" si="12"/>
        <v>2539001-Serviços de usinagem, tornearia e solda</v>
      </c>
    </row>
    <row r="779" spans="1:5" hidden="1">
      <c r="A779">
        <v>2061</v>
      </c>
      <c r="B779">
        <v>2539002</v>
      </c>
      <c r="D779" t="s">
        <v>1251</v>
      </c>
      <c r="E779" t="str">
        <f t="shared" si="12"/>
        <v>2539002-Serviços de tratamento e revestimento em metais</v>
      </c>
    </row>
    <row r="780" spans="1:5" hidden="1">
      <c r="A780">
        <v>2061</v>
      </c>
      <c r="B780">
        <v>2541100</v>
      </c>
      <c r="D780" t="s">
        <v>1252</v>
      </c>
      <c r="E780" t="str">
        <f t="shared" si="12"/>
        <v>2541100-Fabricação de artigos de cutelaria</v>
      </c>
    </row>
    <row r="781" spans="1:5" hidden="1">
      <c r="A781">
        <v>2061</v>
      </c>
      <c r="B781">
        <v>2542000</v>
      </c>
      <c r="D781" t="s">
        <v>1253</v>
      </c>
      <c r="E781" t="str">
        <f t="shared" si="12"/>
        <v>2542000-Fabricação de artigos de serralheria, exceto esquadrias</v>
      </c>
    </row>
    <row r="782" spans="1:5" hidden="1">
      <c r="A782">
        <v>2061</v>
      </c>
      <c r="B782">
        <v>2543800</v>
      </c>
      <c r="D782" t="s">
        <v>1254</v>
      </c>
      <c r="E782" t="str">
        <f t="shared" si="12"/>
        <v>2543800-Fabricação de ferramentas</v>
      </c>
    </row>
    <row r="783" spans="1:5" hidden="1">
      <c r="A783">
        <v>2061</v>
      </c>
      <c r="B783">
        <v>2550101</v>
      </c>
      <c r="D783" t="s">
        <v>1255</v>
      </c>
      <c r="E783" t="str">
        <f t="shared" si="12"/>
        <v>2550101-Fabricação de equipamento bélico pesado, exceto veículos militares de combate</v>
      </c>
    </row>
    <row r="784" spans="1:5" hidden="1">
      <c r="A784">
        <v>2061</v>
      </c>
      <c r="B784">
        <v>2550102</v>
      </c>
      <c r="D784" t="s">
        <v>1256</v>
      </c>
      <c r="E784" t="str">
        <f t="shared" si="12"/>
        <v>2550102-Fabricação de armas de fogo e munições</v>
      </c>
    </row>
    <row r="785" spans="1:5" hidden="1">
      <c r="A785">
        <v>2061</v>
      </c>
      <c r="B785">
        <v>2591800</v>
      </c>
      <c r="D785" t="s">
        <v>1257</v>
      </c>
      <c r="E785" t="str">
        <f t="shared" si="12"/>
        <v>2591800-Fabricação de embalagens metálicas</v>
      </c>
    </row>
    <row r="786" spans="1:5" hidden="1">
      <c r="A786">
        <v>2061</v>
      </c>
      <c r="B786">
        <v>2592601</v>
      </c>
      <c r="D786" t="s">
        <v>1258</v>
      </c>
      <c r="E786" t="str">
        <f t="shared" si="12"/>
        <v>2592601-Fabricação de produtos de trefilados de metal padronizados</v>
      </c>
    </row>
    <row r="787" spans="1:5" hidden="1">
      <c r="A787">
        <v>2061</v>
      </c>
      <c r="B787">
        <v>2592602</v>
      </c>
      <c r="D787" t="s">
        <v>1259</v>
      </c>
      <c r="E787" t="str">
        <f t="shared" si="12"/>
        <v>2592602-Fabricação de produtos de trefilados de metal, exceto padronizados</v>
      </c>
    </row>
    <row r="788" spans="1:5" hidden="1">
      <c r="A788">
        <v>2061</v>
      </c>
      <c r="B788">
        <v>2593400</v>
      </c>
      <c r="D788" t="s">
        <v>1260</v>
      </c>
      <c r="E788" t="str">
        <f t="shared" si="12"/>
        <v>2593400-Fabricação de artigos de metal para uso doméstico e pessoal</v>
      </c>
    </row>
    <row r="789" spans="1:5" hidden="1">
      <c r="A789">
        <v>2061</v>
      </c>
      <c r="B789">
        <v>2599301</v>
      </c>
      <c r="D789" t="s">
        <v>1261</v>
      </c>
      <c r="E789" t="str">
        <f t="shared" si="12"/>
        <v>2599301-Serviços de confecção de armações metálicas para a construção</v>
      </c>
    </row>
    <row r="790" spans="1:5" hidden="1">
      <c r="A790">
        <v>2061</v>
      </c>
      <c r="B790">
        <v>2599302</v>
      </c>
      <c r="D790" t="s">
        <v>1262</v>
      </c>
      <c r="E790" t="str">
        <f t="shared" si="12"/>
        <v>2599302-Serviço de corte e dobra de metais</v>
      </c>
    </row>
    <row r="791" spans="1:5" hidden="1">
      <c r="A791">
        <v>2061</v>
      </c>
      <c r="B791">
        <v>2599399</v>
      </c>
      <c r="D791" t="s">
        <v>1263</v>
      </c>
      <c r="E791" t="str">
        <f t="shared" si="12"/>
        <v>2599399-Fabricação de outros produtos de metal não especificados</v>
      </c>
    </row>
    <row r="792" spans="1:5" hidden="1">
      <c r="A792">
        <v>2061</v>
      </c>
      <c r="B792">
        <v>2610800</v>
      </c>
      <c r="D792" t="s">
        <v>1264</v>
      </c>
      <c r="E792" t="str">
        <f t="shared" si="12"/>
        <v>2610800-Fabricação de componentes eletrônicos</v>
      </c>
    </row>
    <row r="793" spans="1:5" hidden="1">
      <c r="A793">
        <v>2061</v>
      </c>
      <c r="B793">
        <v>2621300</v>
      </c>
      <c r="D793" t="s">
        <v>1265</v>
      </c>
      <c r="E793" t="str">
        <f t="shared" si="12"/>
        <v>2621300-Fabricação de equipamentos de informática</v>
      </c>
    </row>
    <row r="794" spans="1:5" hidden="1">
      <c r="A794">
        <v>2061</v>
      </c>
      <c r="B794">
        <v>2622100</v>
      </c>
      <c r="D794" t="s">
        <v>1266</v>
      </c>
      <c r="E794" t="str">
        <f t="shared" si="12"/>
        <v>2622100-Fabricação de periféricos para equipamentos de informática</v>
      </c>
    </row>
    <row r="795" spans="1:5" hidden="1">
      <c r="A795">
        <v>2061</v>
      </c>
      <c r="B795">
        <v>2631100</v>
      </c>
      <c r="D795" t="s">
        <v>1267</v>
      </c>
      <c r="E795" t="str">
        <f t="shared" si="12"/>
        <v>2631100-Fabricação de equipamentos transmissores de comunicação, peças e acessórios</v>
      </c>
    </row>
    <row r="796" spans="1:5" hidden="1">
      <c r="A796">
        <v>2061</v>
      </c>
      <c r="B796">
        <v>2632900</v>
      </c>
      <c r="D796" t="s">
        <v>1268</v>
      </c>
      <c r="E796" t="str">
        <f t="shared" si="12"/>
        <v>2632900-Fabricação de aparelhos telefônicos e de outros equipamentos de comunicação, peças e acessórios</v>
      </c>
    </row>
    <row r="797" spans="1:5" hidden="1">
      <c r="A797">
        <v>2061</v>
      </c>
      <c r="B797">
        <v>2640000</v>
      </c>
      <c r="D797" t="s">
        <v>1269</v>
      </c>
      <c r="E797" t="str">
        <f t="shared" si="12"/>
        <v>2640000- Fabricação de aparelhos de recepção, reprodução, gravação e amplificação de áudio e video</v>
      </c>
    </row>
    <row r="798" spans="1:5" hidden="1">
      <c r="A798">
        <v>2061</v>
      </c>
      <c r="B798">
        <v>2651500</v>
      </c>
      <c r="D798" t="s">
        <v>1270</v>
      </c>
      <c r="E798" t="str">
        <f t="shared" si="12"/>
        <v>2651500-Fabricação de aparelhos e equipamentos de medida, teste e controle</v>
      </c>
    </row>
    <row r="799" spans="1:5" hidden="1">
      <c r="A799">
        <v>2061</v>
      </c>
      <c r="B799">
        <v>2652300</v>
      </c>
      <c r="D799" t="s">
        <v>1271</v>
      </c>
      <c r="E799" t="str">
        <f t="shared" si="12"/>
        <v>2652300-Fabricação de cronômetros e relógios</v>
      </c>
    </row>
    <row r="800" spans="1:5" hidden="1">
      <c r="A800">
        <v>2061</v>
      </c>
      <c r="B800">
        <v>2660400</v>
      </c>
      <c r="D800" t="s">
        <v>1272</v>
      </c>
      <c r="E800" t="str">
        <f t="shared" si="12"/>
        <v>2660400-Fabricação de aparelhos eletromédicos e eletroterapêuticos e equipamentos de irradiação</v>
      </c>
    </row>
    <row r="801" spans="1:5" hidden="1">
      <c r="A801">
        <v>2061</v>
      </c>
      <c r="B801">
        <v>2670101</v>
      </c>
      <c r="D801" t="s">
        <v>1273</v>
      </c>
      <c r="E801" t="str">
        <f t="shared" si="12"/>
        <v>2670101-Fabricação de equipamentos e instrumentos ópticos, peças e acessórios</v>
      </c>
    </row>
    <row r="802" spans="1:5" hidden="1">
      <c r="A802">
        <v>2061</v>
      </c>
      <c r="B802">
        <v>2670102</v>
      </c>
      <c r="D802" t="s">
        <v>1274</v>
      </c>
      <c r="E802" t="str">
        <f t="shared" si="12"/>
        <v>2670102-Fabricação de aparelhos fotográficos e cinematográficos, peças e acessórios</v>
      </c>
    </row>
    <row r="803" spans="1:5" hidden="1">
      <c r="A803">
        <v>2061</v>
      </c>
      <c r="B803">
        <v>2680900</v>
      </c>
      <c r="D803" t="s">
        <v>1275</v>
      </c>
      <c r="E803" t="str">
        <f t="shared" si="12"/>
        <v>2680900-Fabricação de mídias virgens, magnéticas e ópticas</v>
      </c>
    </row>
    <row r="804" spans="1:5" hidden="1">
      <c r="A804">
        <v>2061</v>
      </c>
      <c r="B804">
        <v>2710401</v>
      </c>
      <c r="D804" t="s">
        <v>1276</v>
      </c>
      <c r="E804" t="str">
        <f t="shared" si="12"/>
        <v>2710401-Fabricação de geradores de corrente contínua e alternada, peças e acessórios</v>
      </c>
    </row>
    <row r="805" spans="1:5" hidden="1">
      <c r="A805">
        <v>2061</v>
      </c>
      <c r="B805">
        <v>2710402</v>
      </c>
      <c r="D805" t="s">
        <v>1277</v>
      </c>
      <c r="E805" t="str">
        <f t="shared" si="12"/>
        <v>2710402-Fabricação de transformadores, indutores, conversores, sincronizadores , peças e acessórios</v>
      </c>
    </row>
    <row r="806" spans="1:5" hidden="1">
      <c r="A806">
        <v>2061</v>
      </c>
      <c r="B806">
        <v>2710403</v>
      </c>
      <c r="D806" t="s">
        <v>1278</v>
      </c>
      <c r="E806" t="str">
        <f t="shared" si="12"/>
        <v>2710403-Fabricação de motores elétricos, peças e acessórios</v>
      </c>
    </row>
    <row r="807" spans="1:5" hidden="1">
      <c r="A807">
        <v>2061</v>
      </c>
      <c r="B807">
        <v>2721000</v>
      </c>
      <c r="D807" t="s">
        <v>1279</v>
      </c>
      <c r="E807" t="str">
        <f t="shared" si="12"/>
        <v>2721000-Fabricação de pilhas, baterias e acumuladores elétricos, exceto para veículos automotores</v>
      </c>
    </row>
    <row r="808" spans="1:5" hidden="1">
      <c r="A808">
        <v>2061</v>
      </c>
      <c r="B808">
        <v>2722801</v>
      </c>
      <c r="D808" t="s">
        <v>1280</v>
      </c>
      <c r="E808" t="str">
        <f t="shared" si="12"/>
        <v>2722801-Fabricação de baterias e acumuladores para veículos automotores</v>
      </c>
    </row>
    <row r="809" spans="1:5" hidden="1">
      <c r="A809">
        <v>2061</v>
      </c>
      <c r="B809">
        <v>2722802</v>
      </c>
      <c r="D809" t="s">
        <v>1281</v>
      </c>
      <c r="E809" t="str">
        <f t="shared" si="12"/>
        <v>2722802-Recondicionamento de baterias e acumuladores para veículos automotores</v>
      </c>
    </row>
    <row r="810" spans="1:5" hidden="1">
      <c r="A810">
        <v>2061</v>
      </c>
      <c r="B810">
        <v>2731700</v>
      </c>
      <c r="D810" t="s">
        <v>1282</v>
      </c>
      <c r="E810" t="str">
        <f t="shared" si="12"/>
        <v>2731700-Fabricação de aparelhos e equipamentos para distribuição e controle de energia elétrica</v>
      </c>
    </row>
    <row r="811" spans="1:5" hidden="1">
      <c r="A811">
        <v>2061</v>
      </c>
      <c r="B811">
        <v>2732500</v>
      </c>
      <c r="D811" t="s">
        <v>1283</v>
      </c>
      <c r="E811" t="str">
        <f t="shared" si="12"/>
        <v>2732500-Fabricação de material elétrico para instalações em circuito de consumo</v>
      </c>
    </row>
    <row r="812" spans="1:5" hidden="1">
      <c r="A812">
        <v>2061</v>
      </c>
      <c r="B812">
        <v>2733300</v>
      </c>
      <c r="D812" t="s">
        <v>1284</v>
      </c>
      <c r="E812" t="str">
        <f t="shared" si="12"/>
        <v>2733300-Fabricação de fios, cabos e condutores elétricos isolados</v>
      </c>
    </row>
    <row r="813" spans="1:5" hidden="1">
      <c r="A813">
        <v>2061</v>
      </c>
      <c r="B813">
        <v>2740601</v>
      </c>
      <c r="D813" t="s">
        <v>1285</v>
      </c>
      <c r="E813" t="str">
        <f t="shared" si="12"/>
        <v>2740601-Fabricação de lâmpadas</v>
      </c>
    </row>
    <row r="814" spans="1:5" hidden="1">
      <c r="A814">
        <v>2061</v>
      </c>
      <c r="B814">
        <v>2740602</v>
      </c>
      <c r="D814" t="s">
        <v>1286</v>
      </c>
      <c r="E814" t="str">
        <f t="shared" si="12"/>
        <v>2740602-Fabricação de luminárias e outros equipamentos de iluminação</v>
      </c>
    </row>
    <row r="815" spans="1:5" hidden="1">
      <c r="A815">
        <v>2061</v>
      </c>
      <c r="B815">
        <v>2751100</v>
      </c>
      <c r="D815" t="s">
        <v>1287</v>
      </c>
      <c r="E815" t="str">
        <f t="shared" si="12"/>
        <v>2751100-Fabricação de fogões, refrigeradores,máquinas de lavar e secar para uso doméstico, peças/acessórios</v>
      </c>
    </row>
    <row r="816" spans="1:5" hidden="1">
      <c r="A816">
        <v>2061</v>
      </c>
      <c r="B816">
        <v>2759701</v>
      </c>
      <c r="D816" t="s">
        <v>1288</v>
      </c>
      <c r="E816" t="str">
        <f t="shared" si="12"/>
        <v>2759701-Fabricação de aparelhos elétricos de uso pessoal, peças e acessórios</v>
      </c>
    </row>
    <row r="817" spans="1:5" hidden="1">
      <c r="A817">
        <v>2061</v>
      </c>
      <c r="B817">
        <v>2759799</v>
      </c>
      <c r="D817" t="s">
        <v>1289</v>
      </c>
      <c r="E817" t="str">
        <f t="shared" si="12"/>
        <v>2759799-Fabricação de outros aparelhos eletrodomésticos não especificados, peças e acessórios</v>
      </c>
    </row>
    <row r="818" spans="1:5" hidden="1">
      <c r="A818">
        <v>2061</v>
      </c>
      <c r="B818">
        <v>2790201</v>
      </c>
      <c r="D818" t="s">
        <v>1290</v>
      </c>
      <c r="E818" t="str">
        <f t="shared" si="12"/>
        <v>2790201-Fabricação de eletrodos, contatos e outros artigos de carvão e grafita para uso elétrico</v>
      </c>
    </row>
    <row r="819" spans="1:5" hidden="1">
      <c r="A819">
        <v>2061</v>
      </c>
      <c r="B819">
        <v>2790202</v>
      </c>
      <c r="D819" t="s">
        <v>1291</v>
      </c>
      <c r="E819" t="str">
        <f t="shared" si="12"/>
        <v>2790202-Fabricação de equipamentos para sinalização e alarme</v>
      </c>
    </row>
    <row r="820" spans="1:5" hidden="1">
      <c r="A820">
        <v>2061</v>
      </c>
      <c r="B820">
        <v>2790299</v>
      </c>
      <c r="D820" t="s">
        <v>1292</v>
      </c>
      <c r="E820" t="str">
        <f t="shared" si="12"/>
        <v>2790299-Fabricação de outros equipamentos e aparelhos elétricos não especificados</v>
      </c>
    </row>
    <row r="821" spans="1:5" hidden="1">
      <c r="A821">
        <v>2061</v>
      </c>
      <c r="B821">
        <v>2811900</v>
      </c>
      <c r="D821" t="s">
        <v>1293</v>
      </c>
      <c r="E821" t="str">
        <f t="shared" si="12"/>
        <v>2811900-Fabricação de motores e turbinas, peças e acessórios, exceto para aviões e veículos rodoviários</v>
      </c>
    </row>
    <row r="822" spans="1:5" hidden="1">
      <c r="A822">
        <v>2061</v>
      </c>
      <c r="B822">
        <v>2812700</v>
      </c>
      <c r="D822" t="s">
        <v>1294</v>
      </c>
      <c r="E822" t="str">
        <f t="shared" si="12"/>
        <v>2812700-Fabricação de equipamentos hidráulicos e pneumáticos, peças e acessórios, exceto valvulas</v>
      </c>
    </row>
    <row r="823" spans="1:5" hidden="1">
      <c r="A823">
        <v>2061</v>
      </c>
      <c r="B823">
        <v>2813500</v>
      </c>
      <c r="D823" t="s">
        <v>1295</v>
      </c>
      <c r="E823" t="str">
        <f t="shared" si="12"/>
        <v>2813500-Fabricação de válvulas, registros e dispositivos semelhantes, peças e acessórios</v>
      </c>
    </row>
    <row r="824" spans="1:5" hidden="1">
      <c r="A824">
        <v>2061</v>
      </c>
      <c r="B824">
        <v>2814301</v>
      </c>
      <c r="D824" t="s">
        <v>1296</v>
      </c>
      <c r="E824" t="str">
        <f t="shared" si="12"/>
        <v>2814301-Fabricação de compressores para uso industrial, peças e acessórios</v>
      </c>
    </row>
    <row r="825" spans="1:5" hidden="1">
      <c r="A825">
        <v>2061</v>
      </c>
      <c r="B825">
        <v>2814302</v>
      </c>
      <c r="D825" t="s">
        <v>1297</v>
      </c>
      <c r="E825" t="str">
        <f t="shared" si="12"/>
        <v>2814302-Fabricação de compressores para uso não-industrial, peças e acessórios</v>
      </c>
    </row>
    <row r="826" spans="1:5" hidden="1">
      <c r="A826">
        <v>2061</v>
      </c>
      <c r="B826">
        <v>2815101</v>
      </c>
      <c r="D826" t="s">
        <v>1298</v>
      </c>
      <c r="E826" t="str">
        <f t="shared" si="12"/>
        <v>2815101-Fabricação de rolamentos para fins industriais</v>
      </c>
    </row>
    <row r="827" spans="1:5" hidden="1">
      <c r="A827">
        <v>2061</v>
      </c>
      <c r="B827">
        <v>2815102</v>
      </c>
      <c r="D827" t="s">
        <v>1299</v>
      </c>
      <c r="E827" t="str">
        <f t="shared" si="12"/>
        <v>2815102-Fabricação de equipamentos de transmissão para fins industriais, exceto rolamentos</v>
      </c>
    </row>
    <row r="828" spans="1:5" hidden="1">
      <c r="A828">
        <v>2061</v>
      </c>
      <c r="B828">
        <v>2821601</v>
      </c>
      <c r="D828" t="s">
        <v>1300</v>
      </c>
      <c r="E828" t="str">
        <f t="shared" si="12"/>
        <v>2821601-Fabricação de fornos industriais, aparelhos e equipamentos não-elétricos para instalações térmicas</v>
      </c>
    </row>
    <row r="829" spans="1:5" hidden="1">
      <c r="A829">
        <v>2061</v>
      </c>
      <c r="B829">
        <v>2821602</v>
      </c>
      <c r="D829" t="s">
        <v>1301</v>
      </c>
      <c r="E829" t="str">
        <f t="shared" si="12"/>
        <v>2821602-Fabricação de estufas e fornos elétricos para fins industriais, peças e acessórios</v>
      </c>
    </row>
    <row r="830" spans="1:5" hidden="1">
      <c r="A830">
        <v>2061</v>
      </c>
      <c r="B830">
        <v>2822401</v>
      </c>
      <c r="D830" t="s">
        <v>1302</v>
      </c>
      <c r="E830" t="str">
        <f t="shared" si="12"/>
        <v>2822401-Fabricação de máquinas, equipamentos e aparelhos para transporte e elevação de pessoas</v>
      </c>
    </row>
    <row r="831" spans="1:5" hidden="1">
      <c r="A831">
        <v>2061</v>
      </c>
      <c r="B831">
        <v>2822402</v>
      </c>
      <c r="D831" t="s">
        <v>1303</v>
      </c>
      <c r="E831" t="str">
        <f t="shared" si="12"/>
        <v>2822402-Fabricação de máquinas, equipamentos e aparelhos para transporte e elevação de cargas</v>
      </c>
    </row>
    <row r="832" spans="1:5" hidden="1">
      <c r="A832">
        <v>2061</v>
      </c>
      <c r="B832">
        <v>2823200</v>
      </c>
      <c r="D832" t="s">
        <v>1304</v>
      </c>
      <c r="E832" t="str">
        <f t="shared" si="12"/>
        <v>2823200-Fabricação de máquinas e aparelhos de refrigeração e ventilação para uso industrial e comercial</v>
      </c>
    </row>
    <row r="833" spans="1:5" hidden="1">
      <c r="A833">
        <v>2061</v>
      </c>
      <c r="B833">
        <v>2824101</v>
      </c>
      <c r="D833" t="s">
        <v>1305</v>
      </c>
      <c r="E833" t="str">
        <f t="shared" si="12"/>
        <v>2824101-Fabricação de aparelhos e equipamentos de ar condicionado para uso industrial</v>
      </c>
    </row>
    <row r="834" spans="1:5" hidden="1">
      <c r="A834">
        <v>2061</v>
      </c>
      <c r="B834">
        <v>2824102</v>
      </c>
      <c r="D834" t="s">
        <v>1306</v>
      </c>
      <c r="E834" t="str">
        <f t="shared" si="12"/>
        <v>2824102-Fabricação de aparelhos e equipamentos de ar condicionado para uso não-industrial</v>
      </c>
    </row>
    <row r="835" spans="1:5" hidden="1">
      <c r="A835">
        <v>2061</v>
      </c>
      <c r="B835">
        <v>2825900</v>
      </c>
      <c r="D835" t="s">
        <v>1307</v>
      </c>
      <c r="E835" t="str">
        <f t="shared" si="12"/>
        <v>2825900-Fabricação de máquinas e equipamentos para saneamento básico e ambiental, peças e acessórios</v>
      </c>
    </row>
    <row r="836" spans="1:5" hidden="1">
      <c r="A836">
        <v>2061</v>
      </c>
      <c r="B836">
        <v>2829101</v>
      </c>
      <c r="D836" t="s">
        <v>1308</v>
      </c>
      <c r="E836" t="str">
        <f t="shared" si="12"/>
        <v>2829101-Fabricação de máquinas  e equipamentos não-eletrônicos para escritório, peças e acessórios</v>
      </c>
    </row>
    <row r="837" spans="1:5" hidden="1">
      <c r="A837">
        <v>2061</v>
      </c>
      <c r="B837">
        <v>2829199</v>
      </c>
      <c r="D837" t="s">
        <v>1309</v>
      </c>
      <c r="E837" t="str">
        <f t="shared" si="12"/>
        <v>2829199-Fabricação de outras máquinas e equipamentos de uso geral não especificados anteriormente, peças e a</v>
      </c>
    </row>
    <row r="838" spans="1:5" hidden="1">
      <c r="A838">
        <v>2061</v>
      </c>
      <c r="B838">
        <v>2831300</v>
      </c>
      <c r="D838" t="s">
        <v>1310</v>
      </c>
      <c r="E838" t="str">
        <f t="shared" si="12"/>
        <v>2831300-Fabricação de tratores agrícolas, peças e acessórios</v>
      </c>
    </row>
    <row r="839" spans="1:5" hidden="1">
      <c r="A839">
        <v>2061</v>
      </c>
      <c r="B839">
        <v>2832100</v>
      </c>
      <c r="D839" t="s">
        <v>1311</v>
      </c>
      <c r="E839" t="str">
        <f t="shared" si="12"/>
        <v>2832100-Fabricação de equipamentos para irrigação agrícola, peças e acessórios</v>
      </c>
    </row>
    <row r="840" spans="1:5" hidden="1">
      <c r="A840">
        <v>2061</v>
      </c>
      <c r="B840">
        <v>2833000</v>
      </c>
      <c r="D840" t="s">
        <v>1312</v>
      </c>
      <c r="E840" t="str">
        <f t="shared" ref="E840:E903" si="13">CONCATENATE(B840,"-",D840)</f>
        <v>2833000-Fabricação de máquinas e equipamentos para a agropecuária, peças e acessórios, exceto para irrigação</v>
      </c>
    </row>
    <row r="841" spans="1:5" hidden="1">
      <c r="A841">
        <v>2061</v>
      </c>
      <c r="B841">
        <v>2840200</v>
      </c>
      <c r="D841" t="s">
        <v>1313</v>
      </c>
      <c r="E841" t="str">
        <f t="shared" si="13"/>
        <v>2840200-Fabricação de máquinas-ferramenta, peças e acessórios</v>
      </c>
    </row>
    <row r="842" spans="1:5" hidden="1">
      <c r="A842">
        <v>2061</v>
      </c>
      <c r="B842">
        <v>2851800</v>
      </c>
      <c r="D842" t="s">
        <v>1314</v>
      </c>
      <c r="E842" t="str">
        <f t="shared" si="13"/>
        <v>2851800-Fabricação de máquinas e equipamentos para a prospecção e extração de petróleo, peças e acessórios</v>
      </c>
    </row>
    <row r="843" spans="1:5" hidden="1">
      <c r="A843">
        <v>2061</v>
      </c>
      <c r="B843">
        <v>2852600</v>
      </c>
      <c r="D843" t="s">
        <v>1315</v>
      </c>
      <c r="E843" t="str">
        <f t="shared" si="13"/>
        <v>2852600-Fabricação de máquinas e equipamentos de uso na extração mineral, exceto na extração de petróleo</v>
      </c>
    </row>
    <row r="844" spans="1:5" hidden="1">
      <c r="A844">
        <v>2061</v>
      </c>
      <c r="B844">
        <v>2853400</v>
      </c>
      <c r="D844" t="s">
        <v>1316</v>
      </c>
      <c r="E844" t="str">
        <f t="shared" si="13"/>
        <v>2853400-Fabricação de tratores, peças e acessórios, exceto agrícolas</v>
      </c>
    </row>
    <row r="845" spans="1:5" hidden="1">
      <c r="A845">
        <v>2061</v>
      </c>
      <c r="B845">
        <v>2854200</v>
      </c>
      <c r="D845" t="s">
        <v>1317</v>
      </c>
      <c r="E845" t="str">
        <f t="shared" si="13"/>
        <v>2854200-Fabricação de máquinas e equipamentos p/ terraplenagem, pavimentação e construção,exceto tratores</v>
      </c>
    </row>
    <row r="846" spans="1:5" hidden="1">
      <c r="A846">
        <v>2061</v>
      </c>
      <c r="B846">
        <v>2861500</v>
      </c>
      <c r="D846" t="s">
        <v>1318</v>
      </c>
      <c r="E846" t="str">
        <f t="shared" si="13"/>
        <v>2861500-Fabricação de máquinas para a indústria metalúrgica, peças e acessórios</v>
      </c>
    </row>
    <row r="847" spans="1:5" hidden="1">
      <c r="A847">
        <v>2061</v>
      </c>
      <c r="B847">
        <v>2862300</v>
      </c>
      <c r="D847" t="s">
        <v>1319</v>
      </c>
      <c r="E847" t="str">
        <f t="shared" si="13"/>
        <v>2862300-Fabricação máquinas, equipamentos para indústrias de alimentos, bebidas e fumo, peças e acessórios</v>
      </c>
    </row>
    <row r="848" spans="1:5" hidden="1">
      <c r="A848">
        <v>2061</v>
      </c>
      <c r="B848">
        <v>2863100</v>
      </c>
      <c r="D848" t="s">
        <v>1320</v>
      </c>
      <c r="E848" t="str">
        <f t="shared" si="13"/>
        <v>2863100-Fabricação de máquinas e equipamentos para a indústria têxtil, peças e acessórios</v>
      </c>
    </row>
    <row r="849" spans="1:5" hidden="1">
      <c r="A849">
        <v>2061</v>
      </c>
      <c r="B849">
        <v>2864000</v>
      </c>
      <c r="D849" t="s">
        <v>1321</v>
      </c>
      <c r="E849" t="str">
        <f t="shared" si="13"/>
        <v>2864000-Fabricação de máquinas e equipamentos para as indústrias do vestuário, do couro e de calçados</v>
      </c>
    </row>
    <row r="850" spans="1:5" hidden="1">
      <c r="A850">
        <v>2061</v>
      </c>
      <c r="B850">
        <v>2865800</v>
      </c>
      <c r="D850" t="s">
        <v>1322</v>
      </c>
      <c r="E850" t="str">
        <f t="shared" si="13"/>
        <v>2865800-Fabricação de máquinas e equipamentos para as indústrias de celulose, papel e papelão e artefatos.</v>
      </c>
    </row>
    <row r="851" spans="1:5" hidden="1">
      <c r="A851">
        <v>2061</v>
      </c>
      <c r="B851">
        <v>2866600</v>
      </c>
      <c r="D851" t="s">
        <v>1323</v>
      </c>
      <c r="E851" t="str">
        <f t="shared" si="13"/>
        <v>2866600-Fabricação de máquinas e equipamentos para a indústria do plástico, peças e acessórios</v>
      </c>
    </row>
    <row r="852" spans="1:5" hidden="1">
      <c r="A852">
        <v>2061</v>
      </c>
      <c r="B852">
        <v>2869100</v>
      </c>
      <c r="D852" t="s">
        <v>1324</v>
      </c>
      <c r="E852" t="str">
        <f t="shared" si="13"/>
        <v>2869100-Fabricação de máquinas e equipamentos para uso industrial específico, peças e acessórios</v>
      </c>
    </row>
    <row r="853" spans="1:5" hidden="1">
      <c r="A853">
        <v>2061</v>
      </c>
      <c r="B853">
        <v>2910701</v>
      </c>
      <c r="D853" t="s">
        <v>1325</v>
      </c>
      <c r="E853" t="str">
        <f t="shared" si="13"/>
        <v>2910701-Fabricação de automóveis, camionetas e utilitários</v>
      </c>
    </row>
    <row r="854" spans="1:5" hidden="1">
      <c r="A854">
        <v>2061</v>
      </c>
      <c r="B854">
        <v>2910702</v>
      </c>
      <c r="D854" t="s">
        <v>1326</v>
      </c>
      <c r="E854" t="str">
        <f t="shared" si="13"/>
        <v>2910702-Fabricação de chassis com motor para automóveis, camionetas e utilitários</v>
      </c>
    </row>
    <row r="855" spans="1:5" hidden="1">
      <c r="A855">
        <v>2061</v>
      </c>
      <c r="B855">
        <v>2910703</v>
      </c>
      <c r="D855" t="s">
        <v>1327</v>
      </c>
      <c r="E855" t="str">
        <f t="shared" si="13"/>
        <v>2910703-Fabricação de motores para automóveis, camionetas e utilitários</v>
      </c>
    </row>
    <row r="856" spans="1:5" hidden="1">
      <c r="A856">
        <v>2061</v>
      </c>
      <c r="B856">
        <v>2920401</v>
      </c>
      <c r="D856" t="s">
        <v>1328</v>
      </c>
      <c r="E856" t="str">
        <f t="shared" si="13"/>
        <v>2920401-Fabricação de caminhões e ônibus</v>
      </c>
    </row>
    <row r="857" spans="1:5" hidden="1">
      <c r="A857">
        <v>2061</v>
      </c>
      <c r="B857">
        <v>2920402</v>
      </c>
      <c r="D857" t="s">
        <v>1329</v>
      </c>
      <c r="E857" t="str">
        <f t="shared" si="13"/>
        <v>2920402-Fabricação de motores para caminhões e ônibus</v>
      </c>
    </row>
    <row r="858" spans="1:5" hidden="1">
      <c r="A858">
        <v>2061</v>
      </c>
      <c r="B858">
        <v>2930101</v>
      </c>
      <c r="D858" t="s">
        <v>1330</v>
      </c>
      <c r="E858" t="str">
        <f t="shared" si="13"/>
        <v>2930101-Fabricação de cabines, carrocerias e reboques para caminhões</v>
      </c>
    </row>
    <row r="859" spans="1:5" hidden="1">
      <c r="A859">
        <v>2061</v>
      </c>
      <c r="B859">
        <v>2930102</v>
      </c>
      <c r="D859" t="s">
        <v>1331</v>
      </c>
      <c r="E859" t="str">
        <f t="shared" si="13"/>
        <v>2930102-Fabricação de carrocerias para ônibus</v>
      </c>
    </row>
    <row r="860" spans="1:5" hidden="1">
      <c r="A860">
        <v>2061</v>
      </c>
      <c r="B860">
        <v>2930103</v>
      </c>
      <c r="D860" t="s">
        <v>1332</v>
      </c>
      <c r="E860" t="str">
        <f t="shared" si="13"/>
        <v>2930103-Fabricação de cabines, carrocerias e reboques para veículos automotores, exceto caminhões e ônibus</v>
      </c>
    </row>
    <row r="861" spans="1:5" hidden="1">
      <c r="A861">
        <v>2061</v>
      </c>
      <c r="B861">
        <v>2941700</v>
      </c>
      <c r="D861" t="s">
        <v>1333</v>
      </c>
      <c r="E861" t="str">
        <f t="shared" si="13"/>
        <v>2941700-Fabricação de peças e acessórios para o sistema motor de veículos automotores</v>
      </c>
    </row>
    <row r="862" spans="1:5" hidden="1">
      <c r="A862">
        <v>2061</v>
      </c>
      <c r="B862">
        <v>2942500</v>
      </c>
      <c r="D862" t="s">
        <v>1334</v>
      </c>
      <c r="E862" t="str">
        <f t="shared" si="13"/>
        <v>2942500-Fabricação de peças e acessórios para os sistemas de marcha e transmissão de veículos automotores</v>
      </c>
    </row>
    <row r="863" spans="1:5" hidden="1">
      <c r="A863">
        <v>2061</v>
      </c>
      <c r="B863">
        <v>2943300</v>
      </c>
      <c r="D863" t="s">
        <v>1335</v>
      </c>
      <c r="E863" t="str">
        <f t="shared" si="13"/>
        <v>2943300-Fabricação de peças e acessórios para o sistema de freios de veículos automotores</v>
      </c>
    </row>
    <row r="864" spans="1:5" hidden="1">
      <c r="A864">
        <v>2061</v>
      </c>
      <c r="B864">
        <v>2944100</v>
      </c>
      <c r="D864" t="s">
        <v>1336</v>
      </c>
      <c r="E864" t="str">
        <f t="shared" si="13"/>
        <v>2944100-Fabricação de peças e acessórios para o sistema de direção e suspensão de veículos automotores</v>
      </c>
    </row>
    <row r="865" spans="1:5" hidden="1">
      <c r="A865">
        <v>2061</v>
      </c>
      <c r="B865">
        <v>2945000</v>
      </c>
      <c r="D865" t="s">
        <v>1337</v>
      </c>
      <c r="E865" t="str">
        <f t="shared" si="13"/>
        <v>2945000-Fabricação de material elétrico e eletrônico para veículos automotores, exceto baterias</v>
      </c>
    </row>
    <row r="866" spans="1:5" hidden="1">
      <c r="A866">
        <v>2061</v>
      </c>
      <c r="B866">
        <v>2949201</v>
      </c>
      <c r="D866" t="s">
        <v>1338</v>
      </c>
      <c r="E866" t="str">
        <f t="shared" si="13"/>
        <v>2949201-Fabricação de bancos e estofados para veículos automotores</v>
      </c>
    </row>
    <row r="867" spans="1:5" hidden="1">
      <c r="A867">
        <v>2061</v>
      </c>
      <c r="B867">
        <v>2949299</v>
      </c>
      <c r="D867" t="s">
        <v>1339</v>
      </c>
      <c r="E867" t="str">
        <f t="shared" si="13"/>
        <v>2949299-Fabricação de outras peças e acessórios para veículos automotores não especificadas</v>
      </c>
    </row>
    <row r="868" spans="1:5" hidden="1">
      <c r="A868">
        <v>2061</v>
      </c>
      <c r="B868">
        <v>2950600</v>
      </c>
      <c r="D868" t="s">
        <v>1340</v>
      </c>
      <c r="E868" t="str">
        <f t="shared" si="13"/>
        <v>2950600-Recondicionamento e recuperação de motores para veículos automotores</v>
      </c>
    </row>
    <row r="869" spans="1:5" hidden="1">
      <c r="A869">
        <v>2061</v>
      </c>
      <c r="B869">
        <v>3011301</v>
      </c>
      <c r="D869" t="s">
        <v>1341</v>
      </c>
      <c r="E869" t="str">
        <f t="shared" si="13"/>
        <v>3011301-Construção de embarcações de grande porte</v>
      </c>
    </row>
    <row r="870" spans="1:5" hidden="1">
      <c r="A870">
        <v>2061</v>
      </c>
      <c r="B870">
        <v>3011302</v>
      </c>
      <c r="D870" t="s">
        <v>1342</v>
      </c>
      <c r="E870" t="str">
        <f t="shared" si="13"/>
        <v>3011302-Construção de embarcações para uso comercial e para usos especiais, exceto de grande porte</v>
      </c>
    </row>
    <row r="871" spans="1:5" hidden="1">
      <c r="A871">
        <v>2061</v>
      </c>
      <c r="B871">
        <v>3012100</v>
      </c>
      <c r="D871" t="s">
        <v>1343</v>
      </c>
      <c r="E871" t="str">
        <f t="shared" si="13"/>
        <v>3012100-Construção de embarcações para esporte e lazer</v>
      </c>
    </row>
    <row r="872" spans="1:5" hidden="1">
      <c r="A872">
        <v>2061</v>
      </c>
      <c r="B872">
        <v>3031800</v>
      </c>
      <c r="D872" t="s">
        <v>1344</v>
      </c>
      <c r="E872" t="str">
        <f t="shared" si="13"/>
        <v>3031800-Fabricação de locomotivas, vagões e outros materiais rodantes</v>
      </c>
    </row>
    <row r="873" spans="1:5" hidden="1">
      <c r="A873">
        <v>2061</v>
      </c>
      <c r="B873">
        <v>3032600</v>
      </c>
      <c r="D873" t="s">
        <v>1345</v>
      </c>
      <c r="E873" t="str">
        <f t="shared" si="13"/>
        <v>3032600-Fabricação de peças e acessórios para veículos ferroviários</v>
      </c>
    </row>
    <row r="874" spans="1:5" hidden="1">
      <c r="A874">
        <v>2061</v>
      </c>
      <c r="B874">
        <v>3041500</v>
      </c>
      <c r="D874" t="s">
        <v>1346</v>
      </c>
      <c r="E874" t="str">
        <f t="shared" si="13"/>
        <v>3041500-Fabricação de aeronaves</v>
      </c>
    </row>
    <row r="875" spans="1:5" hidden="1">
      <c r="A875">
        <v>2061</v>
      </c>
      <c r="B875">
        <v>3042300</v>
      </c>
      <c r="D875" t="s">
        <v>1347</v>
      </c>
      <c r="E875" t="str">
        <f t="shared" si="13"/>
        <v>3042300-Fabricação de turbinas, motores e outros componentes e peças para aeronaves</v>
      </c>
    </row>
    <row r="876" spans="1:5" hidden="1">
      <c r="A876">
        <v>2061</v>
      </c>
      <c r="B876">
        <v>3050400</v>
      </c>
      <c r="D876" t="s">
        <v>1348</v>
      </c>
      <c r="E876" t="str">
        <f t="shared" si="13"/>
        <v>3050400-Fabricação de veículos militares de combate</v>
      </c>
    </row>
    <row r="877" spans="1:5" hidden="1">
      <c r="A877">
        <v>2061</v>
      </c>
      <c r="B877">
        <v>3091101</v>
      </c>
      <c r="D877" t="s">
        <v>1349</v>
      </c>
      <c r="E877" t="str">
        <f t="shared" si="13"/>
        <v>3091101-Fabricação de motocicletas</v>
      </c>
    </row>
    <row r="878" spans="1:5" hidden="1">
      <c r="A878">
        <v>2061</v>
      </c>
      <c r="B878">
        <v>3091102</v>
      </c>
      <c r="D878" t="s">
        <v>1350</v>
      </c>
      <c r="E878" t="str">
        <f t="shared" si="13"/>
        <v>3091102-Fabricação de peças e acessórios para motocicletas</v>
      </c>
    </row>
    <row r="879" spans="1:5" hidden="1">
      <c r="A879">
        <v>2061</v>
      </c>
      <c r="B879">
        <v>3092000</v>
      </c>
      <c r="D879" t="s">
        <v>1351</v>
      </c>
      <c r="E879" t="str">
        <f t="shared" si="13"/>
        <v>3092000-Fabricação de bicicletas e triciclos não-motorizados, peças e acessórios</v>
      </c>
    </row>
    <row r="880" spans="1:5" hidden="1">
      <c r="A880">
        <v>2061</v>
      </c>
      <c r="B880">
        <v>3099700</v>
      </c>
      <c r="D880" t="s">
        <v>1352</v>
      </c>
      <c r="E880" t="str">
        <f t="shared" si="13"/>
        <v>3099700-Fabricação de equipamentos de transporte não especificados</v>
      </c>
    </row>
    <row r="881" spans="1:5" hidden="1">
      <c r="A881">
        <v>2061</v>
      </c>
      <c r="B881">
        <v>3101200</v>
      </c>
      <c r="D881" t="s">
        <v>1353</v>
      </c>
      <c r="E881" t="str">
        <f t="shared" si="13"/>
        <v>3101200-Fabricação de móveis com predominância de madeira</v>
      </c>
    </row>
    <row r="882" spans="1:5" hidden="1">
      <c r="A882">
        <v>2061</v>
      </c>
      <c r="B882">
        <v>3102100</v>
      </c>
      <c r="D882" t="s">
        <v>1354</v>
      </c>
      <c r="E882" t="str">
        <f t="shared" si="13"/>
        <v>3102100-Fabricação de móveis com predominância de metal</v>
      </c>
    </row>
    <row r="883" spans="1:5" hidden="1">
      <c r="A883">
        <v>2061</v>
      </c>
      <c r="B883">
        <v>3103900</v>
      </c>
      <c r="D883" t="s">
        <v>1355</v>
      </c>
      <c r="E883" t="str">
        <f t="shared" si="13"/>
        <v>3103900-Fabricação de móveis de outros materiais, exceto madeira e metal</v>
      </c>
    </row>
    <row r="884" spans="1:5" hidden="1">
      <c r="A884">
        <v>2061</v>
      </c>
      <c r="B884">
        <v>3104700</v>
      </c>
      <c r="D884" t="s">
        <v>1356</v>
      </c>
      <c r="E884" t="str">
        <f t="shared" si="13"/>
        <v>3104700-Fabricação de colchões</v>
      </c>
    </row>
    <row r="885" spans="1:5" hidden="1">
      <c r="A885">
        <v>2061</v>
      </c>
      <c r="B885">
        <v>3211601</v>
      </c>
      <c r="D885" t="s">
        <v>1357</v>
      </c>
      <c r="E885" t="str">
        <f t="shared" si="13"/>
        <v>3211601-Lapidação de gemas</v>
      </c>
    </row>
    <row r="886" spans="1:5" hidden="1">
      <c r="A886">
        <v>2061</v>
      </c>
      <c r="B886">
        <v>3211602</v>
      </c>
      <c r="D886" t="s">
        <v>1358</v>
      </c>
      <c r="E886" t="str">
        <f t="shared" si="13"/>
        <v>3211602-Fabricação de artefatos de joalheria e ourivesaria</v>
      </c>
    </row>
    <row r="887" spans="1:5" hidden="1">
      <c r="A887">
        <v>2061</v>
      </c>
      <c r="B887">
        <v>3211603</v>
      </c>
      <c r="D887" t="s">
        <v>1359</v>
      </c>
      <c r="E887" t="str">
        <f t="shared" si="13"/>
        <v>3211603-Cunhagem de moedas e medalhas</v>
      </c>
    </row>
    <row r="888" spans="1:5" hidden="1">
      <c r="A888">
        <v>2061</v>
      </c>
      <c r="B888">
        <v>3212400</v>
      </c>
      <c r="D888" t="s">
        <v>1360</v>
      </c>
      <c r="E888" t="str">
        <f t="shared" si="13"/>
        <v>3212400-Fabricação de bijuterias e artefatos semelhantes</v>
      </c>
    </row>
    <row r="889" spans="1:5" hidden="1">
      <c r="A889">
        <v>2061</v>
      </c>
      <c r="B889">
        <v>3220500</v>
      </c>
      <c r="D889" t="s">
        <v>1361</v>
      </c>
      <c r="E889" t="str">
        <f t="shared" si="13"/>
        <v>3220500-Fabricação de instrumentos musicais, peças e acessórios</v>
      </c>
    </row>
    <row r="890" spans="1:5" hidden="1">
      <c r="A890">
        <v>2061</v>
      </c>
      <c r="B890">
        <v>3230200</v>
      </c>
      <c r="D890" t="s">
        <v>1362</v>
      </c>
      <c r="E890" t="str">
        <f t="shared" si="13"/>
        <v>3230200-Fabricação de artefatos para pesca e esporte</v>
      </c>
    </row>
    <row r="891" spans="1:5" hidden="1">
      <c r="A891">
        <v>2061</v>
      </c>
      <c r="B891">
        <v>3240001</v>
      </c>
      <c r="D891" t="s">
        <v>1363</v>
      </c>
      <c r="E891" t="str">
        <f t="shared" si="13"/>
        <v>3240001-Fabricação de jogos eletrônicos</v>
      </c>
    </row>
    <row r="892" spans="1:5" hidden="1">
      <c r="A892">
        <v>2061</v>
      </c>
      <c r="B892">
        <v>3240002</v>
      </c>
      <c r="D892" t="s">
        <v>1364</v>
      </c>
      <c r="E892" t="str">
        <f t="shared" si="13"/>
        <v>3240002-Fabricação de mesas de bilhar, de sinuca e acessórios não associada à locação</v>
      </c>
    </row>
    <row r="893" spans="1:5" hidden="1">
      <c r="A893">
        <v>2061</v>
      </c>
      <c r="B893">
        <v>3240003</v>
      </c>
      <c r="D893" t="s">
        <v>1365</v>
      </c>
      <c r="E893" t="str">
        <f t="shared" si="13"/>
        <v>3240003-Fabricação de mesas de bilhar, de sinuca e acessórios associada à locação</v>
      </c>
    </row>
    <row r="894" spans="1:5" hidden="1">
      <c r="A894">
        <v>2061</v>
      </c>
      <c r="B894">
        <v>3240099</v>
      </c>
      <c r="D894" t="s">
        <v>1366</v>
      </c>
      <c r="E894" t="str">
        <f t="shared" si="13"/>
        <v>3240099-Fabricação de outros brinquedos e jogos recreativos não especificados</v>
      </c>
    </row>
    <row r="895" spans="1:5" hidden="1">
      <c r="A895">
        <v>2061</v>
      </c>
      <c r="B895">
        <v>3250701</v>
      </c>
      <c r="D895" t="s">
        <v>1367</v>
      </c>
      <c r="E895" t="str">
        <f t="shared" si="13"/>
        <v>3250701-Fabricação instrumentos não-eletrônicos e utens. de uso médico, cirúrgico, odonto. e de laboratório</v>
      </c>
    </row>
    <row r="896" spans="1:5" hidden="1">
      <c r="A896">
        <v>2061</v>
      </c>
      <c r="B896">
        <v>3250702</v>
      </c>
      <c r="D896" t="s">
        <v>1368</v>
      </c>
      <c r="E896" t="str">
        <f t="shared" si="13"/>
        <v>3250702-Fabricação de mobiliário para uso médico, cirúrgico, odontológico e de laboratório</v>
      </c>
    </row>
    <row r="897" spans="1:5" hidden="1">
      <c r="A897">
        <v>2061</v>
      </c>
      <c r="B897">
        <v>3250703</v>
      </c>
      <c r="D897" t="s">
        <v>1369</v>
      </c>
      <c r="E897" t="str">
        <f t="shared" si="13"/>
        <v>3250703-Fabricação de aparelhos e utensílios para correção de defeitos físicos e aparelhos ortopédicos em ge</v>
      </c>
    </row>
    <row r="898" spans="1:5" hidden="1">
      <c r="A898">
        <v>2061</v>
      </c>
      <c r="B898">
        <v>3250704</v>
      </c>
      <c r="D898" t="s">
        <v>1370</v>
      </c>
      <c r="E898" t="str">
        <f t="shared" si="13"/>
        <v>3250704-Fabricação de aparelhos e utensílios para correção de defeitos físicos e aparelhos ortopédicos</v>
      </c>
    </row>
    <row r="899" spans="1:5" hidden="1">
      <c r="A899">
        <v>2061</v>
      </c>
      <c r="B899">
        <v>3250705</v>
      </c>
      <c r="D899" t="s">
        <v>1371</v>
      </c>
      <c r="E899" t="str">
        <f t="shared" si="13"/>
        <v>3250705-Fabricação de materiais para medicina e odontologia</v>
      </c>
    </row>
    <row r="900" spans="1:5" hidden="1">
      <c r="A900">
        <v>2061</v>
      </c>
      <c r="B900">
        <v>3250706</v>
      </c>
      <c r="D900" t="s">
        <v>1372</v>
      </c>
      <c r="E900" t="str">
        <f t="shared" si="13"/>
        <v>3250706-Serviços de prótese dentária</v>
      </c>
    </row>
    <row r="901" spans="1:5" hidden="1">
      <c r="A901">
        <v>2061</v>
      </c>
      <c r="B901">
        <v>3250707</v>
      </c>
      <c r="D901" t="s">
        <v>1373</v>
      </c>
      <c r="E901" t="str">
        <f t="shared" si="13"/>
        <v>3250707-Fabricação de artigos ópticos</v>
      </c>
    </row>
    <row r="902" spans="1:5" hidden="1">
      <c r="A902">
        <v>2061</v>
      </c>
      <c r="B902">
        <v>3250709</v>
      </c>
      <c r="D902" t="s">
        <v>1374</v>
      </c>
      <c r="E902" t="str">
        <f t="shared" si="13"/>
        <v>3250709-Serviço de laboratório óptico</v>
      </c>
    </row>
    <row r="903" spans="1:5" hidden="1">
      <c r="A903">
        <v>2061</v>
      </c>
      <c r="B903">
        <v>3291400</v>
      </c>
      <c r="D903" t="s">
        <v>1375</v>
      </c>
      <c r="E903" t="str">
        <f t="shared" si="13"/>
        <v>3291400-Fabricação de escovas, pincéis e vassouras</v>
      </c>
    </row>
    <row r="904" spans="1:5" hidden="1">
      <c r="A904">
        <v>2061</v>
      </c>
      <c r="B904">
        <v>3292201</v>
      </c>
      <c r="D904" t="s">
        <v>1376</v>
      </c>
      <c r="E904" t="str">
        <f t="shared" ref="E904:E967" si="14">CONCATENATE(B904,"-",D904)</f>
        <v>3292201-Fabricação de roupas de proteção e segurança e resistentes a fogo</v>
      </c>
    </row>
    <row r="905" spans="1:5" hidden="1">
      <c r="A905">
        <v>2061</v>
      </c>
      <c r="B905">
        <v>3292202</v>
      </c>
      <c r="D905" t="s">
        <v>1377</v>
      </c>
      <c r="E905" t="str">
        <f t="shared" si="14"/>
        <v>3292202-Fabricação de equipamentos e acessórios para segurança pessoal e profissional</v>
      </c>
    </row>
    <row r="906" spans="1:5" hidden="1">
      <c r="A906">
        <v>2061</v>
      </c>
      <c r="B906">
        <v>3299001</v>
      </c>
      <c r="D906" t="s">
        <v>1378</v>
      </c>
      <c r="E906" t="str">
        <f t="shared" si="14"/>
        <v>3299001-Fabricação de guarda-chuvas e similares</v>
      </c>
    </row>
    <row r="907" spans="1:5" hidden="1">
      <c r="A907">
        <v>2061</v>
      </c>
      <c r="B907">
        <v>3299002</v>
      </c>
      <c r="D907" t="s">
        <v>1379</v>
      </c>
      <c r="E907" t="str">
        <f t="shared" si="14"/>
        <v>3299002-Fabricação de canetas, lápis e outros artigos para escritório</v>
      </c>
    </row>
    <row r="908" spans="1:5" hidden="1">
      <c r="A908">
        <v>2061</v>
      </c>
      <c r="B908">
        <v>3299003</v>
      </c>
      <c r="D908" t="s">
        <v>1380</v>
      </c>
      <c r="E908" t="str">
        <f t="shared" si="14"/>
        <v>3299003-Fabricação de letras, letreiros e placas de qualquer material, exceto luminosos</v>
      </c>
    </row>
    <row r="909" spans="1:5" hidden="1">
      <c r="A909">
        <v>2061</v>
      </c>
      <c r="B909">
        <v>3299004</v>
      </c>
      <c r="D909" t="s">
        <v>1381</v>
      </c>
      <c r="E909" t="str">
        <f t="shared" si="14"/>
        <v>3299004-Fabricação de painéis e letreiros luminosos</v>
      </c>
    </row>
    <row r="910" spans="1:5" hidden="1">
      <c r="A910">
        <v>2061</v>
      </c>
      <c r="B910">
        <v>3299005</v>
      </c>
      <c r="D910" t="s">
        <v>1382</v>
      </c>
      <c r="E910" t="str">
        <f t="shared" si="14"/>
        <v>3299005-Fabricação de aviamentos para costura</v>
      </c>
    </row>
    <row r="911" spans="1:5" hidden="1">
      <c r="A911">
        <v>2061</v>
      </c>
      <c r="B911">
        <v>3299006</v>
      </c>
      <c r="D911" t="s">
        <v>1383</v>
      </c>
      <c r="E911" t="str">
        <f t="shared" si="14"/>
        <v>3299006-Fabricação de velas, inclusive decorativas</v>
      </c>
    </row>
    <row r="912" spans="1:5" hidden="1">
      <c r="A912">
        <v>2061</v>
      </c>
      <c r="B912">
        <v>3299099</v>
      </c>
      <c r="D912" t="s">
        <v>1384</v>
      </c>
      <c r="E912" t="str">
        <f t="shared" si="14"/>
        <v>3299099-Fabricação de produtos diversos não especificados</v>
      </c>
    </row>
    <row r="913" spans="1:5" hidden="1">
      <c r="A913">
        <v>2061</v>
      </c>
      <c r="B913">
        <v>3311200</v>
      </c>
      <c r="D913" t="s">
        <v>1385</v>
      </c>
      <c r="E913" t="str">
        <f t="shared" si="14"/>
        <v>3311200-Manutenção e reparação de tanques, reservatórios metálicos e caldeiras, exceto para veículos</v>
      </c>
    </row>
    <row r="914" spans="1:5" hidden="1">
      <c r="A914">
        <v>2061</v>
      </c>
      <c r="B914">
        <v>3312102</v>
      </c>
      <c r="D914" t="s">
        <v>1386</v>
      </c>
      <c r="E914" t="str">
        <f t="shared" si="14"/>
        <v>3312102-Manutenção e reparação de aparelhos e instrumentos de medida, teste e controle</v>
      </c>
    </row>
    <row r="915" spans="1:5" hidden="1">
      <c r="A915">
        <v>2061</v>
      </c>
      <c r="B915">
        <v>3312103</v>
      </c>
      <c r="D915" t="s">
        <v>1387</v>
      </c>
      <c r="E915" t="str">
        <f t="shared" si="14"/>
        <v>3312103-Manutenção e reparação de aparelhos eletromédicos e eletroterapêuticos e equipamentos de irradiação</v>
      </c>
    </row>
    <row r="916" spans="1:5" hidden="1">
      <c r="A916">
        <v>2061</v>
      </c>
      <c r="B916">
        <v>3312104</v>
      </c>
      <c r="D916" t="s">
        <v>1388</v>
      </c>
      <c r="E916" t="str">
        <f t="shared" si="14"/>
        <v>3312104-Manutenção e reparação de equipamentos e instrumentos ópticos</v>
      </c>
    </row>
    <row r="917" spans="1:5" hidden="1">
      <c r="A917">
        <v>2061</v>
      </c>
      <c r="B917">
        <v>3313901</v>
      </c>
      <c r="D917" t="s">
        <v>1389</v>
      </c>
      <c r="E917" t="str">
        <f t="shared" si="14"/>
        <v>3313901-Manutenção e reparação de geradores, transformadores e motores elétricos</v>
      </c>
    </row>
    <row r="918" spans="1:5" hidden="1">
      <c r="A918">
        <v>2061</v>
      </c>
      <c r="B918">
        <v>3313902</v>
      </c>
      <c r="D918" t="s">
        <v>1390</v>
      </c>
      <c r="E918" t="str">
        <f t="shared" si="14"/>
        <v>3313902-Manutenção e reparação de baterias e acumuladores elétricos, exceto para veículos</v>
      </c>
    </row>
    <row r="919" spans="1:5" hidden="1">
      <c r="A919">
        <v>2061</v>
      </c>
      <c r="B919">
        <v>3313999</v>
      </c>
      <c r="D919" t="s">
        <v>1391</v>
      </c>
      <c r="E919" t="str">
        <f t="shared" si="14"/>
        <v>3313999-Manutenção e reparação de máquinas, aparelhos e materiais elétricos não especificados</v>
      </c>
    </row>
    <row r="920" spans="1:5" hidden="1">
      <c r="A920">
        <v>2061</v>
      </c>
      <c r="B920">
        <v>3314701</v>
      </c>
      <c r="D920" t="s">
        <v>1392</v>
      </c>
      <c r="E920" t="str">
        <f t="shared" si="14"/>
        <v>3314701-Manutenção e reparação de máquinas motrizes não-elétricas</v>
      </c>
    </row>
    <row r="921" spans="1:5" hidden="1">
      <c r="A921">
        <v>2061</v>
      </c>
      <c r="B921">
        <v>3314702</v>
      </c>
      <c r="D921" t="s">
        <v>1393</v>
      </c>
      <c r="E921" t="str">
        <f t="shared" si="14"/>
        <v>3314702-Manutenção e reparação de equipamentos hidráulicos e pneumáticos, exceto válvulas</v>
      </c>
    </row>
    <row r="922" spans="1:5" hidden="1">
      <c r="A922">
        <v>2061</v>
      </c>
      <c r="B922">
        <v>3314703</v>
      </c>
      <c r="D922" t="s">
        <v>1394</v>
      </c>
      <c r="E922" t="str">
        <f t="shared" si="14"/>
        <v>3314703-Manutenção e reparação de válvulas industriais</v>
      </c>
    </row>
    <row r="923" spans="1:5" hidden="1">
      <c r="A923">
        <v>2061</v>
      </c>
      <c r="B923">
        <v>3314704</v>
      </c>
      <c r="D923" t="s">
        <v>1395</v>
      </c>
      <c r="E923" t="str">
        <f t="shared" si="14"/>
        <v>3314704-Manutenção e reparação de compressores</v>
      </c>
    </row>
    <row r="924" spans="1:5" hidden="1">
      <c r="A924">
        <v>2061</v>
      </c>
      <c r="B924">
        <v>3314705</v>
      </c>
      <c r="D924" t="s">
        <v>1396</v>
      </c>
      <c r="E924" t="str">
        <f t="shared" si="14"/>
        <v>3314705-Manutenção e reparação de equipamentos de transmissão para fins industriais</v>
      </c>
    </row>
    <row r="925" spans="1:5" hidden="1">
      <c r="A925">
        <v>2061</v>
      </c>
      <c r="B925">
        <v>3314706</v>
      </c>
      <c r="D925" t="s">
        <v>1397</v>
      </c>
      <c r="E925" t="str">
        <f t="shared" si="14"/>
        <v>3314706-Manutenção e reparação de máquinas, aparelhos e equipamentos para instalações térmicas</v>
      </c>
    </row>
    <row r="926" spans="1:5" hidden="1">
      <c r="A926">
        <v>2061</v>
      </c>
      <c r="B926">
        <v>3314707</v>
      </c>
      <c r="D926" t="s">
        <v>1398</v>
      </c>
      <c r="E926" t="str">
        <f t="shared" si="14"/>
        <v>3314707-Manutenção / reparação de máquinas e aparelhos de refrigeração e ventilação</v>
      </c>
    </row>
    <row r="927" spans="1:5" hidden="1">
      <c r="A927">
        <v>2061</v>
      </c>
      <c r="B927">
        <v>3314708</v>
      </c>
      <c r="D927" t="s">
        <v>1399</v>
      </c>
      <c r="E927" t="str">
        <f t="shared" si="14"/>
        <v>3314708-Manutenção e reparação de máquinas, equipamentos e aparelhos para transporte e elevação de cargas</v>
      </c>
    </row>
    <row r="928" spans="1:5" hidden="1">
      <c r="A928">
        <v>2061</v>
      </c>
      <c r="B928">
        <v>3314709</v>
      </c>
      <c r="D928" t="s">
        <v>1400</v>
      </c>
      <c r="E928" t="str">
        <f t="shared" si="14"/>
        <v>3314709-Manutenção e reparação de máquinas e equipamentos não-eletrônicos para escritório</v>
      </c>
    </row>
    <row r="929" spans="1:5" hidden="1">
      <c r="A929">
        <v>2061</v>
      </c>
      <c r="B929">
        <v>3314710</v>
      </c>
      <c r="D929" t="s">
        <v>1401</v>
      </c>
      <c r="E929" t="str">
        <f t="shared" si="14"/>
        <v>3314710-Manutenção e reparação de máquinas e equipamentos para uso geral não especificados</v>
      </c>
    </row>
    <row r="930" spans="1:5" hidden="1">
      <c r="A930">
        <v>2061</v>
      </c>
      <c r="B930">
        <v>3314711</v>
      </c>
      <c r="D930" t="s">
        <v>1402</v>
      </c>
      <c r="E930" t="str">
        <f t="shared" si="14"/>
        <v>3314711-Manutenção e reparação de máquinas e equipamentos para agricultura e pecuária</v>
      </c>
    </row>
    <row r="931" spans="1:5" hidden="1">
      <c r="A931">
        <v>2061</v>
      </c>
      <c r="B931">
        <v>3314712</v>
      </c>
      <c r="D931" t="s">
        <v>1403</v>
      </c>
      <c r="E931" t="str">
        <f t="shared" si="14"/>
        <v>3314712-Manutenção e reparação de tratores agrícolas</v>
      </c>
    </row>
    <row r="932" spans="1:5" hidden="1">
      <c r="A932">
        <v>2061</v>
      </c>
      <c r="B932">
        <v>3314713</v>
      </c>
      <c r="D932" t="s">
        <v>1404</v>
      </c>
      <c r="E932" t="str">
        <f t="shared" si="14"/>
        <v>3314713-Manutenção e reparação de máquinas-ferramenta</v>
      </c>
    </row>
    <row r="933" spans="1:5" hidden="1">
      <c r="A933">
        <v>2061</v>
      </c>
      <c r="B933">
        <v>3314714</v>
      </c>
      <c r="D933" t="s">
        <v>1405</v>
      </c>
      <c r="E933" t="str">
        <f t="shared" si="14"/>
        <v>3314714-Manutenção e reparação de máquinas e equipamentos para a prospecção e extração de petróleo</v>
      </c>
    </row>
    <row r="934" spans="1:5" hidden="1">
      <c r="A934">
        <v>2061</v>
      </c>
      <c r="B934">
        <v>3314715</v>
      </c>
      <c r="D934" t="s">
        <v>1406</v>
      </c>
      <c r="E934" t="str">
        <f t="shared" si="14"/>
        <v>3314715-Manutenção e reparação de máquinas e equipamentos para uso na extração mineral</v>
      </c>
    </row>
    <row r="935" spans="1:5" hidden="1">
      <c r="A935">
        <v>2061</v>
      </c>
      <c r="B935">
        <v>3314716</v>
      </c>
      <c r="D935" t="s">
        <v>1407</v>
      </c>
      <c r="E935" t="str">
        <f t="shared" si="14"/>
        <v>3314716-Manutenção e reparação de tratores, exceto agrícolas</v>
      </c>
    </row>
    <row r="936" spans="1:5" hidden="1">
      <c r="A936">
        <v>2061</v>
      </c>
      <c r="B936">
        <v>3314717</v>
      </c>
      <c r="D936" t="s">
        <v>1408</v>
      </c>
      <c r="E936" t="str">
        <f t="shared" si="14"/>
        <v>3314717-Manutenção e reparação de máquinas e equipamentos de terraplenagem, pavimentação e construção</v>
      </c>
    </row>
    <row r="937" spans="1:5" hidden="1">
      <c r="A937">
        <v>2061</v>
      </c>
      <c r="B937">
        <v>3314718</v>
      </c>
      <c r="D937" t="s">
        <v>1409</v>
      </c>
      <c r="E937" t="str">
        <f t="shared" si="14"/>
        <v>3314718-Manutenção e reparação de máquinas para a indústria metalúrgica, exceto máquinas-ferramenta</v>
      </c>
    </row>
    <row r="938" spans="1:5" hidden="1">
      <c r="A938">
        <v>2061</v>
      </c>
      <c r="B938">
        <v>3314719</v>
      </c>
      <c r="D938" t="s">
        <v>1410</v>
      </c>
      <c r="E938" t="str">
        <f t="shared" si="14"/>
        <v>3314719-Manutenção e reparação de máquinas e equipamentos para as indústrias de alimentos, bebidas e fumo</v>
      </c>
    </row>
    <row r="939" spans="1:5" hidden="1">
      <c r="A939">
        <v>2061</v>
      </c>
      <c r="B939">
        <v>3314720</v>
      </c>
      <c r="D939" t="s">
        <v>1411</v>
      </c>
      <c r="E939" t="str">
        <f t="shared" si="14"/>
        <v>3314720-Manutenção e reparação de máquinas e equipamentos para a indústria têxtil, do vestuário</v>
      </c>
    </row>
    <row r="940" spans="1:5" hidden="1">
      <c r="A940">
        <v>2061</v>
      </c>
      <c r="B940">
        <v>3314721</v>
      </c>
      <c r="D940" t="s">
        <v>1412</v>
      </c>
      <c r="E940" t="str">
        <f t="shared" si="14"/>
        <v>3314721-Manutenção e reparação de máquinas e aparelhos para a indústria de celulose e papel</v>
      </c>
    </row>
    <row r="941" spans="1:5" hidden="1">
      <c r="A941">
        <v>2061</v>
      </c>
      <c r="B941">
        <v>3314722</v>
      </c>
      <c r="D941" t="s">
        <v>1413</v>
      </c>
      <c r="E941" t="str">
        <f t="shared" si="14"/>
        <v>3314722-Manutenção e reparação de máquinas e aparelhos para a indústria do plástico</v>
      </c>
    </row>
    <row r="942" spans="1:5" hidden="1">
      <c r="A942">
        <v>2061</v>
      </c>
      <c r="B942">
        <v>3314799</v>
      </c>
      <c r="D942" t="s">
        <v>1414</v>
      </c>
      <c r="E942" t="str">
        <f t="shared" si="14"/>
        <v>3314799-Manutenção e reparação de outras máquinas e equipamentos para usos industriais não especificados</v>
      </c>
    </row>
    <row r="943" spans="1:5" hidden="1">
      <c r="A943">
        <v>2061</v>
      </c>
      <c r="B943">
        <v>3315500</v>
      </c>
      <c r="D943" t="s">
        <v>1415</v>
      </c>
      <c r="E943" t="str">
        <f t="shared" si="14"/>
        <v>3315500-Manutenção e reparação de veículos ferroviários</v>
      </c>
    </row>
    <row r="944" spans="1:5" hidden="1">
      <c r="A944">
        <v>2061</v>
      </c>
      <c r="B944">
        <v>3316301</v>
      </c>
      <c r="D944" t="s">
        <v>1416</v>
      </c>
      <c r="E944" t="str">
        <f t="shared" si="14"/>
        <v>3316301-Manutenção e reparação de aeronaves, exceto a manutenção na pista</v>
      </c>
    </row>
    <row r="945" spans="1:5" hidden="1">
      <c r="A945">
        <v>2061</v>
      </c>
      <c r="B945">
        <v>3316302</v>
      </c>
      <c r="D945" t="s">
        <v>1417</v>
      </c>
      <c r="E945" t="str">
        <f t="shared" si="14"/>
        <v>3316302-Manutenção de aeronaves na pista</v>
      </c>
    </row>
    <row r="946" spans="1:5" hidden="1">
      <c r="A946">
        <v>2061</v>
      </c>
      <c r="B946">
        <v>3317101</v>
      </c>
      <c r="D946" t="s">
        <v>1418</v>
      </c>
      <c r="E946" t="str">
        <f t="shared" si="14"/>
        <v>3317101-Manutenção e reparação de embarcações e estruturas flutuantes</v>
      </c>
    </row>
    <row r="947" spans="1:5" hidden="1">
      <c r="A947">
        <v>2061</v>
      </c>
      <c r="B947">
        <v>3317102</v>
      </c>
      <c r="D947" t="s">
        <v>1419</v>
      </c>
      <c r="E947" t="str">
        <f t="shared" si="14"/>
        <v>3317102-Manutenção e reparação de embarcações para esporte e lazer</v>
      </c>
    </row>
    <row r="948" spans="1:5" hidden="1">
      <c r="A948">
        <v>2061</v>
      </c>
      <c r="B948">
        <v>3319800</v>
      </c>
      <c r="D948" t="s">
        <v>1420</v>
      </c>
      <c r="E948" t="str">
        <f t="shared" si="14"/>
        <v>3319800-Manutenção e reparação de equipamentos e produtos não especificados</v>
      </c>
    </row>
    <row r="949" spans="1:5" hidden="1">
      <c r="A949">
        <v>2061</v>
      </c>
      <c r="B949">
        <v>3321000</v>
      </c>
      <c r="D949" t="s">
        <v>1421</v>
      </c>
      <c r="E949" t="str">
        <f t="shared" si="14"/>
        <v>3321000-Instalação de máquinas e equipamentos industriais</v>
      </c>
    </row>
    <row r="950" spans="1:5" hidden="1">
      <c r="A950">
        <v>2061</v>
      </c>
      <c r="B950">
        <v>3329501</v>
      </c>
      <c r="D950" t="s">
        <v>1422</v>
      </c>
      <c r="E950" t="str">
        <f t="shared" si="14"/>
        <v>3329501-Serviços de montagem de móveis de qualquer material</v>
      </c>
    </row>
    <row r="951" spans="1:5" hidden="1">
      <c r="A951">
        <v>2061</v>
      </c>
      <c r="B951">
        <v>3329599</v>
      </c>
      <c r="D951" t="s">
        <v>1423</v>
      </c>
      <c r="E951" t="str">
        <f t="shared" si="14"/>
        <v>3329599-Instalação de outros equipamentos não especificados anteriormente</v>
      </c>
    </row>
    <row r="952" spans="1:5" hidden="1">
      <c r="A952">
        <v>2061</v>
      </c>
      <c r="B952">
        <v>3511501</v>
      </c>
      <c r="D952" t="s">
        <v>1426</v>
      </c>
      <c r="E952" t="str">
        <f t="shared" si="14"/>
        <v>3511501-Geração de energia elétrica</v>
      </c>
    </row>
    <row r="953" spans="1:5" hidden="1">
      <c r="A953">
        <v>3001</v>
      </c>
      <c r="B953">
        <v>4511101</v>
      </c>
      <c r="D953" t="s">
        <v>1427</v>
      </c>
      <c r="E953" t="str">
        <f t="shared" si="14"/>
        <v>4511101-Comércio a varejo de automóveis, camionetas e utilitários novos</v>
      </c>
    </row>
    <row r="954" spans="1:5" hidden="1">
      <c r="A954">
        <v>3001</v>
      </c>
      <c r="B954">
        <v>4511102</v>
      </c>
      <c r="D954" t="s">
        <v>1428</v>
      </c>
      <c r="E954" t="str">
        <f t="shared" si="14"/>
        <v>4511102-Comércio a varejo de automóveis, camionetas e utilitários usados</v>
      </c>
    </row>
    <row r="955" spans="1:5" hidden="1">
      <c r="A955">
        <v>3001</v>
      </c>
      <c r="B955">
        <v>4511103</v>
      </c>
      <c r="D955" t="s">
        <v>1429</v>
      </c>
      <c r="E955" t="str">
        <f t="shared" si="14"/>
        <v>4511103-Comércio por atacado de automóveis, camionetas e utilitários novos e usados</v>
      </c>
    </row>
    <row r="956" spans="1:5" hidden="1">
      <c r="A956">
        <v>3001</v>
      </c>
      <c r="B956">
        <v>4511104</v>
      </c>
      <c r="D956" t="s">
        <v>1430</v>
      </c>
      <c r="E956" t="str">
        <f t="shared" si="14"/>
        <v>4511104-Comércio por atacado de caminhões novos e usados</v>
      </c>
    </row>
    <row r="957" spans="1:5" hidden="1">
      <c r="A957">
        <v>3001</v>
      </c>
      <c r="B957">
        <v>4511105</v>
      </c>
      <c r="D957" t="s">
        <v>1431</v>
      </c>
      <c r="E957" t="str">
        <f t="shared" si="14"/>
        <v>4511105-Comércio por atacado de reboques e semi-reboques novos e usados</v>
      </c>
    </row>
    <row r="958" spans="1:5" hidden="1">
      <c r="A958">
        <v>3001</v>
      </c>
      <c r="B958">
        <v>4511106</v>
      </c>
      <c r="D958" t="s">
        <v>1432</v>
      </c>
      <c r="E958" t="str">
        <f t="shared" si="14"/>
        <v>4511106-Comércio por atacado de ônibus e microônibus novos e usados</v>
      </c>
    </row>
    <row r="959" spans="1:5" hidden="1">
      <c r="A959">
        <v>3001</v>
      </c>
      <c r="B959">
        <v>4512901</v>
      </c>
      <c r="D959" t="s">
        <v>1433</v>
      </c>
      <c r="E959" t="str">
        <f t="shared" si="14"/>
        <v>4512901-Representantes comerciais e agentes do comércio de veículos automotores</v>
      </c>
    </row>
    <row r="960" spans="1:5" hidden="1">
      <c r="A960">
        <v>3001</v>
      </c>
      <c r="B960">
        <v>4512902</v>
      </c>
      <c r="D960" t="s">
        <v>1434</v>
      </c>
      <c r="E960" t="str">
        <f t="shared" si="14"/>
        <v>4512902-Comércio sob consignação de veículos automotores</v>
      </c>
    </row>
    <row r="961" spans="1:5" hidden="1">
      <c r="A961">
        <v>3001</v>
      </c>
      <c r="B961">
        <v>4520001</v>
      </c>
      <c r="D961" t="s">
        <v>1435</v>
      </c>
      <c r="E961" t="str">
        <f t="shared" si="14"/>
        <v>4520001-Comércio; reparação de veículos automotores e motocicletas</v>
      </c>
    </row>
    <row r="962" spans="1:5" hidden="1">
      <c r="A962">
        <v>3001</v>
      </c>
      <c r="B962">
        <v>4520002</v>
      </c>
      <c r="D962" t="s">
        <v>1435</v>
      </c>
      <c r="E962" t="str">
        <f t="shared" si="14"/>
        <v>4520002-Comércio; reparação de veículos automotores e motocicletas</v>
      </c>
    </row>
    <row r="963" spans="1:5" hidden="1">
      <c r="A963">
        <v>3001</v>
      </c>
      <c r="B963">
        <v>4520003</v>
      </c>
      <c r="D963" t="s">
        <v>1436</v>
      </c>
      <c r="E963" t="str">
        <f t="shared" si="14"/>
        <v>4520003-Serviços de manutenção e reparação elétrica de veículos automotores</v>
      </c>
    </row>
    <row r="964" spans="1:5" hidden="1">
      <c r="A964">
        <v>3001</v>
      </c>
      <c r="B964">
        <v>4520004</v>
      </c>
      <c r="D964" t="s">
        <v>1437</v>
      </c>
      <c r="E964" t="str">
        <f t="shared" si="14"/>
        <v>4520004-Serviços de alinhamento e balanceamento de veículos automotores</v>
      </c>
    </row>
    <row r="965" spans="1:5" hidden="1">
      <c r="A965">
        <v>3001</v>
      </c>
      <c r="B965">
        <v>4520005</v>
      </c>
      <c r="D965" t="s">
        <v>1435</v>
      </c>
      <c r="E965" t="str">
        <f t="shared" si="14"/>
        <v>4520005-Comércio; reparação de veículos automotores e motocicletas</v>
      </c>
    </row>
    <row r="966" spans="1:5" hidden="1">
      <c r="A966">
        <v>3001</v>
      </c>
      <c r="B966">
        <v>4520006</v>
      </c>
      <c r="D966" t="s">
        <v>1435</v>
      </c>
      <c r="E966" t="str">
        <f t="shared" si="14"/>
        <v>4520006-Comércio; reparação de veículos automotores e motocicletas</v>
      </c>
    </row>
    <row r="967" spans="1:5" hidden="1">
      <c r="A967">
        <v>3001</v>
      </c>
      <c r="B967">
        <v>4520007</v>
      </c>
      <c r="D967" t="s">
        <v>1435</v>
      </c>
      <c r="E967" t="str">
        <f t="shared" si="14"/>
        <v>4520007-Comércio; reparação de veículos automotores e motocicletas</v>
      </c>
    </row>
    <row r="968" spans="1:5" hidden="1">
      <c r="A968">
        <v>3001</v>
      </c>
      <c r="B968">
        <v>4520008</v>
      </c>
      <c r="D968" t="s">
        <v>1438</v>
      </c>
      <c r="E968" t="str">
        <f t="shared" ref="E968:E1031" si="15">CONCATENATE(B968,"-",D968)</f>
        <v>4520008-Serviços de capotaria</v>
      </c>
    </row>
    <row r="969" spans="1:5" hidden="1">
      <c r="A969">
        <v>3001</v>
      </c>
      <c r="B969">
        <v>4530701</v>
      </c>
      <c r="D969" t="s">
        <v>1439</v>
      </c>
      <c r="E969" t="str">
        <f t="shared" si="15"/>
        <v>4530701-Comércio por atacado de peças e acessórios novos para veículos automotores</v>
      </c>
    </row>
    <row r="970" spans="1:5" hidden="1">
      <c r="A970">
        <v>3001</v>
      </c>
      <c r="B970">
        <v>4530702</v>
      </c>
      <c r="D970" t="s">
        <v>1440</v>
      </c>
      <c r="E970" t="str">
        <f t="shared" si="15"/>
        <v>4530702-Comércio por atacado de pneumáticos e câmaras-de-ar</v>
      </c>
    </row>
    <row r="971" spans="1:5" hidden="1">
      <c r="A971">
        <v>3001</v>
      </c>
      <c r="B971">
        <v>4530703</v>
      </c>
      <c r="D971" t="s">
        <v>1441</v>
      </c>
      <c r="E971" t="str">
        <f t="shared" si="15"/>
        <v>4530703-Comércio a varejo de peças e acessórios novos para veículos automotores</v>
      </c>
    </row>
    <row r="972" spans="1:5" hidden="1">
      <c r="A972">
        <v>3001</v>
      </c>
      <c r="B972">
        <v>4530704</v>
      </c>
      <c r="D972" t="s">
        <v>1442</v>
      </c>
      <c r="E972" t="str">
        <f t="shared" si="15"/>
        <v>4530704-Comércio a varejo de peças e acessórios usados para veículos automotores</v>
      </c>
    </row>
    <row r="973" spans="1:5" hidden="1">
      <c r="A973">
        <v>3001</v>
      </c>
      <c r="B973">
        <v>4530705</v>
      </c>
      <c r="D973" t="s">
        <v>1443</v>
      </c>
      <c r="E973" t="str">
        <f t="shared" si="15"/>
        <v>4530705-Comércio a varejo de pneumáticos e câmaras-de-ar</v>
      </c>
    </row>
    <row r="974" spans="1:5" hidden="1">
      <c r="A974">
        <v>3001</v>
      </c>
      <c r="B974">
        <v>4530706</v>
      </c>
      <c r="D974" t="s">
        <v>1444</v>
      </c>
      <c r="E974" t="str">
        <f t="shared" si="15"/>
        <v>4530706-Representantes comerciais e agentes do comércio de peças e acessórios novos e usados para veículos a</v>
      </c>
    </row>
    <row r="975" spans="1:5" hidden="1">
      <c r="A975">
        <v>3001</v>
      </c>
      <c r="B975">
        <v>4541201</v>
      </c>
      <c r="D975" t="s">
        <v>1445</v>
      </c>
      <c r="E975" t="str">
        <f t="shared" si="15"/>
        <v>4541201-Comércio por atacado de motocicletas e motonetas</v>
      </c>
    </row>
    <row r="976" spans="1:5" hidden="1">
      <c r="A976">
        <v>3001</v>
      </c>
      <c r="B976">
        <v>4541202</v>
      </c>
      <c r="D976" t="s">
        <v>1446</v>
      </c>
      <c r="E976" t="str">
        <f t="shared" si="15"/>
        <v>4541202-Comércio por atacado de peças e acessórios para motocicletas e motonetas</v>
      </c>
    </row>
    <row r="977" spans="1:5" hidden="1">
      <c r="A977">
        <v>3001</v>
      </c>
      <c r="B977">
        <v>4541203</v>
      </c>
      <c r="D977" t="s">
        <v>1447</v>
      </c>
      <c r="E977" t="str">
        <f t="shared" si="15"/>
        <v>4541203-Comércio a varejo de motocicletas e motonetas novas</v>
      </c>
    </row>
    <row r="978" spans="1:5" hidden="1">
      <c r="A978">
        <v>3001</v>
      </c>
      <c r="B978">
        <v>4541204</v>
      </c>
      <c r="D978" t="s">
        <v>1448</v>
      </c>
      <c r="E978" t="str">
        <f t="shared" si="15"/>
        <v>4541204-Comércio a varejo de motocicletas e motonetas usadas</v>
      </c>
    </row>
    <row r="979" spans="1:5" hidden="1">
      <c r="A979">
        <v>3001</v>
      </c>
      <c r="B979">
        <v>4541206</v>
      </c>
      <c r="D979" t="s">
        <v>1449</v>
      </c>
      <c r="E979" t="str">
        <f t="shared" si="15"/>
        <v>4541206-Comércio a varejo de peças e acessórios novos para motocicletas e motonetas</v>
      </c>
    </row>
    <row r="980" spans="1:5" hidden="1">
      <c r="A980">
        <v>3001</v>
      </c>
      <c r="B980">
        <v>4541207</v>
      </c>
      <c r="D980" t="s">
        <v>1450</v>
      </c>
      <c r="E980" t="str">
        <f t="shared" si="15"/>
        <v>4541207-Comércio a varejo de peças e acessórios usados para motocicletas e motonetas</v>
      </c>
    </row>
    <row r="981" spans="1:5" hidden="1">
      <c r="A981">
        <v>3001</v>
      </c>
      <c r="B981">
        <v>4542101</v>
      </c>
      <c r="D981" t="s">
        <v>1451</v>
      </c>
      <c r="E981" t="str">
        <f t="shared" si="15"/>
        <v>4542101-Representantes comerciais e agentes do comércio de motocicletas e motonetas, peças e acessórios</v>
      </c>
    </row>
    <row r="982" spans="1:5" hidden="1">
      <c r="A982">
        <v>3001</v>
      </c>
      <c r="B982">
        <v>4542102</v>
      </c>
      <c r="D982" t="s">
        <v>1452</v>
      </c>
      <c r="E982" t="str">
        <f t="shared" si="15"/>
        <v>4542102-Comércio sob consignação de motocicletas e motonetas</v>
      </c>
    </row>
    <row r="983" spans="1:5" hidden="1">
      <c r="A983">
        <v>3001</v>
      </c>
      <c r="B983">
        <v>4543900</v>
      </c>
      <c r="D983" t="s">
        <v>1435</v>
      </c>
      <c r="E983" t="str">
        <f t="shared" si="15"/>
        <v>4543900-Comércio; reparação de veículos automotores e motocicletas</v>
      </c>
    </row>
    <row r="984" spans="1:5" hidden="1">
      <c r="A984">
        <v>3001</v>
      </c>
      <c r="B984">
        <v>4611700</v>
      </c>
      <c r="D984" t="s">
        <v>1453</v>
      </c>
      <c r="E984" t="str">
        <f t="shared" si="15"/>
        <v>4611700-Representantes comerciais e agentes do comércio de matérias-primas agrícolas e animais vivos</v>
      </c>
    </row>
    <row r="985" spans="1:5" hidden="1">
      <c r="A985">
        <v>3001</v>
      </c>
      <c r="B985">
        <v>4612500</v>
      </c>
      <c r="D985" t="s">
        <v>1454</v>
      </c>
      <c r="E985" t="str">
        <f t="shared" si="15"/>
        <v>4612500-Representantes comerciais e agentes do comércio de combustíveis, minerais, produtos siderúrgicos e q</v>
      </c>
    </row>
    <row r="986" spans="1:5" hidden="1">
      <c r="A986">
        <v>3001</v>
      </c>
      <c r="B986">
        <v>4613300</v>
      </c>
      <c r="D986" t="s">
        <v>1455</v>
      </c>
      <c r="E986" t="str">
        <f t="shared" si="15"/>
        <v>4613300-Representantes comerciais e agentes do comércio de madeira, material de construção e ferragens</v>
      </c>
    </row>
    <row r="987" spans="1:5" hidden="1">
      <c r="A987">
        <v>3001</v>
      </c>
      <c r="B987">
        <v>4614100</v>
      </c>
      <c r="D987" t="s">
        <v>1456</v>
      </c>
      <c r="E987" t="str">
        <f t="shared" si="15"/>
        <v>4614100-Representantes comerciais e agentes do comércio de máquinas, equipamentos, embarcações e aeronaves</v>
      </c>
    </row>
    <row r="988" spans="1:5" hidden="1">
      <c r="A988">
        <v>3001</v>
      </c>
      <c r="B988">
        <v>4615000</v>
      </c>
      <c r="D988" t="s">
        <v>1457</v>
      </c>
      <c r="E988" t="str">
        <f t="shared" si="15"/>
        <v>4615000-Representantes comerciais e agentes do comércio de eletrodomésticos, móveis e artigos de uso domésti</v>
      </c>
    </row>
    <row r="989" spans="1:5" hidden="1">
      <c r="A989">
        <v>3001</v>
      </c>
      <c r="B989">
        <v>4616800</v>
      </c>
      <c r="D989" t="s">
        <v>1458</v>
      </c>
      <c r="E989" t="str">
        <f t="shared" si="15"/>
        <v>4616800-Representantes comerciais e agentes do comércio de têxteis, vestuário, calçados e artigos de viagem</v>
      </c>
    </row>
    <row r="990" spans="1:5" hidden="1">
      <c r="A990">
        <v>3001</v>
      </c>
      <c r="B990">
        <v>4617600</v>
      </c>
      <c r="D990" t="s">
        <v>1459</v>
      </c>
      <c r="E990" t="str">
        <f t="shared" si="15"/>
        <v>4617600-Representantes comerciais e agentes do comércio de produtos alimentícios, bebidas e fumo</v>
      </c>
    </row>
    <row r="991" spans="1:5" hidden="1">
      <c r="A991">
        <v>3001</v>
      </c>
      <c r="B991">
        <v>4618401</v>
      </c>
      <c r="D991" t="s">
        <v>1460</v>
      </c>
      <c r="E991" t="str">
        <f t="shared" si="15"/>
        <v>4618401-Representantes comerciais e agentes do comércio de medicamentos, cosméticos e produtos de perfumaria</v>
      </c>
    </row>
    <row r="992" spans="1:5" hidden="1">
      <c r="A992">
        <v>3001</v>
      </c>
      <c r="B992">
        <v>4618402</v>
      </c>
      <c r="D992" t="s">
        <v>1461</v>
      </c>
      <c r="E992" t="str">
        <f t="shared" si="15"/>
        <v>4618402-Representantes comerciais e agentes do comércio de instrumentos e materiais odonto-médico-hospitalar</v>
      </c>
    </row>
    <row r="993" spans="1:5" hidden="1">
      <c r="A993">
        <v>3001</v>
      </c>
      <c r="B993">
        <v>4618403</v>
      </c>
      <c r="D993" t="s">
        <v>1462</v>
      </c>
      <c r="E993" t="str">
        <f t="shared" si="15"/>
        <v>4618403-Representantes comerciais e agentes do comércio de jornais, revistas e outras publicações</v>
      </c>
    </row>
    <row r="994" spans="1:5" hidden="1">
      <c r="A994">
        <v>3001</v>
      </c>
      <c r="B994">
        <v>4618499</v>
      </c>
      <c r="D994" t="s">
        <v>1463</v>
      </c>
      <c r="E994" t="str">
        <f t="shared" si="15"/>
        <v>4618499-Outros representantes comerciais e agentes do comércio especializado em produtos não especificados a</v>
      </c>
    </row>
    <row r="995" spans="1:5" hidden="1">
      <c r="A995">
        <v>3001</v>
      </c>
      <c r="B995">
        <v>4619200</v>
      </c>
      <c r="D995" t="s">
        <v>1464</v>
      </c>
      <c r="E995" t="str">
        <f t="shared" si="15"/>
        <v>4619200-Representantes comerciais e agentes do comércio de mercadorias em geral não especializado</v>
      </c>
    </row>
    <row r="996" spans="1:5" hidden="1">
      <c r="A996">
        <v>3001</v>
      </c>
      <c r="B996">
        <v>4621400</v>
      </c>
      <c r="D996" t="s">
        <v>1465</v>
      </c>
      <c r="E996" t="str">
        <f t="shared" si="15"/>
        <v>4621400-Comércio atacadista de café em grão</v>
      </c>
    </row>
    <row r="997" spans="1:5" hidden="1">
      <c r="A997">
        <v>3001</v>
      </c>
      <c r="B997">
        <v>4622200</v>
      </c>
      <c r="D997" t="s">
        <v>1466</v>
      </c>
      <c r="E997" t="str">
        <f t="shared" si="15"/>
        <v>4622200-Comércio atacadista de soja</v>
      </c>
    </row>
    <row r="998" spans="1:5" hidden="1">
      <c r="A998">
        <v>3001</v>
      </c>
      <c r="B998">
        <v>4623101</v>
      </c>
      <c r="D998" t="s">
        <v>1467</v>
      </c>
      <c r="E998" t="str">
        <f t="shared" si="15"/>
        <v>4623101-Comércio atacadista de animais vivos</v>
      </c>
    </row>
    <row r="999" spans="1:5" hidden="1">
      <c r="A999">
        <v>3001</v>
      </c>
      <c r="B999">
        <v>4623102</v>
      </c>
      <c r="D999" t="s">
        <v>1468</v>
      </c>
      <c r="E999" t="str">
        <f t="shared" si="15"/>
        <v>4623102-Comércio atacadista de couros, lãs, peles e outros subprodutos não-comestíveis de origem animal</v>
      </c>
    </row>
    <row r="1000" spans="1:5" hidden="1">
      <c r="A1000">
        <v>3001</v>
      </c>
      <c r="B1000">
        <v>4623103</v>
      </c>
      <c r="D1000" t="s">
        <v>1469</v>
      </c>
      <c r="E1000" t="str">
        <f t="shared" si="15"/>
        <v>4623103-Comércio atacadista de algodão</v>
      </c>
    </row>
    <row r="1001" spans="1:5" hidden="1">
      <c r="A1001">
        <v>3001</v>
      </c>
      <c r="B1001">
        <v>4623104</v>
      </c>
      <c r="D1001" t="s">
        <v>1470</v>
      </c>
      <c r="E1001" t="str">
        <f t="shared" si="15"/>
        <v>4623104-Comércio atacadista de fumo em folha não beneficiado</v>
      </c>
    </row>
    <row r="1002" spans="1:5" hidden="1">
      <c r="A1002">
        <v>3001</v>
      </c>
      <c r="B1002">
        <v>4623105</v>
      </c>
      <c r="D1002" t="s">
        <v>1471</v>
      </c>
      <c r="E1002" t="str">
        <f t="shared" si="15"/>
        <v>4623105-Comércio atacadista de cacau</v>
      </c>
    </row>
    <row r="1003" spans="1:5" hidden="1">
      <c r="A1003">
        <v>3001</v>
      </c>
      <c r="B1003">
        <v>4623106</v>
      </c>
      <c r="D1003" t="s">
        <v>1472</v>
      </c>
      <c r="E1003" t="str">
        <f t="shared" si="15"/>
        <v>4623106-Comércio atacadista de sementes, flores, plantas e gramas</v>
      </c>
    </row>
    <row r="1004" spans="1:5" hidden="1">
      <c r="A1004">
        <v>3001</v>
      </c>
      <c r="B1004">
        <v>4623107</v>
      </c>
      <c r="D1004" t="s">
        <v>1473</v>
      </c>
      <c r="E1004" t="str">
        <f t="shared" si="15"/>
        <v>4623107-Comércio atacadista de sisal</v>
      </c>
    </row>
    <row r="1005" spans="1:5" hidden="1">
      <c r="A1005">
        <v>3001</v>
      </c>
      <c r="B1005">
        <v>4623108</v>
      </c>
      <c r="D1005" t="s">
        <v>1474</v>
      </c>
      <c r="E1005" t="str">
        <f t="shared" si="15"/>
        <v>4623108-Comércio atacadista de matérias-primas agrícolas com atividade de fracionamento e acondicionamento</v>
      </c>
    </row>
    <row r="1006" spans="1:5" hidden="1">
      <c r="A1006">
        <v>3001</v>
      </c>
      <c r="B1006">
        <v>4623109</v>
      </c>
      <c r="D1006" t="s">
        <v>1475</v>
      </c>
      <c r="E1006" t="str">
        <f t="shared" si="15"/>
        <v>4623109-Comércio atacadista de alimentos para animais</v>
      </c>
    </row>
    <row r="1007" spans="1:5" hidden="1">
      <c r="A1007">
        <v>3001</v>
      </c>
      <c r="B1007">
        <v>4623199</v>
      </c>
      <c r="D1007" t="s">
        <v>1476</v>
      </c>
      <c r="E1007" t="str">
        <f t="shared" si="15"/>
        <v>4623199-Comércio atacadista de matérias-primas agrícolas não especificadas</v>
      </c>
    </row>
    <row r="1008" spans="1:5" hidden="1">
      <c r="A1008">
        <v>3001</v>
      </c>
      <c r="B1008">
        <v>4631100</v>
      </c>
      <c r="D1008" t="s">
        <v>1477</v>
      </c>
      <c r="E1008" t="str">
        <f t="shared" si="15"/>
        <v>4631100-Comércio atacadista de leite e laticínios</v>
      </c>
    </row>
    <row r="1009" spans="1:5" hidden="1">
      <c r="A1009">
        <v>3001</v>
      </c>
      <c r="B1009">
        <v>4632001</v>
      </c>
      <c r="D1009" t="s">
        <v>1478</v>
      </c>
      <c r="E1009" t="str">
        <f t="shared" si="15"/>
        <v>4632001-Comércio atacadista de cereais e leguminosas beneficiados</v>
      </c>
    </row>
    <row r="1010" spans="1:5" hidden="1">
      <c r="A1010">
        <v>3001</v>
      </c>
      <c r="B1010">
        <v>4632002</v>
      </c>
      <c r="D1010" t="s">
        <v>1479</v>
      </c>
      <c r="E1010" t="str">
        <f t="shared" si="15"/>
        <v>4632002-Comércio atacadista de farinhas, amidos e féculas</v>
      </c>
    </row>
    <row r="1011" spans="1:5" hidden="1">
      <c r="A1011">
        <v>3001</v>
      </c>
      <c r="B1011">
        <v>4632003</v>
      </c>
      <c r="D1011" t="s">
        <v>1478</v>
      </c>
      <c r="E1011" t="str">
        <f t="shared" si="15"/>
        <v>4632003-Comércio atacadista de cereais e leguminosas beneficiados</v>
      </c>
    </row>
    <row r="1012" spans="1:5" hidden="1">
      <c r="A1012">
        <v>3001</v>
      </c>
      <c r="B1012">
        <v>4633801</v>
      </c>
      <c r="D1012" t="s">
        <v>1480</v>
      </c>
      <c r="E1012" t="str">
        <f t="shared" si="15"/>
        <v>4633801-Comércio atacadista de frutas, verduras, raízes, tubérculos, hortaliças e legumes frescos</v>
      </c>
    </row>
    <row r="1013" spans="1:5" hidden="1">
      <c r="A1013">
        <v>3001</v>
      </c>
      <c r="B1013">
        <v>4633802</v>
      </c>
      <c r="D1013" t="s">
        <v>1481</v>
      </c>
      <c r="E1013" t="str">
        <f t="shared" si="15"/>
        <v>4633802-Comércio atacadista de aves vivas e ovos</v>
      </c>
    </row>
    <row r="1014" spans="1:5" hidden="1">
      <c r="A1014">
        <v>3001</v>
      </c>
      <c r="B1014">
        <v>4633803</v>
      </c>
      <c r="D1014" t="s">
        <v>1482</v>
      </c>
      <c r="E1014" t="str">
        <f t="shared" si="15"/>
        <v>4633803-Comércio atacadista de coelhos e outros pequenos animais vivos para alimentação</v>
      </c>
    </row>
    <row r="1015" spans="1:5" hidden="1">
      <c r="A1015">
        <v>3001</v>
      </c>
      <c r="B1015">
        <v>4634601</v>
      </c>
      <c r="D1015" t="s">
        <v>1483</v>
      </c>
      <c r="E1015" t="str">
        <f t="shared" si="15"/>
        <v>4634601-Comércio atacadista de carnes bovinas e suínas e derivados</v>
      </c>
    </row>
    <row r="1016" spans="1:5" hidden="1">
      <c r="A1016">
        <v>3001</v>
      </c>
      <c r="B1016">
        <v>4634602</v>
      </c>
      <c r="D1016" t="s">
        <v>1484</v>
      </c>
      <c r="E1016" t="str">
        <f t="shared" si="15"/>
        <v>4634602-Comércio atacadista de aves abatidas e derivados</v>
      </c>
    </row>
    <row r="1017" spans="1:5" hidden="1">
      <c r="A1017">
        <v>3001</v>
      </c>
      <c r="B1017">
        <v>4634603</v>
      </c>
      <c r="D1017" t="s">
        <v>1485</v>
      </c>
      <c r="E1017" t="str">
        <f t="shared" si="15"/>
        <v>4634603-Comércio atacadista de pescados e frutos do mar</v>
      </c>
    </row>
    <row r="1018" spans="1:5" hidden="1">
      <c r="A1018">
        <v>3001</v>
      </c>
      <c r="B1018">
        <v>4634699</v>
      </c>
      <c r="D1018" t="s">
        <v>1486</v>
      </c>
      <c r="E1018" t="str">
        <f t="shared" si="15"/>
        <v>4634699-Comércio atacadista de carnes e derivados de outros animais</v>
      </c>
    </row>
    <row r="1019" spans="1:5" hidden="1">
      <c r="A1019">
        <v>3001</v>
      </c>
      <c r="B1019">
        <v>4635401</v>
      </c>
      <c r="D1019" t="s">
        <v>1487</v>
      </c>
      <c r="E1019" t="str">
        <f t="shared" si="15"/>
        <v>4635401-Comércio atacadista de água mineral</v>
      </c>
    </row>
    <row r="1020" spans="1:5" hidden="1">
      <c r="A1020">
        <v>3001</v>
      </c>
      <c r="B1020">
        <v>4635402</v>
      </c>
      <c r="D1020" t="s">
        <v>1488</v>
      </c>
      <c r="E1020" t="str">
        <f t="shared" si="15"/>
        <v>4635402-Comércio atacadista de cerveja, chope e refrigerante</v>
      </c>
    </row>
    <row r="1021" spans="1:5" hidden="1">
      <c r="A1021">
        <v>3001</v>
      </c>
      <c r="B1021">
        <v>4635403</v>
      </c>
      <c r="D1021" t="s">
        <v>1489</v>
      </c>
      <c r="E1021" t="str">
        <f t="shared" si="15"/>
        <v>4635403-Comércio atacadista de bebidas com atividade de fracionamento e acondicionamento associada</v>
      </c>
    </row>
    <row r="1022" spans="1:5" hidden="1">
      <c r="A1022">
        <v>3001</v>
      </c>
      <c r="B1022">
        <v>4635499</v>
      </c>
      <c r="D1022" t="s">
        <v>1490</v>
      </c>
      <c r="E1022" t="str">
        <f t="shared" si="15"/>
        <v>4635499-Comércio atacadista de bebidas não especificadas</v>
      </c>
    </row>
    <row r="1023" spans="1:5" hidden="1">
      <c r="A1023">
        <v>3001</v>
      </c>
      <c r="B1023">
        <v>4636201</v>
      </c>
      <c r="D1023" t="s">
        <v>1491</v>
      </c>
      <c r="E1023" t="str">
        <f t="shared" si="15"/>
        <v>4636201-Comércio atacadista de fumo beneficiado</v>
      </c>
    </row>
    <row r="1024" spans="1:5" hidden="1">
      <c r="A1024">
        <v>3001</v>
      </c>
      <c r="B1024">
        <v>4636202</v>
      </c>
      <c r="D1024" t="s">
        <v>1492</v>
      </c>
      <c r="E1024" t="str">
        <f t="shared" si="15"/>
        <v>4636202-Comércio atacadista de cigarros, cigarrilhas e charutos</v>
      </c>
    </row>
    <row r="1025" spans="1:5" hidden="1">
      <c r="A1025">
        <v>3001</v>
      </c>
      <c r="B1025">
        <v>4637101</v>
      </c>
      <c r="D1025" t="s">
        <v>1493</v>
      </c>
      <c r="E1025" t="str">
        <f t="shared" si="15"/>
        <v>4637101-Comércio atacadista de café torrado, moído e solúvel</v>
      </c>
    </row>
    <row r="1026" spans="1:5" hidden="1">
      <c r="A1026">
        <v>3001</v>
      </c>
      <c r="B1026">
        <v>4637102</v>
      </c>
      <c r="D1026" t="s">
        <v>1494</v>
      </c>
      <c r="E1026" t="str">
        <f t="shared" si="15"/>
        <v>4637102-Comércio atacadista de açúcar</v>
      </c>
    </row>
    <row r="1027" spans="1:5" hidden="1">
      <c r="A1027">
        <v>3001</v>
      </c>
      <c r="B1027">
        <v>4637103</v>
      </c>
      <c r="D1027" t="s">
        <v>1495</v>
      </c>
      <c r="E1027" t="str">
        <f t="shared" si="15"/>
        <v>4637103-Comércio atacadista de óleos e gorduras</v>
      </c>
    </row>
    <row r="1028" spans="1:5" hidden="1">
      <c r="A1028">
        <v>3001</v>
      </c>
      <c r="B1028">
        <v>4637104</v>
      </c>
      <c r="D1028" t="s">
        <v>1496</v>
      </c>
      <c r="E1028" t="str">
        <f t="shared" si="15"/>
        <v>4637104-Comércio atacadista de pães, bolos, biscoitos e similares</v>
      </c>
    </row>
    <row r="1029" spans="1:5" hidden="1">
      <c r="A1029">
        <v>3001</v>
      </c>
      <c r="B1029">
        <v>4637105</v>
      </c>
      <c r="D1029" t="s">
        <v>1497</v>
      </c>
      <c r="E1029" t="str">
        <f t="shared" si="15"/>
        <v>4637105-Comércio atacadista de massas alimentícias</v>
      </c>
    </row>
    <row r="1030" spans="1:5" hidden="1">
      <c r="A1030">
        <v>3001</v>
      </c>
      <c r="B1030">
        <v>4637106</v>
      </c>
      <c r="D1030" t="s">
        <v>1498</v>
      </c>
      <c r="E1030" t="str">
        <f t="shared" si="15"/>
        <v>4637106-Comércio atacadista de sorvetes</v>
      </c>
    </row>
    <row r="1031" spans="1:5" hidden="1">
      <c r="A1031">
        <v>3001</v>
      </c>
      <c r="B1031">
        <v>4637107</v>
      </c>
      <c r="D1031" t="s">
        <v>1499</v>
      </c>
      <c r="E1031" t="str">
        <f t="shared" si="15"/>
        <v>4637107-Comércio atacadista de chocolates, confeitos, balas, bombons e semelhantes</v>
      </c>
    </row>
    <row r="1032" spans="1:5" hidden="1">
      <c r="A1032">
        <v>3001</v>
      </c>
      <c r="B1032">
        <v>4637199</v>
      </c>
      <c r="D1032" t="s">
        <v>1500</v>
      </c>
      <c r="E1032" t="str">
        <f t="shared" ref="E1032:E1095" si="16">CONCATENATE(B1032,"-",D1032)</f>
        <v>4637199-Comércio atacadista especializado em outros produtos alimentícios não especificados</v>
      </c>
    </row>
    <row r="1033" spans="1:5" hidden="1">
      <c r="A1033">
        <v>3001</v>
      </c>
      <c r="B1033">
        <v>4639701</v>
      </c>
      <c r="D1033" t="s">
        <v>1501</v>
      </c>
      <c r="E1033" t="str">
        <f t="shared" si="16"/>
        <v>4639701-Comércio atacadista de produtos alimentícios em geral</v>
      </c>
    </row>
    <row r="1034" spans="1:5" hidden="1">
      <c r="A1034">
        <v>3001</v>
      </c>
      <c r="B1034">
        <v>4639702</v>
      </c>
      <c r="D1034" t="s">
        <v>1501</v>
      </c>
      <c r="E1034" t="str">
        <f t="shared" si="16"/>
        <v>4639702-Comércio atacadista de produtos alimentícios em geral</v>
      </c>
    </row>
    <row r="1035" spans="1:5" hidden="1">
      <c r="A1035">
        <v>3001</v>
      </c>
      <c r="B1035">
        <v>4641901</v>
      </c>
      <c r="D1035" t="s">
        <v>1502</v>
      </c>
      <c r="E1035" t="str">
        <f t="shared" si="16"/>
        <v>4641901-Comércio atacadista de tecidos</v>
      </c>
    </row>
    <row r="1036" spans="1:5" hidden="1">
      <c r="A1036">
        <v>3001</v>
      </c>
      <c r="B1036">
        <v>4641902</v>
      </c>
      <c r="D1036" t="s">
        <v>1503</v>
      </c>
      <c r="E1036" t="str">
        <f t="shared" si="16"/>
        <v>4641902-Comércio atacadista de artigos de cama, mesa e banho</v>
      </c>
    </row>
    <row r="1037" spans="1:5" hidden="1">
      <c r="A1037">
        <v>3001</v>
      </c>
      <c r="B1037">
        <v>4641903</v>
      </c>
      <c r="D1037" t="s">
        <v>1504</v>
      </c>
      <c r="E1037" t="str">
        <f t="shared" si="16"/>
        <v>4641903-Comércio atacadista de artigos de armarinho</v>
      </c>
    </row>
    <row r="1038" spans="1:5" hidden="1">
      <c r="A1038">
        <v>3001</v>
      </c>
      <c r="B1038">
        <v>4642701</v>
      </c>
      <c r="D1038" t="s">
        <v>1505</v>
      </c>
      <c r="E1038" t="str">
        <f t="shared" si="16"/>
        <v>4642701-Comércio atacadista de artigos do vestuário e acessórios, exceto profissionais e de segurança</v>
      </c>
    </row>
    <row r="1039" spans="1:5" hidden="1">
      <c r="A1039">
        <v>3001</v>
      </c>
      <c r="B1039">
        <v>4642702</v>
      </c>
      <c r="D1039" t="s">
        <v>1506</v>
      </c>
      <c r="E1039" t="str">
        <f t="shared" si="16"/>
        <v>4642702-Comércio atacadista de roupas e acessórios para uso profissional e de segurança do trabalho</v>
      </c>
    </row>
    <row r="1040" spans="1:5" hidden="1">
      <c r="A1040">
        <v>3001</v>
      </c>
      <c r="B1040">
        <v>4643501</v>
      </c>
      <c r="D1040" t="s">
        <v>1507</v>
      </c>
      <c r="E1040" t="str">
        <f t="shared" si="16"/>
        <v>4643501-Comércio atacadista de calçados</v>
      </c>
    </row>
    <row r="1041" spans="1:5" hidden="1">
      <c r="A1041">
        <v>3001</v>
      </c>
      <c r="B1041">
        <v>4643502</v>
      </c>
      <c r="D1041" t="s">
        <v>1508</v>
      </c>
      <c r="E1041" t="str">
        <f t="shared" si="16"/>
        <v>4643502-Comércio atacadista de bolsas, malas e artigos de viagem</v>
      </c>
    </row>
    <row r="1042" spans="1:5" hidden="1">
      <c r="A1042">
        <v>3001</v>
      </c>
      <c r="B1042">
        <v>4644301</v>
      </c>
      <c r="D1042" t="s">
        <v>1509</v>
      </c>
      <c r="E1042" t="str">
        <f t="shared" si="16"/>
        <v>4644301-Comércio atacadista de medicamentos e drogas de uso humano</v>
      </c>
    </row>
    <row r="1043" spans="1:5" hidden="1">
      <c r="A1043">
        <v>3001</v>
      </c>
      <c r="B1043">
        <v>4644302</v>
      </c>
      <c r="D1043" t="s">
        <v>1510</v>
      </c>
      <c r="E1043" t="str">
        <f t="shared" si="16"/>
        <v>4644302-Comércio atacadista de medicamentos e drogas de uso veterinário</v>
      </c>
    </row>
    <row r="1044" spans="1:5" hidden="1">
      <c r="A1044">
        <v>3001</v>
      </c>
      <c r="B1044">
        <v>4645101</v>
      </c>
      <c r="D1044" t="s">
        <v>1511</v>
      </c>
      <c r="E1044" t="str">
        <f t="shared" si="16"/>
        <v>4645101-Comércio atacadista de instrumentos e materiais para uso médico, cirúrgico ou hospitalar</v>
      </c>
    </row>
    <row r="1045" spans="1:5" hidden="1">
      <c r="A1045">
        <v>3001</v>
      </c>
      <c r="B1045">
        <v>4645102</v>
      </c>
      <c r="D1045" t="s">
        <v>1512</v>
      </c>
      <c r="E1045" t="str">
        <f t="shared" si="16"/>
        <v>4645102-Comércio atacadista de próteses e artigos de ortopedia</v>
      </c>
    </row>
    <row r="1046" spans="1:5" hidden="1">
      <c r="A1046">
        <v>3001</v>
      </c>
      <c r="B1046">
        <v>4645103</v>
      </c>
      <c r="D1046" t="s">
        <v>1513</v>
      </c>
      <c r="E1046" t="str">
        <f t="shared" si="16"/>
        <v>4645103-Comércio atacadista de produtos odontológicos</v>
      </c>
    </row>
    <row r="1047" spans="1:5" hidden="1">
      <c r="A1047">
        <v>3001</v>
      </c>
      <c r="B1047">
        <v>4646001</v>
      </c>
      <c r="D1047" t="s">
        <v>1514</v>
      </c>
      <c r="E1047" t="str">
        <f t="shared" si="16"/>
        <v>4646001-Comércio atacadista de cosméticos e produtos de perfumaria</v>
      </c>
    </row>
    <row r="1048" spans="1:5" hidden="1">
      <c r="A1048">
        <v>3001</v>
      </c>
      <c r="B1048">
        <v>4646002</v>
      </c>
      <c r="D1048" t="s">
        <v>1515</v>
      </c>
      <c r="E1048" t="str">
        <f t="shared" si="16"/>
        <v>4646002-Comércio atacadista de produtos de higiene pessoal</v>
      </c>
    </row>
    <row r="1049" spans="1:5" hidden="1">
      <c r="A1049">
        <v>3001</v>
      </c>
      <c r="B1049">
        <v>4647801</v>
      </c>
      <c r="D1049" t="s">
        <v>1516</v>
      </c>
      <c r="E1049" t="str">
        <f t="shared" si="16"/>
        <v>4647801-Comércio atacadista de artigos de escritório e de papelaria</v>
      </c>
    </row>
    <row r="1050" spans="1:5" hidden="1">
      <c r="A1050">
        <v>3001</v>
      </c>
      <c r="B1050">
        <v>4647802</v>
      </c>
      <c r="D1050" t="s">
        <v>1517</v>
      </c>
      <c r="E1050" t="str">
        <f t="shared" si="16"/>
        <v>4647802-Comércio atacadista de livros, jornais e outras publicações</v>
      </c>
    </row>
    <row r="1051" spans="1:5" hidden="1">
      <c r="A1051">
        <v>3001</v>
      </c>
      <c r="B1051">
        <v>4649401</v>
      </c>
      <c r="D1051" t="s">
        <v>1518</v>
      </c>
      <c r="E1051" t="str">
        <f t="shared" si="16"/>
        <v>4649401-Comércio atacadista de equipamentos elétricos de uso pessoal e doméstico</v>
      </c>
    </row>
    <row r="1052" spans="1:5" hidden="1">
      <c r="A1052">
        <v>3001</v>
      </c>
      <c r="B1052">
        <v>4649402</v>
      </c>
      <c r="D1052" t="s">
        <v>1519</v>
      </c>
      <c r="E1052" t="str">
        <f t="shared" si="16"/>
        <v>4649402-Comércio atacadista de aparelhos eletrônicos de uso pessoal e doméstico</v>
      </c>
    </row>
    <row r="1053" spans="1:5" hidden="1">
      <c r="A1053">
        <v>3001</v>
      </c>
      <c r="B1053">
        <v>4649403</v>
      </c>
      <c r="D1053" t="s">
        <v>1520</v>
      </c>
      <c r="E1053" t="str">
        <f t="shared" si="16"/>
        <v>4649403-Comércio atacadista de bicicletas, triciclos e outros veículos recreativos</v>
      </c>
    </row>
    <row r="1054" spans="1:5" hidden="1">
      <c r="A1054">
        <v>3001</v>
      </c>
      <c r="B1054">
        <v>4649404</v>
      </c>
      <c r="D1054" t="s">
        <v>1521</v>
      </c>
      <c r="E1054" t="str">
        <f t="shared" si="16"/>
        <v>4649404-Comércio atacadista de móveis e artigos de colchoaria</v>
      </c>
    </row>
    <row r="1055" spans="1:5" hidden="1">
      <c r="A1055">
        <v>3001</v>
      </c>
      <c r="B1055">
        <v>4649405</v>
      </c>
      <c r="D1055" t="s">
        <v>1522</v>
      </c>
      <c r="E1055" t="str">
        <f t="shared" si="16"/>
        <v>4649405-Comércio atacadista de artigos de tapeçaria; persianas e cortinas</v>
      </c>
    </row>
    <row r="1056" spans="1:5" hidden="1">
      <c r="A1056">
        <v>3001</v>
      </c>
      <c r="B1056">
        <v>4649406</v>
      </c>
      <c r="D1056" t="s">
        <v>1523</v>
      </c>
      <c r="E1056" t="str">
        <f t="shared" si="16"/>
        <v>4649406-Comércio atacadista de lustres, luminárias e abajures</v>
      </c>
    </row>
    <row r="1057" spans="1:5" hidden="1">
      <c r="A1057">
        <v>3001</v>
      </c>
      <c r="B1057">
        <v>4649407</v>
      </c>
      <c r="D1057" t="s">
        <v>1524</v>
      </c>
      <c r="E1057" t="str">
        <f t="shared" si="16"/>
        <v>4649407-Comércio atacadista de filmes, CDs, DVDs, fitas e discos</v>
      </c>
    </row>
    <row r="1058" spans="1:5" hidden="1">
      <c r="A1058">
        <v>3001</v>
      </c>
      <c r="B1058">
        <v>4649408</v>
      </c>
      <c r="D1058" t="s">
        <v>1525</v>
      </c>
      <c r="E1058" t="str">
        <f t="shared" si="16"/>
        <v>4649408-Comércio atacadista de produtos de higiene, limpeza e conservação domiciliar</v>
      </c>
    </row>
    <row r="1059" spans="1:5" hidden="1">
      <c r="A1059">
        <v>3001</v>
      </c>
      <c r="B1059">
        <v>4649409</v>
      </c>
      <c r="D1059" t="s">
        <v>1525</v>
      </c>
      <c r="E1059" t="str">
        <f t="shared" si="16"/>
        <v>4649409-Comércio atacadista de produtos de higiene, limpeza e conservação domiciliar</v>
      </c>
    </row>
    <row r="1060" spans="1:5" hidden="1">
      <c r="A1060">
        <v>3001</v>
      </c>
      <c r="B1060">
        <v>4649410</v>
      </c>
      <c r="D1060" t="s">
        <v>1526</v>
      </c>
      <c r="E1060" t="str">
        <f t="shared" si="16"/>
        <v>4649410-Comércio atacadista de jóias, relógios e bijuterias, pedras preciosas e semipreciosas lapidadas</v>
      </c>
    </row>
    <row r="1061" spans="1:5" hidden="1">
      <c r="A1061">
        <v>3001</v>
      </c>
      <c r="B1061">
        <v>4649499</v>
      </c>
      <c r="D1061" t="s">
        <v>1527</v>
      </c>
      <c r="E1061" t="str">
        <f t="shared" si="16"/>
        <v>4649499-Comércio atacadista equipamentos e artigos de uso pessoal e doméstico não especificados</v>
      </c>
    </row>
    <row r="1062" spans="1:5" hidden="1">
      <c r="A1062">
        <v>3001</v>
      </c>
      <c r="B1062">
        <v>4651601</v>
      </c>
      <c r="D1062" t="s">
        <v>1528</v>
      </c>
      <c r="E1062" t="str">
        <f t="shared" si="16"/>
        <v>4651601-Comércio atacadista de equipamentos de informática</v>
      </c>
    </row>
    <row r="1063" spans="1:5" hidden="1">
      <c r="A1063">
        <v>3001</v>
      </c>
      <c r="B1063">
        <v>4651602</v>
      </c>
      <c r="D1063" t="s">
        <v>1529</v>
      </c>
      <c r="E1063" t="str">
        <f t="shared" si="16"/>
        <v>4651602-Comércio atacadista de suprimentos para informática</v>
      </c>
    </row>
    <row r="1064" spans="1:5" hidden="1">
      <c r="A1064">
        <v>3001</v>
      </c>
      <c r="B1064">
        <v>4652400</v>
      </c>
      <c r="D1064" t="s">
        <v>1530</v>
      </c>
      <c r="E1064" t="str">
        <f t="shared" si="16"/>
        <v>4652400-Comércio atacadista de componentes eletrônicos e equipamentos de telefonia e comunicação</v>
      </c>
    </row>
    <row r="1065" spans="1:5" hidden="1">
      <c r="A1065">
        <v>3001</v>
      </c>
      <c r="B1065">
        <v>4661300</v>
      </c>
      <c r="D1065" t="s">
        <v>1531</v>
      </c>
      <c r="E1065" t="str">
        <f t="shared" si="16"/>
        <v>4661300-Comércio atacadista de máquinas, aparelhos e equipamentos para uso agropecuário; partes e peças</v>
      </c>
    </row>
    <row r="1066" spans="1:5" hidden="1">
      <c r="A1066">
        <v>3001</v>
      </c>
      <c r="B1066">
        <v>4662100</v>
      </c>
      <c r="D1066" t="s">
        <v>1532</v>
      </c>
      <c r="E1066" t="str">
        <f t="shared" si="16"/>
        <v>4662100-Comércio atacadista de máquinas, equipamentos para terraplenagem, mineração e construção</v>
      </c>
    </row>
    <row r="1067" spans="1:5" hidden="1">
      <c r="A1067">
        <v>3001</v>
      </c>
      <c r="B1067">
        <v>4663000</v>
      </c>
      <c r="D1067" t="s">
        <v>1533</v>
      </c>
      <c r="E1067" t="str">
        <f t="shared" si="16"/>
        <v>4663000-Comércio atacadista de máquinas e equipamentos para uso industrial; partes e peças</v>
      </c>
    </row>
    <row r="1068" spans="1:5" hidden="1">
      <c r="A1068">
        <v>3001</v>
      </c>
      <c r="B1068">
        <v>4664800</v>
      </c>
      <c r="D1068" t="s">
        <v>1534</v>
      </c>
      <c r="E1068" t="str">
        <f t="shared" si="16"/>
        <v>4664800-Comércio atacadista máquinas, aparelhos e equipamentos de odonto-médico-hospitalar; partes e peças</v>
      </c>
    </row>
    <row r="1069" spans="1:5" hidden="1">
      <c r="A1069">
        <v>3001</v>
      </c>
      <c r="B1069">
        <v>4665600</v>
      </c>
      <c r="D1069" t="s">
        <v>1535</v>
      </c>
      <c r="E1069" t="str">
        <f t="shared" si="16"/>
        <v>4665600-Comércio atacadista de máquinas e equipamentos para uso comercial; partes e peças</v>
      </c>
    </row>
    <row r="1070" spans="1:5" hidden="1">
      <c r="A1070">
        <v>3001</v>
      </c>
      <c r="B1070">
        <v>4669901</v>
      </c>
      <c r="D1070" t="s">
        <v>1536</v>
      </c>
      <c r="E1070" t="str">
        <f t="shared" si="16"/>
        <v>4669901-Comércio atacadista de bombas e compressores; partes e peças</v>
      </c>
    </row>
    <row r="1071" spans="1:5" hidden="1">
      <c r="A1071">
        <v>3001</v>
      </c>
      <c r="B1071">
        <v>4669999</v>
      </c>
      <c r="D1071" t="s">
        <v>1537</v>
      </c>
      <c r="E1071" t="str">
        <f t="shared" si="16"/>
        <v>4669999-Comércio atacadista de outras máquinas e equipamentos não especificados; partes e peças</v>
      </c>
    </row>
    <row r="1072" spans="1:5" hidden="1">
      <c r="A1072">
        <v>3001</v>
      </c>
      <c r="B1072">
        <v>4671100</v>
      </c>
      <c r="D1072" t="s">
        <v>1538</v>
      </c>
      <c r="E1072" t="str">
        <f t="shared" si="16"/>
        <v>4671100-Comércio atacadista de madeira e produtos derivados</v>
      </c>
    </row>
    <row r="1073" spans="1:5" hidden="1">
      <c r="A1073">
        <v>3001</v>
      </c>
      <c r="B1073">
        <v>4672900</v>
      </c>
      <c r="D1073" t="s">
        <v>1539</v>
      </c>
      <c r="E1073" t="str">
        <f t="shared" si="16"/>
        <v>4672900-Comércio atacadista de ferragens e ferramentas</v>
      </c>
    </row>
    <row r="1074" spans="1:5" hidden="1">
      <c r="A1074">
        <v>3001</v>
      </c>
      <c r="B1074">
        <v>4673700</v>
      </c>
      <c r="D1074" t="s">
        <v>1540</v>
      </c>
      <c r="E1074" t="str">
        <f t="shared" si="16"/>
        <v>4673700-Comércio atacadista de material elétrico</v>
      </c>
    </row>
    <row r="1075" spans="1:5" hidden="1">
      <c r="A1075">
        <v>3001</v>
      </c>
      <c r="B1075">
        <v>4674500</v>
      </c>
      <c r="D1075" t="s">
        <v>1541</v>
      </c>
      <c r="E1075" t="str">
        <f t="shared" si="16"/>
        <v>4674500-Comércio atacadista de cimento</v>
      </c>
    </row>
    <row r="1076" spans="1:5" hidden="1">
      <c r="A1076">
        <v>3001</v>
      </c>
      <c r="B1076">
        <v>4679601</v>
      </c>
      <c r="D1076" t="s">
        <v>1542</v>
      </c>
      <c r="E1076" t="str">
        <f t="shared" si="16"/>
        <v>4679601-Comércio atacadista de tintas, vernizes e similares</v>
      </c>
    </row>
    <row r="1077" spans="1:5" hidden="1">
      <c r="A1077">
        <v>3001</v>
      </c>
      <c r="B1077">
        <v>4679602</v>
      </c>
      <c r="D1077" t="s">
        <v>1543</v>
      </c>
      <c r="E1077" t="str">
        <f t="shared" si="16"/>
        <v>4679602-Comércio atacadista de mármores e granitos</v>
      </c>
    </row>
    <row r="1078" spans="1:5" hidden="1">
      <c r="A1078">
        <v>3001</v>
      </c>
      <c r="B1078">
        <v>4679603</v>
      </c>
      <c r="D1078" t="s">
        <v>1544</v>
      </c>
      <c r="E1078" t="str">
        <f t="shared" si="16"/>
        <v>4679603-Comércio atacadista de vidros, espelhos e vitrais</v>
      </c>
    </row>
    <row r="1079" spans="1:5" hidden="1">
      <c r="A1079">
        <v>3001</v>
      </c>
      <c r="B1079">
        <v>4679604</v>
      </c>
      <c r="D1079" t="s">
        <v>1545</v>
      </c>
      <c r="E1079" t="str">
        <f t="shared" si="16"/>
        <v>4679604-Comércio atacadista especializado de materiais de construção não especificados</v>
      </c>
    </row>
    <row r="1080" spans="1:5" hidden="1">
      <c r="A1080">
        <v>3001</v>
      </c>
      <c r="B1080">
        <v>4679699</v>
      </c>
      <c r="D1080" t="s">
        <v>1546</v>
      </c>
      <c r="E1080" t="str">
        <f t="shared" si="16"/>
        <v>4679699-Comércio atacadista de materiais de construção em geral</v>
      </c>
    </row>
    <row r="1081" spans="1:5" hidden="1">
      <c r="A1081">
        <v>3001</v>
      </c>
      <c r="B1081">
        <v>4681801</v>
      </c>
      <c r="D1081" t="s">
        <v>1547</v>
      </c>
      <c r="E1081" t="str">
        <f t="shared" si="16"/>
        <v>4681801-Comércio atacadista de álcool carburante, biodiesel, gasolina e demais derivados de petróleo, exceto</v>
      </c>
    </row>
    <row r="1082" spans="1:5" hidden="1">
      <c r="A1082">
        <v>3001</v>
      </c>
      <c r="B1082">
        <v>4681802</v>
      </c>
      <c r="D1082" t="s">
        <v>1548</v>
      </c>
      <c r="E1082" t="str">
        <f t="shared" si="16"/>
        <v>4681802-Comércio atacadista de combustíveis realizado por transportador retalhista (TRR)</v>
      </c>
    </row>
    <row r="1083" spans="1:5" hidden="1">
      <c r="A1083">
        <v>3001</v>
      </c>
      <c r="B1083">
        <v>4681803</v>
      </c>
      <c r="D1083" t="s">
        <v>1549</v>
      </c>
      <c r="E1083" t="str">
        <f t="shared" si="16"/>
        <v>4681803-Comércio atacadista de combustíveis de origem vegetal, exceto álcool carburante</v>
      </c>
    </row>
    <row r="1084" spans="1:5" hidden="1">
      <c r="A1084">
        <v>3001</v>
      </c>
      <c r="B1084">
        <v>4681804</v>
      </c>
      <c r="D1084" t="s">
        <v>1550</v>
      </c>
      <c r="E1084" t="str">
        <f t="shared" si="16"/>
        <v>4681804-Comércio atacadista de combustíveis de origem mineral em bruto</v>
      </c>
    </row>
    <row r="1085" spans="1:5" hidden="1">
      <c r="A1085">
        <v>3001</v>
      </c>
      <c r="B1085">
        <v>4681805</v>
      </c>
      <c r="D1085" t="s">
        <v>1551</v>
      </c>
      <c r="E1085" t="str">
        <f t="shared" si="16"/>
        <v>4681805-Comércio atacadista de lubrificantes</v>
      </c>
    </row>
    <row r="1086" spans="1:5" hidden="1">
      <c r="A1086">
        <v>3001</v>
      </c>
      <c r="B1086">
        <v>4682600</v>
      </c>
      <c r="D1086" t="s">
        <v>1552</v>
      </c>
      <c r="E1086" t="str">
        <f t="shared" si="16"/>
        <v>4682600-Comércio atacadista de gás liqüefeito de petróleo (GLP)</v>
      </c>
    </row>
    <row r="1087" spans="1:5" hidden="1">
      <c r="A1087">
        <v>3001</v>
      </c>
      <c r="B1087">
        <v>4683400</v>
      </c>
      <c r="D1087" t="s">
        <v>1553</v>
      </c>
      <c r="E1087" t="str">
        <f t="shared" si="16"/>
        <v>4683400-Comércio atacadista de defensivos agrícolas, adubos, fertilizantes e corretivos do solo</v>
      </c>
    </row>
    <row r="1088" spans="1:5" hidden="1">
      <c r="A1088">
        <v>3001</v>
      </c>
      <c r="B1088">
        <v>4684201</v>
      </c>
      <c r="D1088" t="s">
        <v>1554</v>
      </c>
      <c r="E1088" t="str">
        <f t="shared" si="16"/>
        <v>4684201-Comércio atacadista de resinas e elastômeros</v>
      </c>
    </row>
    <row r="1089" spans="1:5" hidden="1">
      <c r="A1089">
        <v>3001</v>
      </c>
      <c r="B1089">
        <v>4684202</v>
      </c>
      <c r="D1089" t="s">
        <v>1555</v>
      </c>
      <c r="E1089" t="str">
        <f t="shared" si="16"/>
        <v>4684202-Comércio atacadista de solventes</v>
      </c>
    </row>
    <row r="1090" spans="1:5" hidden="1">
      <c r="A1090">
        <v>3001</v>
      </c>
      <c r="B1090">
        <v>4684299</v>
      </c>
      <c r="D1090" t="s">
        <v>1556</v>
      </c>
      <c r="E1090" t="str">
        <f t="shared" si="16"/>
        <v>4684299-Comércio atacadista de outros produtos químicos e petroquímicos não especificados</v>
      </c>
    </row>
    <row r="1091" spans="1:5" hidden="1">
      <c r="A1091">
        <v>3001</v>
      </c>
      <c r="B1091">
        <v>4685100</v>
      </c>
      <c r="D1091" t="s">
        <v>1557</v>
      </c>
      <c r="E1091" t="str">
        <f t="shared" si="16"/>
        <v>4685100-Comércio atacadista de produtos siderúrgicos e metalúrgicos, exceto para construção</v>
      </c>
    </row>
    <row r="1092" spans="1:5" hidden="1">
      <c r="A1092">
        <v>3001</v>
      </c>
      <c r="B1092">
        <v>4686901</v>
      </c>
      <c r="D1092" t="s">
        <v>1558</v>
      </c>
      <c r="E1092" t="str">
        <f t="shared" si="16"/>
        <v>4686901-Comércio atacadista de papel e papelão em bruto</v>
      </c>
    </row>
    <row r="1093" spans="1:5" hidden="1">
      <c r="A1093">
        <v>3001</v>
      </c>
      <c r="B1093">
        <v>4686902</v>
      </c>
      <c r="D1093" t="s">
        <v>1559</v>
      </c>
      <c r="E1093" t="str">
        <f t="shared" si="16"/>
        <v>4686902-Comércio atacadista de embalagens</v>
      </c>
    </row>
    <row r="1094" spans="1:5" hidden="1">
      <c r="A1094">
        <v>3001</v>
      </c>
      <c r="B1094">
        <v>4687701</v>
      </c>
      <c r="D1094" t="s">
        <v>1560</v>
      </c>
      <c r="E1094" t="str">
        <f t="shared" si="16"/>
        <v>4687701-Comércio atacadista de resíduos de papel e papelão</v>
      </c>
    </row>
    <row r="1095" spans="1:5" hidden="1">
      <c r="A1095">
        <v>3001</v>
      </c>
      <c r="B1095">
        <v>4687702</v>
      </c>
      <c r="D1095" t="s">
        <v>1561</v>
      </c>
      <c r="E1095" t="str">
        <f t="shared" si="16"/>
        <v>4687702-Comércio atacadista de resíduos e sucatas não-metálicos, exceto de papel e papelão</v>
      </c>
    </row>
    <row r="1096" spans="1:5" hidden="1">
      <c r="A1096">
        <v>3001</v>
      </c>
      <c r="B1096">
        <v>4687703</v>
      </c>
      <c r="D1096" t="s">
        <v>1562</v>
      </c>
      <c r="E1096" t="str">
        <f t="shared" ref="E1096:E1159" si="17">CONCATENATE(B1096,"-",D1096)</f>
        <v>4687703-Comércio atacadista de resíduos e sucatas metálicos</v>
      </c>
    </row>
    <row r="1097" spans="1:5" hidden="1">
      <c r="A1097">
        <v>3001</v>
      </c>
      <c r="B1097">
        <v>4689301</v>
      </c>
      <c r="D1097" t="s">
        <v>1563</v>
      </c>
      <c r="E1097" t="str">
        <f t="shared" si="17"/>
        <v>4689301-Comércio atacadista de produtos da extração mineral, exceto combustíveis</v>
      </c>
    </row>
    <row r="1098" spans="1:5" hidden="1">
      <c r="A1098">
        <v>3001</v>
      </c>
      <c r="B1098">
        <v>4689302</v>
      </c>
      <c r="D1098" t="s">
        <v>1564</v>
      </c>
      <c r="E1098" t="str">
        <f t="shared" si="17"/>
        <v>4689302-Comércio atacadista de fios e fibras beneficiados</v>
      </c>
    </row>
    <row r="1099" spans="1:5" hidden="1">
      <c r="A1099">
        <v>3001</v>
      </c>
      <c r="B1099">
        <v>4689399</v>
      </c>
      <c r="D1099" t="s">
        <v>1565</v>
      </c>
      <c r="E1099" t="str">
        <f t="shared" si="17"/>
        <v>4689399-Comércio atacadista especializado em outros produtos intermediários não especificados anteriormente</v>
      </c>
    </row>
    <row r="1100" spans="1:5" hidden="1">
      <c r="A1100">
        <v>3001</v>
      </c>
      <c r="B1100">
        <v>4691500</v>
      </c>
      <c r="D1100" t="s">
        <v>1566</v>
      </c>
      <c r="E1100" t="str">
        <f t="shared" si="17"/>
        <v>4691500-Comércio atacadista de mercadorias em geral, com predominância de produtos alimentícios</v>
      </c>
    </row>
    <row r="1101" spans="1:5" hidden="1">
      <c r="A1101">
        <v>3001</v>
      </c>
      <c r="B1101">
        <v>4692300</v>
      </c>
      <c r="D1101" t="s">
        <v>1567</v>
      </c>
      <c r="E1101" t="str">
        <f t="shared" si="17"/>
        <v>4692300-Comércio atacadista de mercadorias em geral, com predominância de insumos agropecuários</v>
      </c>
    </row>
    <row r="1102" spans="1:5" hidden="1">
      <c r="A1102">
        <v>3001</v>
      </c>
      <c r="B1102">
        <v>4693100</v>
      </c>
      <c r="D1102" t="s">
        <v>1568</v>
      </c>
      <c r="E1102" t="str">
        <f t="shared" si="17"/>
        <v>4693100-Comércio atacadista de mercadorias em geral, sem predominância de alimentos ou insumos agropecuários</v>
      </c>
    </row>
    <row r="1103" spans="1:5" hidden="1">
      <c r="A1103">
        <v>3001</v>
      </c>
      <c r="B1103">
        <v>4711301</v>
      </c>
      <c r="D1103" t="s">
        <v>1569</v>
      </c>
      <c r="E1103" t="str">
        <f t="shared" si="17"/>
        <v>4711301-Comércio varejista de mercadorias  - hipermercados</v>
      </c>
    </row>
    <row r="1104" spans="1:5" hidden="1">
      <c r="A1104">
        <v>3001</v>
      </c>
      <c r="B1104">
        <v>4711302</v>
      </c>
      <c r="D1104" t="s">
        <v>1570</v>
      </c>
      <c r="E1104" t="str">
        <f t="shared" si="17"/>
        <v>4711302-Comércio varejista de mercadorias  - supermercados</v>
      </c>
    </row>
    <row r="1105" spans="1:5" hidden="1">
      <c r="A1105">
        <v>3001</v>
      </c>
      <c r="B1105">
        <v>4712100</v>
      </c>
      <c r="D1105" t="s">
        <v>1571</v>
      </c>
      <c r="E1105" t="str">
        <f t="shared" si="17"/>
        <v>4712100-Comércio varejista de mercadorias - minimercados, mercearias e armazéns</v>
      </c>
    </row>
    <row r="1106" spans="1:5" hidden="1">
      <c r="A1106">
        <v>3001</v>
      </c>
      <c r="B1106">
        <v>4713002</v>
      </c>
      <c r="D1106" t="s">
        <v>1572</v>
      </c>
      <c r="E1106" t="str">
        <f t="shared" si="17"/>
        <v>4713002-Lojas de variedades, exceto lojas de departamentos ou magazines</v>
      </c>
    </row>
    <row r="1107" spans="1:5" hidden="1">
      <c r="A1107">
        <v>3001</v>
      </c>
      <c r="B1107">
        <v>4713004</v>
      </c>
      <c r="D1107" t="s">
        <v>1573</v>
      </c>
      <c r="E1107" t="str">
        <f t="shared" si="17"/>
        <v>4713004-Lojas de departamentos ou magazines, exceto lojas francas (Duty free)</v>
      </c>
    </row>
    <row r="1108" spans="1:5" hidden="1">
      <c r="A1108">
        <v>3001</v>
      </c>
      <c r="B1108">
        <v>4713005</v>
      </c>
      <c r="D1108" t="s">
        <v>1574</v>
      </c>
      <c r="E1108" t="str">
        <f t="shared" si="17"/>
        <v>4713005-Lojas francas (Duty Free) de aeroportos, portos e em fronteiras terrestres</v>
      </c>
    </row>
    <row r="1109" spans="1:5" hidden="1">
      <c r="A1109">
        <v>3001</v>
      </c>
      <c r="B1109">
        <v>4721102</v>
      </c>
      <c r="D1109" t="s">
        <v>1575</v>
      </c>
      <c r="E1109" t="str">
        <f t="shared" si="17"/>
        <v>4721102-Padaria e confeitaria com predominância de revenda</v>
      </c>
    </row>
    <row r="1110" spans="1:5" hidden="1">
      <c r="A1110">
        <v>3001</v>
      </c>
      <c r="B1110">
        <v>4721103</v>
      </c>
      <c r="D1110" t="s">
        <v>1576</v>
      </c>
      <c r="E1110" t="str">
        <f t="shared" si="17"/>
        <v>4721103-Comércio varejista de laticínios e frios</v>
      </c>
    </row>
    <row r="1111" spans="1:5" hidden="1">
      <c r="A1111">
        <v>3001</v>
      </c>
      <c r="B1111">
        <v>4721104</v>
      </c>
      <c r="D1111" t="s">
        <v>1577</v>
      </c>
      <c r="E1111" t="str">
        <f t="shared" si="17"/>
        <v>4721104-Comércio varejista de doces, balas, bombons e semelhantes</v>
      </c>
    </row>
    <row r="1112" spans="1:5" hidden="1">
      <c r="A1112">
        <v>3001</v>
      </c>
      <c r="B1112">
        <v>4722901</v>
      </c>
      <c r="D1112" t="s">
        <v>1578</v>
      </c>
      <c r="E1112" t="str">
        <f t="shared" si="17"/>
        <v>4722901-Comércio varejista de carnes - açougues</v>
      </c>
    </row>
    <row r="1113" spans="1:5" hidden="1">
      <c r="A1113">
        <v>3001</v>
      </c>
      <c r="B1113">
        <v>4722902</v>
      </c>
      <c r="D1113" t="s">
        <v>1579</v>
      </c>
      <c r="E1113" t="str">
        <f t="shared" si="17"/>
        <v>4722902-Peixaria</v>
      </c>
    </row>
    <row r="1114" spans="1:5" hidden="1">
      <c r="A1114">
        <v>3001</v>
      </c>
      <c r="B1114">
        <v>4723700</v>
      </c>
      <c r="D1114" t="s">
        <v>1580</v>
      </c>
      <c r="E1114" t="str">
        <f t="shared" si="17"/>
        <v>4723700-Comércio varejista de bebidas</v>
      </c>
    </row>
    <row r="1115" spans="1:5" hidden="1">
      <c r="A1115">
        <v>3001</v>
      </c>
      <c r="B1115">
        <v>4724500</v>
      </c>
      <c r="D1115" t="s">
        <v>1581</v>
      </c>
      <c r="E1115" t="str">
        <f t="shared" si="17"/>
        <v>4724500-Comércio varejista de hortifrutigranjeiros</v>
      </c>
    </row>
    <row r="1116" spans="1:5" hidden="1">
      <c r="A1116">
        <v>3001</v>
      </c>
      <c r="B1116">
        <v>4729601</v>
      </c>
      <c r="D1116" t="s">
        <v>1582</v>
      </c>
      <c r="E1116" t="str">
        <f t="shared" si="17"/>
        <v>4729601-Tabacaria</v>
      </c>
    </row>
    <row r="1117" spans="1:5" hidden="1">
      <c r="A1117">
        <v>3001</v>
      </c>
      <c r="B1117">
        <v>4729602</v>
      </c>
      <c r="D1117" t="s">
        <v>1583</v>
      </c>
      <c r="E1117" t="str">
        <f t="shared" si="17"/>
        <v>4729602-Comércio varejista de mercadorias em lojas de conveniência</v>
      </c>
    </row>
    <row r="1118" spans="1:5" hidden="1">
      <c r="A1118">
        <v>3001</v>
      </c>
      <c r="B1118">
        <v>4729699</v>
      </c>
      <c r="D1118" t="s">
        <v>1584</v>
      </c>
      <c r="E1118" t="str">
        <f t="shared" si="17"/>
        <v>4729699-Comércio varejista de produtos alimentícios em geral ou especializado não especificados</v>
      </c>
    </row>
    <row r="1119" spans="1:5" hidden="1">
      <c r="A1119">
        <v>3001</v>
      </c>
      <c r="B1119">
        <v>4731800</v>
      </c>
      <c r="D1119" t="s">
        <v>1585</v>
      </c>
      <c r="E1119" t="str">
        <f t="shared" si="17"/>
        <v>4731800-Comércio varejista de combustíveis para veículos automotores</v>
      </c>
    </row>
    <row r="1120" spans="1:5" hidden="1">
      <c r="A1120">
        <v>3001</v>
      </c>
      <c r="B1120">
        <v>4732600</v>
      </c>
      <c r="D1120" t="s">
        <v>1586</v>
      </c>
      <c r="E1120" t="str">
        <f t="shared" si="17"/>
        <v>4732600-Comércio varejista de lubrificantes</v>
      </c>
    </row>
    <row r="1121" spans="1:5" hidden="1">
      <c r="A1121">
        <v>3001</v>
      </c>
      <c r="B1121">
        <v>4741500</v>
      </c>
      <c r="D1121" t="s">
        <v>1587</v>
      </c>
      <c r="E1121" t="str">
        <f t="shared" si="17"/>
        <v>4741500-Comércio varejista de tintas e materiais para pintura</v>
      </c>
    </row>
    <row r="1122" spans="1:5" hidden="1">
      <c r="A1122">
        <v>3001</v>
      </c>
      <c r="B1122">
        <v>4742300</v>
      </c>
      <c r="D1122" t="s">
        <v>1588</v>
      </c>
      <c r="E1122" t="str">
        <f t="shared" si="17"/>
        <v>4742300-Comércio varejista de material elétrico</v>
      </c>
    </row>
    <row r="1123" spans="1:5" hidden="1">
      <c r="A1123">
        <v>3001</v>
      </c>
      <c r="B1123">
        <v>4743100</v>
      </c>
      <c r="D1123" t="s">
        <v>1589</v>
      </c>
      <c r="E1123" t="str">
        <f t="shared" si="17"/>
        <v>4743100-Comércio varejista de vidros</v>
      </c>
    </row>
    <row r="1124" spans="1:5" hidden="1">
      <c r="A1124">
        <v>3001</v>
      </c>
      <c r="B1124">
        <v>4744001</v>
      </c>
      <c r="D1124" t="s">
        <v>1590</v>
      </c>
      <c r="E1124" t="str">
        <f t="shared" si="17"/>
        <v>4744001-Comércio varejista de ferragens e ferramentas</v>
      </c>
    </row>
    <row r="1125" spans="1:5" hidden="1">
      <c r="A1125">
        <v>3001</v>
      </c>
      <c r="B1125">
        <v>4744002</v>
      </c>
      <c r="D1125" t="s">
        <v>1591</v>
      </c>
      <c r="E1125" t="str">
        <f t="shared" si="17"/>
        <v>4744002-Comércio varejista de madeira e artefatos</v>
      </c>
    </row>
    <row r="1126" spans="1:5" hidden="1">
      <c r="A1126">
        <v>3001</v>
      </c>
      <c r="B1126">
        <v>4744003</v>
      </c>
      <c r="D1126" t="s">
        <v>1592</v>
      </c>
      <c r="E1126" t="str">
        <f t="shared" si="17"/>
        <v>4744003-Comércio varejista de materiais hidráulicos</v>
      </c>
    </row>
    <row r="1127" spans="1:5" hidden="1">
      <c r="A1127">
        <v>3001</v>
      </c>
      <c r="B1127">
        <v>4744004</v>
      </c>
      <c r="D1127" t="s">
        <v>1593</v>
      </c>
      <c r="E1127" t="str">
        <f t="shared" si="17"/>
        <v>4744004-Comércio varejista de cal, areia, pedra britada, tijolos e telhas</v>
      </c>
    </row>
    <row r="1128" spans="1:5" hidden="1">
      <c r="A1128">
        <v>3001</v>
      </c>
      <c r="B1128">
        <v>4744005</v>
      </c>
      <c r="D1128" t="s">
        <v>1594</v>
      </c>
      <c r="E1128" t="str">
        <f t="shared" si="17"/>
        <v>4744005-Comércio varejista de materiais de construção não especificados</v>
      </c>
    </row>
    <row r="1129" spans="1:5" hidden="1">
      <c r="A1129">
        <v>3001</v>
      </c>
      <c r="B1129">
        <v>4744006</v>
      </c>
      <c r="D1129" t="s">
        <v>1595</v>
      </c>
      <c r="E1129" t="str">
        <f t="shared" si="17"/>
        <v>4744006-Comércio varejista de pedras para revestimento</v>
      </c>
    </row>
    <row r="1130" spans="1:5" hidden="1">
      <c r="A1130">
        <v>3001</v>
      </c>
      <c r="B1130">
        <v>4744099</v>
      </c>
      <c r="D1130" t="s">
        <v>1596</v>
      </c>
      <c r="E1130" t="str">
        <f t="shared" si="17"/>
        <v>4744099-Comércio varejista de materiais de construção em geral</v>
      </c>
    </row>
    <row r="1131" spans="1:5" hidden="1">
      <c r="A1131">
        <v>3001</v>
      </c>
      <c r="B1131">
        <v>4751201</v>
      </c>
      <c r="D1131" t="s">
        <v>1597</v>
      </c>
      <c r="E1131" t="str">
        <f t="shared" si="17"/>
        <v>4751201-Comércio varejista especializado de equipamentos e suprimentos de informática</v>
      </c>
    </row>
    <row r="1132" spans="1:5" hidden="1">
      <c r="A1132">
        <v>3001</v>
      </c>
      <c r="B1132">
        <v>4751202</v>
      </c>
      <c r="D1132" t="s">
        <v>1598</v>
      </c>
      <c r="E1132" t="str">
        <f t="shared" si="17"/>
        <v>4751202-Recarga de cartuchos para equipamentos de informática</v>
      </c>
    </row>
    <row r="1133" spans="1:5" hidden="1">
      <c r="A1133">
        <v>3001</v>
      </c>
      <c r="B1133">
        <v>4752100</v>
      </c>
      <c r="D1133" t="s">
        <v>1599</v>
      </c>
      <c r="E1133" t="str">
        <f t="shared" si="17"/>
        <v>4752100-Comércio varejista especializado de equipamentos de telefonia e comunicação</v>
      </c>
    </row>
    <row r="1134" spans="1:5" hidden="1">
      <c r="A1134">
        <v>3001</v>
      </c>
      <c r="B1134">
        <v>4753900</v>
      </c>
      <c r="D1134" t="s">
        <v>1600</v>
      </c>
      <c r="E1134" t="str">
        <f t="shared" si="17"/>
        <v>4753900-Comércio varejista especializado de eletrodomésticos e equipamentos de áudio e vídeo</v>
      </c>
    </row>
    <row r="1135" spans="1:5" hidden="1">
      <c r="A1135">
        <v>3001</v>
      </c>
      <c r="B1135">
        <v>4754701</v>
      </c>
      <c r="D1135" t="s">
        <v>1601</v>
      </c>
      <c r="E1135" t="str">
        <f t="shared" si="17"/>
        <v>4754701-Comércio varejista de móveis</v>
      </c>
    </row>
    <row r="1136" spans="1:5" hidden="1">
      <c r="A1136">
        <v>3001</v>
      </c>
      <c r="B1136">
        <v>4754702</v>
      </c>
      <c r="D1136" t="s">
        <v>1602</v>
      </c>
      <c r="E1136" t="str">
        <f t="shared" si="17"/>
        <v>4754702-Comércio varejista de artigos de colchoaria</v>
      </c>
    </row>
    <row r="1137" spans="1:5" hidden="1">
      <c r="A1137">
        <v>3001</v>
      </c>
      <c r="B1137">
        <v>4754703</v>
      </c>
      <c r="D1137" t="s">
        <v>1603</v>
      </c>
      <c r="E1137" t="str">
        <f t="shared" si="17"/>
        <v>4754703-Comércio varejista de artigos de iluminação</v>
      </c>
    </row>
    <row r="1138" spans="1:5" hidden="1">
      <c r="A1138">
        <v>3001</v>
      </c>
      <c r="B1138">
        <v>4755501</v>
      </c>
      <c r="D1138" t="s">
        <v>1604</v>
      </c>
      <c r="E1138" t="str">
        <f t="shared" si="17"/>
        <v>4755501-Comércio varejista de tecidos</v>
      </c>
    </row>
    <row r="1139" spans="1:5" hidden="1">
      <c r="A1139">
        <v>3001</v>
      </c>
      <c r="B1139">
        <v>4755502</v>
      </c>
      <c r="D1139" t="s">
        <v>1605</v>
      </c>
      <c r="E1139" t="str">
        <f t="shared" si="17"/>
        <v>4755502-Comercio varejista de artigos de armarinho</v>
      </c>
    </row>
    <row r="1140" spans="1:5" hidden="1">
      <c r="A1140">
        <v>3001</v>
      </c>
      <c r="B1140">
        <v>4755503</v>
      </c>
      <c r="D1140" t="s">
        <v>1606</v>
      </c>
      <c r="E1140" t="str">
        <f t="shared" si="17"/>
        <v>4755503-Comercio varejista de artigos de cama, mesa e banho</v>
      </c>
    </row>
    <row r="1141" spans="1:5" hidden="1">
      <c r="A1141">
        <v>3001</v>
      </c>
      <c r="B1141">
        <v>4756300</v>
      </c>
      <c r="D1141" t="s">
        <v>1607</v>
      </c>
      <c r="E1141" t="str">
        <f t="shared" si="17"/>
        <v>4756300-Comércio varejista especializado de instrumentos musicais e acessórios</v>
      </c>
    </row>
    <row r="1142" spans="1:5" hidden="1">
      <c r="A1142">
        <v>3001</v>
      </c>
      <c r="B1142">
        <v>4757100</v>
      </c>
      <c r="D1142" t="s">
        <v>1608</v>
      </c>
      <c r="E1142" t="str">
        <f t="shared" si="17"/>
        <v>4757100-Comércio varejista acessórios p/ aparelhos eletroeletr. uso doméstico, exceto inform./comunicação</v>
      </c>
    </row>
    <row r="1143" spans="1:5" hidden="1">
      <c r="A1143">
        <v>3001</v>
      </c>
      <c r="B1143">
        <v>4759801</v>
      </c>
      <c r="D1143" t="s">
        <v>1609</v>
      </c>
      <c r="E1143" t="str">
        <f t="shared" si="17"/>
        <v>4759801-Comércio varejista de artigos de tapeçaria, cortinas e persianas</v>
      </c>
    </row>
    <row r="1144" spans="1:5" hidden="1">
      <c r="A1144">
        <v>3001</v>
      </c>
      <c r="B1144">
        <v>4759899</v>
      </c>
      <c r="D1144" t="s">
        <v>1610</v>
      </c>
      <c r="E1144" t="str">
        <f t="shared" si="17"/>
        <v>4759899-Comércio varejista de outros artigos de uso doméstico não especificados</v>
      </c>
    </row>
    <row r="1145" spans="1:5" hidden="1">
      <c r="A1145">
        <v>3001</v>
      </c>
      <c r="B1145">
        <v>4761001</v>
      </c>
      <c r="D1145" t="s">
        <v>1611</v>
      </c>
      <c r="E1145" t="str">
        <f t="shared" si="17"/>
        <v>4761001-Comércio varejista de livros</v>
      </c>
    </row>
    <row r="1146" spans="1:5" hidden="1">
      <c r="A1146">
        <v>3001</v>
      </c>
      <c r="B1146">
        <v>4761002</v>
      </c>
      <c r="D1146" t="s">
        <v>1612</v>
      </c>
      <c r="E1146" t="str">
        <f t="shared" si="17"/>
        <v>4761002-Comércio varejista de jornais e revistas</v>
      </c>
    </row>
    <row r="1147" spans="1:5" hidden="1">
      <c r="A1147">
        <v>3001</v>
      </c>
      <c r="B1147">
        <v>4761003</v>
      </c>
      <c r="D1147" t="s">
        <v>1613</v>
      </c>
      <c r="E1147" t="str">
        <f t="shared" si="17"/>
        <v>4761003-Comércio varejista de artigos de papelaria</v>
      </c>
    </row>
    <row r="1148" spans="1:5" hidden="1">
      <c r="A1148">
        <v>3001</v>
      </c>
      <c r="B1148">
        <v>4762800</v>
      </c>
      <c r="D1148" t="s">
        <v>1614</v>
      </c>
      <c r="E1148" t="str">
        <f t="shared" si="17"/>
        <v>4762800-Comércio varejista de discos, CDs, DVDs e fitas</v>
      </c>
    </row>
    <row r="1149" spans="1:5" hidden="1">
      <c r="A1149">
        <v>3001</v>
      </c>
      <c r="B1149">
        <v>4763601</v>
      </c>
      <c r="D1149" t="s">
        <v>1615</v>
      </c>
      <c r="E1149" t="str">
        <f t="shared" si="17"/>
        <v>4763601-Comércio varejista de brinquedos e artigos recreativos</v>
      </c>
    </row>
    <row r="1150" spans="1:5" hidden="1">
      <c r="A1150">
        <v>3001</v>
      </c>
      <c r="B1150">
        <v>4763602</v>
      </c>
      <c r="D1150" t="s">
        <v>1616</v>
      </c>
      <c r="E1150" t="str">
        <f t="shared" si="17"/>
        <v>4763602-Comércio varejista de artigos esportivos</v>
      </c>
    </row>
    <row r="1151" spans="1:5" hidden="1">
      <c r="A1151">
        <v>3001</v>
      </c>
      <c r="B1151">
        <v>4763603</v>
      </c>
      <c r="D1151" t="s">
        <v>1617</v>
      </c>
      <c r="E1151" t="str">
        <f t="shared" si="17"/>
        <v>4763603-Comércio varejista de bicicletas e triciclos; peças e acessórios</v>
      </c>
    </row>
    <row r="1152" spans="1:5" hidden="1">
      <c r="A1152">
        <v>3001</v>
      </c>
      <c r="B1152">
        <v>4763604</v>
      </c>
      <c r="D1152" t="s">
        <v>1618</v>
      </c>
      <c r="E1152" t="str">
        <f t="shared" si="17"/>
        <v>4763604-Comércio varejista de artigos de caça, pesca e camping</v>
      </c>
    </row>
    <row r="1153" spans="1:5" hidden="1">
      <c r="A1153">
        <v>3001</v>
      </c>
      <c r="B1153">
        <v>4763605</v>
      </c>
      <c r="D1153" t="s">
        <v>1619</v>
      </c>
      <c r="E1153" t="str">
        <f t="shared" si="17"/>
        <v>4763605-Comércio varejista de embarcações e outros veículos recreativos; peças e acessórios</v>
      </c>
    </row>
    <row r="1154" spans="1:5" hidden="1">
      <c r="A1154">
        <v>3001</v>
      </c>
      <c r="B1154">
        <v>4771701</v>
      </c>
      <c r="D1154" t="s">
        <v>1620</v>
      </c>
      <c r="E1154" t="str">
        <f t="shared" si="17"/>
        <v>4771701-Comércio varejista de produtos farmacêuticos, sem manipulação de fórmulas</v>
      </c>
    </row>
    <row r="1155" spans="1:5" hidden="1">
      <c r="A1155">
        <v>3001</v>
      </c>
      <c r="B1155">
        <v>4771702</v>
      </c>
      <c r="D1155" t="s">
        <v>1621</v>
      </c>
      <c r="E1155" t="str">
        <f t="shared" si="17"/>
        <v>4771702-Comércio varejista de produtos farmacêuticos, com manipulação de fórmulas</v>
      </c>
    </row>
    <row r="1156" spans="1:5" hidden="1">
      <c r="A1156">
        <v>3001</v>
      </c>
      <c r="B1156">
        <v>4771703</v>
      </c>
      <c r="D1156" t="s">
        <v>1622</v>
      </c>
      <c r="E1156" t="str">
        <f t="shared" si="17"/>
        <v>4771703-Comércio varejista de produtos farmacêuticos homeopáticos</v>
      </c>
    </row>
    <row r="1157" spans="1:5" hidden="1">
      <c r="A1157">
        <v>3001</v>
      </c>
      <c r="B1157">
        <v>4771704</v>
      </c>
      <c r="D1157" t="s">
        <v>1623</v>
      </c>
      <c r="E1157" t="str">
        <f t="shared" si="17"/>
        <v>4771704-Comércio varejista de medicamentos veterinários</v>
      </c>
    </row>
    <row r="1158" spans="1:5" hidden="1">
      <c r="A1158">
        <v>3001</v>
      </c>
      <c r="B1158">
        <v>4772500</v>
      </c>
      <c r="D1158" t="s">
        <v>1624</v>
      </c>
      <c r="E1158" t="str">
        <f t="shared" si="17"/>
        <v>4772500-Comércio varejista de cosméticos, produtos de perfumaria e de higiene pessoal</v>
      </c>
    </row>
    <row r="1159" spans="1:5" hidden="1">
      <c r="A1159">
        <v>3001</v>
      </c>
      <c r="B1159">
        <v>4773300</v>
      </c>
      <c r="D1159" t="s">
        <v>1625</v>
      </c>
      <c r="E1159" t="str">
        <f t="shared" si="17"/>
        <v>4773300-Comércio varejista de artigos médicos e ortopédicos</v>
      </c>
    </row>
    <row r="1160" spans="1:5" hidden="1">
      <c r="A1160">
        <v>3001</v>
      </c>
      <c r="B1160">
        <v>4774100</v>
      </c>
      <c r="D1160" t="s">
        <v>1626</v>
      </c>
      <c r="E1160" t="str">
        <f t="shared" ref="E1160:E1223" si="18">CONCATENATE(B1160,"-",D1160)</f>
        <v>4774100-Comércio varejista de artigos de óptica</v>
      </c>
    </row>
    <row r="1161" spans="1:5" hidden="1">
      <c r="A1161">
        <v>3001</v>
      </c>
      <c r="B1161">
        <v>4781400</v>
      </c>
      <c r="D1161" t="s">
        <v>1627</v>
      </c>
      <c r="E1161" t="str">
        <f t="shared" si="18"/>
        <v>4781400-Comércio varejista de artigos do vestuário e acessórios</v>
      </c>
    </row>
    <row r="1162" spans="1:5" hidden="1">
      <c r="A1162">
        <v>3001</v>
      </c>
      <c r="B1162">
        <v>4782201</v>
      </c>
      <c r="D1162" t="s">
        <v>1628</v>
      </c>
      <c r="E1162" t="str">
        <f t="shared" si="18"/>
        <v>4782201-Comércio varejista de calçados</v>
      </c>
    </row>
    <row r="1163" spans="1:5" hidden="1">
      <c r="A1163">
        <v>3001</v>
      </c>
      <c r="B1163">
        <v>4782202</v>
      </c>
      <c r="D1163" t="s">
        <v>1629</v>
      </c>
      <c r="E1163" t="str">
        <f t="shared" si="18"/>
        <v>4782202-Comércio varejista de artigos de viagem</v>
      </c>
    </row>
    <row r="1164" spans="1:5" hidden="1">
      <c r="A1164">
        <v>3001</v>
      </c>
      <c r="B1164">
        <v>4783101</v>
      </c>
      <c r="D1164" t="s">
        <v>1630</v>
      </c>
      <c r="E1164" t="str">
        <f t="shared" si="18"/>
        <v>4783101-Comércio varejista de artigos de joalheria</v>
      </c>
    </row>
    <row r="1165" spans="1:5" hidden="1">
      <c r="A1165">
        <v>3001</v>
      </c>
      <c r="B1165">
        <v>4783102</v>
      </c>
      <c r="D1165" t="s">
        <v>1631</v>
      </c>
      <c r="E1165" t="str">
        <f t="shared" si="18"/>
        <v>4783102-Comércio varejista de artigos de relojoaria</v>
      </c>
    </row>
    <row r="1166" spans="1:5" hidden="1">
      <c r="A1166">
        <v>3001</v>
      </c>
      <c r="B1166">
        <v>4784900</v>
      </c>
      <c r="D1166" t="s">
        <v>1632</v>
      </c>
      <c r="E1166" t="str">
        <f t="shared" si="18"/>
        <v>4784900-Comércio varejista de gás liqüefeito de petróleo (GLP)</v>
      </c>
    </row>
    <row r="1167" spans="1:5" hidden="1">
      <c r="A1167">
        <v>3001</v>
      </c>
      <c r="B1167">
        <v>4785701</v>
      </c>
      <c r="D1167" t="s">
        <v>1633</v>
      </c>
      <c r="E1167" t="str">
        <f t="shared" si="18"/>
        <v>4785701-Comércio varejista de antigüidades</v>
      </c>
    </row>
    <row r="1168" spans="1:5" hidden="1">
      <c r="A1168">
        <v>3001</v>
      </c>
      <c r="B1168">
        <v>4785799</v>
      </c>
      <c r="D1168" t="s">
        <v>1634</v>
      </c>
      <c r="E1168" t="str">
        <f t="shared" si="18"/>
        <v>4785799-Comércio varejista de outros artigos usados</v>
      </c>
    </row>
    <row r="1169" spans="1:5" hidden="1">
      <c r="A1169">
        <v>3001</v>
      </c>
      <c r="B1169">
        <v>4789001</v>
      </c>
      <c r="D1169" t="s">
        <v>1635</v>
      </c>
      <c r="E1169" t="str">
        <f t="shared" si="18"/>
        <v>4789001-Comércio varejista de suvenires, bijuterias e artesanatos</v>
      </c>
    </row>
    <row r="1170" spans="1:5" hidden="1">
      <c r="A1170">
        <v>3001</v>
      </c>
      <c r="B1170">
        <v>4789002</v>
      </c>
      <c r="D1170" t="s">
        <v>1636</v>
      </c>
      <c r="E1170" t="str">
        <f t="shared" si="18"/>
        <v>4789002-Comércio varejista de plantas e flores naturais</v>
      </c>
    </row>
    <row r="1171" spans="1:5" hidden="1">
      <c r="A1171">
        <v>3001</v>
      </c>
      <c r="B1171">
        <v>4789003</v>
      </c>
      <c r="D1171" t="s">
        <v>1637</v>
      </c>
      <c r="E1171" t="str">
        <f t="shared" si="18"/>
        <v>4789003-Comércio varejista de objetos de arte</v>
      </c>
    </row>
    <row r="1172" spans="1:5" hidden="1">
      <c r="A1172">
        <v>3001</v>
      </c>
      <c r="B1172">
        <v>4789004</v>
      </c>
      <c r="D1172" t="s">
        <v>1638</v>
      </c>
      <c r="E1172" t="str">
        <f t="shared" si="18"/>
        <v>4789004-Comércio varejista de animais vivos e de artigos e alimentos para animais de estimação</v>
      </c>
    </row>
    <row r="1173" spans="1:5" hidden="1">
      <c r="A1173">
        <v>3001</v>
      </c>
      <c r="B1173">
        <v>4789005</v>
      </c>
      <c r="D1173" t="s">
        <v>1639</v>
      </c>
      <c r="E1173" t="str">
        <f t="shared" si="18"/>
        <v>4789005-Comércio varejista de produtos saneantes domissanitários</v>
      </c>
    </row>
    <row r="1174" spans="1:5" hidden="1">
      <c r="A1174">
        <v>3001</v>
      </c>
      <c r="B1174">
        <v>4789006</v>
      </c>
      <c r="D1174" t="s">
        <v>1640</v>
      </c>
      <c r="E1174" t="str">
        <f t="shared" si="18"/>
        <v>4789006-Comércio varejista de fogos de artifício e artigos pirotécnicos</v>
      </c>
    </row>
    <row r="1175" spans="1:5" hidden="1">
      <c r="A1175">
        <v>3001</v>
      </c>
      <c r="B1175">
        <v>4789007</v>
      </c>
      <c r="D1175" t="s">
        <v>1641</v>
      </c>
      <c r="E1175" t="str">
        <f t="shared" si="18"/>
        <v>4789007-Comércio varejista de equipamentos para escritório</v>
      </c>
    </row>
    <row r="1176" spans="1:5" hidden="1">
      <c r="A1176">
        <v>3001</v>
      </c>
      <c r="B1176">
        <v>4789008</v>
      </c>
      <c r="D1176" t="s">
        <v>1642</v>
      </c>
      <c r="E1176" t="str">
        <f t="shared" si="18"/>
        <v>4789008-Comércio varejista de artigos fotográficos e para filmagem</v>
      </c>
    </row>
    <row r="1177" spans="1:5" hidden="1">
      <c r="A1177">
        <v>3001</v>
      </c>
      <c r="B1177">
        <v>4789009</v>
      </c>
      <c r="D1177" t="s">
        <v>1643</v>
      </c>
      <c r="E1177" t="str">
        <f t="shared" si="18"/>
        <v>4789009-Comércio varejista de armas e munições</v>
      </c>
    </row>
    <row r="1178" spans="1:5" hidden="1">
      <c r="A1178">
        <v>3001</v>
      </c>
      <c r="B1178">
        <v>4789099</v>
      </c>
      <c r="D1178" t="s">
        <v>1644</v>
      </c>
      <c r="E1178" t="str">
        <f t="shared" si="18"/>
        <v>4789099-Comércio varejista de outros produtos não especificados</v>
      </c>
    </row>
    <row r="1179" spans="1:5" hidden="1">
      <c r="A1179">
        <v>3002</v>
      </c>
      <c r="B1179">
        <v>4911600</v>
      </c>
      <c r="D1179" t="s">
        <v>1645</v>
      </c>
      <c r="E1179" t="str">
        <f t="shared" si="18"/>
        <v>4911600-Transporte ferroviário de carga</v>
      </c>
    </row>
    <row r="1180" spans="1:5" hidden="1">
      <c r="A1180">
        <v>3002</v>
      </c>
      <c r="B1180">
        <v>4912401</v>
      </c>
      <c r="D1180" t="s">
        <v>1646</v>
      </c>
      <c r="E1180" t="str">
        <f t="shared" si="18"/>
        <v>4912401-Transporte ferroviário de passageiros intermunicipal e interestadual</v>
      </c>
    </row>
    <row r="1181" spans="1:5" hidden="1">
      <c r="A1181">
        <v>3002</v>
      </c>
      <c r="B1181">
        <v>4912402</v>
      </c>
      <c r="D1181" t="s">
        <v>1647</v>
      </c>
      <c r="E1181" t="str">
        <f t="shared" si="18"/>
        <v>4912402-Transporte ferroviário de passageiros municipal e em região metropolitana</v>
      </c>
    </row>
    <row r="1182" spans="1:5" hidden="1">
      <c r="A1182">
        <v>3002</v>
      </c>
      <c r="B1182">
        <v>4912403</v>
      </c>
      <c r="D1182" t="s">
        <v>1648</v>
      </c>
      <c r="E1182" t="str">
        <f t="shared" si="18"/>
        <v>4912403-Transporte metroviário</v>
      </c>
    </row>
    <row r="1183" spans="1:5" hidden="1">
      <c r="A1183">
        <v>3002</v>
      </c>
      <c r="B1183">
        <v>4921301</v>
      </c>
      <c r="D1183" t="s">
        <v>1649</v>
      </c>
      <c r="E1183" t="str">
        <f t="shared" si="18"/>
        <v>4921301-Transporte rodoviário coletivo de passageiros, com itinerário fixo, municipal</v>
      </c>
    </row>
    <row r="1184" spans="1:5" hidden="1">
      <c r="A1184">
        <v>3002</v>
      </c>
      <c r="B1184">
        <v>4921302</v>
      </c>
      <c r="D1184" t="s">
        <v>1650</v>
      </c>
      <c r="E1184" t="str">
        <f t="shared" si="18"/>
        <v>4921302-Transporte rodoviário coletivo de passageiros em região metropolitana</v>
      </c>
    </row>
    <row r="1185" spans="1:5" hidden="1">
      <c r="A1185">
        <v>3002</v>
      </c>
      <c r="B1185">
        <v>4922101</v>
      </c>
      <c r="D1185" t="s">
        <v>1651</v>
      </c>
      <c r="E1185" t="str">
        <f t="shared" si="18"/>
        <v>4922101-Transporte rodoviário coletivo de passageiros, exceto em região metropolitana</v>
      </c>
    </row>
    <row r="1186" spans="1:5" hidden="1">
      <c r="A1186">
        <v>3002</v>
      </c>
      <c r="B1186">
        <v>4922102</v>
      </c>
      <c r="D1186" t="s">
        <v>1652</v>
      </c>
      <c r="E1186" t="str">
        <f t="shared" si="18"/>
        <v>4922102-Transporte rodoviário coletivo de passageiros, com itinerário fixo, interestadual</v>
      </c>
    </row>
    <row r="1187" spans="1:5" hidden="1">
      <c r="A1187">
        <v>3002</v>
      </c>
      <c r="B1187">
        <v>4922103</v>
      </c>
      <c r="D1187" t="s">
        <v>1653</v>
      </c>
      <c r="E1187" t="str">
        <f t="shared" si="18"/>
        <v>4922103-Transporte rodoviário coletivo de passageiros, com itinerário fixo, internacional</v>
      </c>
    </row>
    <row r="1188" spans="1:5" hidden="1">
      <c r="A1188">
        <v>3002</v>
      </c>
      <c r="B1188">
        <v>4923001</v>
      </c>
      <c r="D1188" t="s">
        <v>1654</v>
      </c>
      <c r="E1188" t="str">
        <f t="shared" si="18"/>
        <v>4923001-Serviço de táxi</v>
      </c>
    </row>
    <row r="1189" spans="1:5" hidden="1">
      <c r="A1189">
        <v>3002</v>
      </c>
      <c r="B1189">
        <v>4923002</v>
      </c>
      <c r="D1189" t="s">
        <v>1655</v>
      </c>
      <c r="E1189" t="str">
        <f t="shared" si="18"/>
        <v>4923002-Serviço de transporte de passageiros - locação de automóveis com motorista</v>
      </c>
    </row>
    <row r="1190" spans="1:5" hidden="1">
      <c r="A1190">
        <v>3002</v>
      </c>
      <c r="B1190">
        <v>4924800</v>
      </c>
      <c r="D1190" t="s">
        <v>1656</v>
      </c>
      <c r="E1190" t="str">
        <f t="shared" si="18"/>
        <v>4924800-Transporte escolar</v>
      </c>
    </row>
    <row r="1191" spans="1:5" hidden="1">
      <c r="A1191">
        <v>3002</v>
      </c>
      <c r="B1191">
        <v>4929901</v>
      </c>
      <c r="D1191" t="s">
        <v>1657</v>
      </c>
      <c r="E1191" t="str">
        <f t="shared" si="18"/>
        <v>4929901-Transporte rodoviário coletivo de passageiros, sob regime de fretamento, municipal</v>
      </c>
    </row>
    <row r="1192" spans="1:5" hidden="1">
      <c r="A1192">
        <v>3002</v>
      </c>
      <c r="B1192">
        <v>4929902</v>
      </c>
      <c r="D1192" t="s">
        <v>1658</v>
      </c>
      <c r="E1192" t="str">
        <f t="shared" si="18"/>
        <v>4929902-Transporte rodoviário coletivo de passageiros,intermunicipal, interestadual e internacional</v>
      </c>
    </row>
    <row r="1193" spans="1:5" hidden="1">
      <c r="A1193">
        <v>3002</v>
      </c>
      <c r="B1193">
        <v>4929903</v>
      </c>
      <c r="D1193" t="s">
        <v>1659</v>
      </c>
      <c r="E1193" t="str">
        <f t="shared" si="18"/>
        <v>4929903-Organização de excursões em veículos rodoviários próprios, municipal</v>
      </c>
    </row>
    <row r="1194" spans="1:5" hidden="1">
      <c r="A1194">
        <v>3002</v>
      </c>
      <c r="B1194">
        <v>4929904</v>
      </c>
      <c r="D1194" t="s">
        <v>1660</v>
      </c>
      <c r="E1194" t="str">
        <f t="shared" si="18"/>
        <v>4929904-Organização de excursões em veículos rodoviários próprios, intermunicipal, interestadual e internaci</v>
      </c>
    </row>
    <row r="1195" spans="1:5" hidden="1">
      <c r="A1195">
        <v>3002</v>
      </c>
      <c r="B1195">
        <v>4929999</v>
      </c>
      <c r="D1195" t="s">
        <v>1661</v>
      </c>
      <c r="E1195" t="str">
        <f t="shared" si="18"/>
        <v>4929999-Outros transportes rodoviários de passageiros não especificados</v>
      </c>
    </row>
    <row r="1196" spans="1:5" hidden="1">
      <c r="A1196">
        <v>3002</v>
      </c>
      <c r="B1196">
        <v>4930201</v>
      </c>
      <c r="D1196" t="s">
        <v>1662</v>
      </c>
      <c r="E1196" t="str">
        <f t="shared" si="18"/>
        <v>4930201-Transporte rodoviário de carga, exceto produtos perigosos e mudanças, municipal</v>
      </c>
    </row>
    <row r="1197" spans="1:5" hidden="1">
      <c r="A1197">
        <v>3002</v>
      </c>
      <c r="B1197">
        <v>4930202</v>
      </c>
      <c r="D1197" t="s">
        <v>1663</v>
      </c>
      <c r="E1197" t="str">
        <f t="shared" si="18"/>
        <v>4930202-Transporte rodoviário de carga, exceto produtos perigosos e mudanças</v>
      </c>
    </row>
    <row r="1198" spans="1:5" hidden="1">
      <c r="A1198">
        <v>3002</v>
      </c>
      <c r="B1198">
        <v>4930203</v>
      </c>
      <c r="D1198" t="s">
        <v>1664</v>
      </c>
      <c r="E1198" t="str">
        <f t="shared" si="18"/>
        <v>4930203-Transporte rodoviário de produtos perigosos</v>
      </c>
    </row>
    <row r="1199" spans="1:5" hidden="1">
      <c r="A1199">
        <v>3002</v>
      </c>
      <c r="B1199">
        <v>4930204</v>
      </c>
      <c r="D1199" t="s">
        <v>1665</v>
      </c>
      <c r="E1199" t="str">
        <f t="shared" si="18"/>
        <v>4930204-Transporte rodoviário de mudanças</v>
      </c>
    </row>
    <row r="1200" spans="1:5" hidden="1">
      <c r="A1200">
        <v>3002</v>
      </c>
      <c r="B1200">
        <v>4940000</v>
      </c>
      <c r="D1200" t="s">
        <v>1666</v>
      </c>
      <c r="E1200" t="str">
        <f t="shared" si="18"/>
        <v>4940000-Transporte dutoviário</v>
      </c>
    </row>
    <row r="1201" spans="1:5" hidden="1">
      <c r="A1201">
        <v>3002</v>
      </c>
      <c r="B1201">
        <v>4950700</v>
      </c>
      <c r="D1201" t="s">
        <v>1667</v>
      </c>
      <c r="E1201" t="str">
        <f t="shared" si="18"/>
        <v>4950700-Trens turísticos, teleféricos e similares</v>
      </c>
    </row>
    <row r="1202" spans="1:5" hidden="1">
      <c r="A1202">
        <v>3002</v>
      </c>
      <c r="B1202">
        <v>5011401</v>
      </c>
      <c r="D1202" t="s">
        <v>1668</v>
      </c>
      <c r="E1202" t="str">
        <f t="shared" si="18"/>
        <v>5011401-Transporte marítimo de cabotagem - Carga</v>
      </c>
    </row>
    <row r="1203" spans="1:5" hidden="1">
      <c r="A1203">
        <v>3002</v>
      </c>
      <c r="B1203">
        <v>5011402</v>
      </c>
      <c r="D1203" t="s">
        <v>1669</v>
      </c>
      <c r="E1203" t="str">
        <f t="shared" si="18"/>
        <v>5011402-Transporte marítimo de cabotagem - passageiros</v>
      </c>
    </row>
    <row r="1204" spans="1:5" hidden="1">
      <c r="A1204">
        <v>3002</v>
      </c>
      <c r="B1204">
        <v>5012201</v>
      </c>
      <c r="D1204" t="s">
        <v>1670</v>
      </c>
      <c r="E1204" t="str">
        <f t="shared" si="18"/>
        <v>5012201-Transporte marítimo de longo curso - Carga</v>
      </c>
    </row>
    <row r="1205" spans="1:5" hidden="1">
      <c r="A1205">
        <v>3002</v>
      </c>
      <c r="B1205">
        <v>5012202</v>
      </c>
      <c r="D1205" t="s">
        <v>1671</v>
      </c>
      <c r="E1205" t="str">
        <f t="shared" si="18"/>
        <v>5012202-Transporte marítimo de longo curso - Passageiros</v>
      </c>
    </row>
    <row r="1206" spans="1:5" hidden="1">
      <c r="A1206">
        <v>3002</v>
      </c>
      <c r="B1206">
        <v>5021101</v>
      </c>
      <c r="D1206" t="s">
        <v>1672</v>
      </c>
      <c r="E1206" t="str">
        <f t="shared" si="18"/>
        <v>5021101-Transporte por navegação interior de carga, municipal, exceto travessia</v>
      </c>
    </row>
    <row r="1207" spans="1:5" hidden="1">
      <c r="A1207">
        <v>3002</v>
      </c>
      <c r="B1207">
        <v>5021102</v>
      </c>
      <c r="D1207" t="s">
        <v>1673</v>
      </c>
      <c r="E1207" t="str">
        <f t="shared" si="18"/>
        <v>5021102-Transporte por navegação interior de carga, intermunicipal, interestadual e internacional, exceto tr</v>
      </c>
    </row>
    <row r="1208" spans="1:5" hidden="1">
      <c r="A1208">
        <v>3002</v>
      </c>
      <c r="B1208">
        <v>5022001</v>
      </c>
      <c r="D1208" t="s">
        <v>1674</v>
      </c>
      <c r="E1208" t="str">
        <f t="shared" si="18"/>
        <v>5022001-Transporte por navegação interior de passageiros em linhas regulares, municipal, exceto travessia</v>
      </c>
    </row>
    <row r="1209" spans="1:5" hidden="1">
      <c r="A1209">
        <v>3002</v>
      </c>
      <c r="B1209">
        <v>5022002</v>
      </c>
      <c r="D1209" t="s">
        <v>1675</v>
      </c>
      <c r="E1209" t="str">
        <f t="shared" si="18"/>
        <v>5022002-Transporte por navegação interior de passageiros em linhas regulares, intermunicipal, interestadual</v>
      </c>
    </row>
    <row r="1210" spans="1:5" hidden="1">
      <c r="A1210">
        <v>3002</v>
      </c>
      <c r="B1210">
        <v>5030101</v>
      </c>
      <c r="D1210" t="s">
        <v>1676</v>
      </c>
      <c r="E1210" t="str">
        <f t="shared" si="18"/>
        <v>5030101-Navegação de apoio marítimo</v>
      </c>
    </row>
    <row r="1211" spans="1:5" hidden="1">
      <c r="A1211">
        <v>3002</v>
      </c>
      <c r="B1211">
        <v>5030102</v>
      </c>
      <c r="D1211" t="s">
        <v>1677</v>
      </c>
      <c r="E1211" t="str">
        <f t="shared" si="18"/>
        <v>5030102-Navegação de apoio portuário</v>
      </c>
    </row>
    <row r="1212" spans="1:5" hidden="1">
      <c r="A1212">
        <v>3002</v>
      </c>
      <c r="B1212">
        <v>5030103</v>
      </c>
      <c r="D1212" t="s">
        <v>1678</v>
      </c>
      <c r="E1212" t="str">
        <f t="shared" si="18"/>
        <v>5030103-Serviço de rebocadores e empurradores</v>
      </c>
    </row>
    <row r="1213" spans="1:5" hidden="1">
      <c r="A1213">
        <v>3002</v>
      </c>
      <c r="B1213">
        <v>5091201</v>
      </c>
      <c r="D1213" t="s">
        <v>1679</v>
      </c>
      <c r="E1213" t="str">
        <f t="shared" si="18"/>
        <v>5091201-Transporte por navegação de travessia, municipal</v>
      </c>
    </row>
    <row r="1214" spans="1:5" hidden="1">
      <c r="A1214">
        <v>3002</v>
      </c>
      <c r="B1214">
        <v>5091202</v>
      </c>
      <c r="D1214" t="s">
        <v>1680</v>
      </c>
      <c r="E1214" t="str">
        <f t="shared" si="18"/>
        <v>5091202-Transporte por navegação de travessia, intermunicipal</v>
      </c>
    </row>
    <row r="1215" spans="1:5" hidden="1">
      <c r="A1215">
        <v>3002</v>
      </c>
      <c r="B1215">
        <v>5099801</v>
      </c>
      <c r="D1215" t="s">
        <v>1681</v>
      </c>
      <c r="E1215" t="str">
        <f t="shared" si="18"/>
        <v>5099801-Transporte aquaviário para passeios turísticos</v>
      </c>
    </row>
    <row r="1216" spans="1:5" hidden="1">
      <c r="A1216">
        <v>3002</v>
      </c>
      <c r="B1216">
        <v>5099899</v>
      </c>
      <c r="D1216" t="s">
        <v>1682</v>
      </c>
      <c r="E1216" t="str">
        <f t="shared" si="18"/>
        <v>5099899-Outros transportes aquaviários não especificados</v>
      </c>
    </row>
    <row r="1217" spans="1:5" hidden="1">
      <c r="A1217">
        <v>3002</v>
      </c>
      <c r="B1217">
        <v>5111100</v>
      </c>
      <c r="D1217" t="s">
        <v>1683</v>
      </c>
      <c r="E1217" t="str">
        <f t="shared" si="18"/>
        <v>5111100-Transporte aéreo de passageiros regular</v>
      </c>
    </row>
    <row r="1218" spans="1:5" hidden="1">
      <c r="A1218">
        <v>3002</v>
      </c>
      <c r="B1218">
        <v>5112901</v>
      </c>
      <c r="D1218" t="s">
        <v>1684</v>
      </c>
      <c r="E1218" t="str">
        <f t="shared" si="18"/>
        <v>5112901-Serviço de táxi aéreo e locação de aeronaves com tripulação</v>
      </c>
    </row>
    <row r="1219" spans="1:5" hidden="1">
      <c r="A1219">
        <v>3002</v>
      </c>
      <c r="B1219">
        <v>5112999</v>
      </c>
      <c r="D1219" t="s">
        <v>1685</v>
      </c>
      <c r="E1219" t="str">
        <f t="shared" si="18"/>
        <v>5112999-Outros serviços de transporte aéreo de passageiros não-regular</v>
      </c>
    </row>
    <row r="1220" spans="1:5" hidden="1">
      <c r="A1220">
        <v>3002</v>
      </c>
      <c r="B1220">
        <v>5120000</v>
      </c>
      <c r="D1220" t="s">
        <v>1686</v>
      </c>
      <c r="E1220" t="str">
        <f t="shared" si="18"/>
        <v>5120000-Transporte aéreo de carga</v>
      </c>
    </row>
    <row r="1221" spans="1:5" hidden="1">
      <c r="A1221">
        <v>3002</v>
      </c>
      <c r="B1221">
        <v>5130700</v>
      </c>
      <c r="D1221" t="s">
        <v>1687</v>
      </c>
      <c r="E1221" t="str">
        <f t="shared" si="18"/>
        <v>5130700-Transporte espacial</v>
      </c>
    </row>
    <row r="1222" spans="1:5" hidden="1">
      <c r="A1222">
        <v>3002</v>
      </c>
      <c r="B1222">
        <v>5211701</v>
      </c>
      <c r="D1222" t="s">
        <v>1688</v>
      </c>
      <c r="E1222" t="str">
        <f t="shared" si="18"/>
        <v>5211701-Armazéns gerais</v>
      </c>
    </row>
    <row r="1223" spans="1:5" hidden="1">
      <c r="A1223">
        <v>3002</v>
      </c>
      <c r="B1223">
        <v>5211702</v>
      </c>
      <c r="D1223" t="s">
        <v>1689</v>
      </c>
      <c r="E1223" t="str">
        <f t="shared" si="18"/>
        <v>5211702-Guarda-móveis</v>
      </c>
    </row>
    <row r="1224" spans="1:5" hidden="1">
      <c r="A1224">
        <v>3002</v>
      </c>
      <c r="B1224">
        <v>5211799</v>
      </c>
      <c r="D1224" t="s">
        <v>1690</v>
      </c>
      <c r="E1224" t="str">
        <f t="shared" ref="E1224:E1287" si="19">CONCATENATE(B1224,"-",D1224)</f>
        <v>5211799-Depósitos de mercadorias para terceiros, exceto armazéns gerais e guarda-móveis</v>
      </c>
    </row>
    <row r="1225" spans="1:5" hidden="1">
      <c r="A1225">
        <v>3002</v>
      </c>
      <c r="B1225">
        <v>5212500</v>
      </c>
      <c r="D1225" t="s">
        <v>1691</v>
      </c>
      <c r="E1225" t="str">
        <f t="shared" si="19"/>
        <v>5212500-Carga e descarga</v>
      </c>
    </row>
    <row r="1226" spans="1:5" hidden="1">
      <c r="A1226">
        <v>3002</v>
      </c>
      <c r="B1226">
        <v>5222200</v>
      </c>
      <c r="D1226" t="s">
        <v>1692</v>
      </c>
      <c r="E1226" t="str">
        <f t="shared" si="19"/>
        <v>5222200-Terminais rodoviários e ferroviários</v>
      </c>
    </row>
    <row r="1227" spans="1:5" hidden="1">
      <c r="A1227">
        <v>3002</v>
      </c>
      <c r="B1227">
        <v>5223100</v>
      </c>
      <c r="D1227" t="s">
        <v>1693</v>
      </c>
      <c r="E1227" t="str">
        <f t="shared" si="19"/>
        <v>5223100-Estacionamento de veículos</v>
      </c>
    </row>
    <row r="1228" spans="1:5" hidden="1">
      <c r="A1228">
        <v>3002</v>
      </c>
      <c r="B1228">
        <v>5229001</v>
      </c>
      <c r="D1228" t="s">
        <v>1694</v>
      </c>
      <c r="E1228" t="str">
        <f t="shared" si="19"/>
        <v>5229001-Serviços de apoio ao transporte por táxi, inclusive centrais de chamada</v>
      </c>
    </row>
    <row r="1229" spans="1:5" hidden="1">
      <c r="A1229">
        <v>3002</v>
      </c>
      <c r="B1229">
        <v>5229002</v>
      </c>
      <c r="D1229" t="s">
        <v>1695</v>
      </c>
      <c r="E1229" t="str">
        <f t="shared" si="19"/>
        <v>5229002-Serviços de reboque de veículos</v>
      </c>
    </row>
    <row r="1230" spans="1:5" hidden="1">
      <c r="A1230">
        <v>3002</v>
      </c>
      <c r="B1230">
        <v>5229099</v>
      </c>
      <c r="D1230" t="s">
        <v>1696</v>
      </c>
      <c r="E1230" t="str">
        <f t="shared" si="19"/>
        <v>5229099-Outras atividades auxiliares dos transportes terrestres não especificadas anteriormente</v>
      </c>
    </row>
    <row r="1231" spans="1:5" hidden="1">
      <c r="A1231">
        <v>3002</v>
      </c>
      <c r="B1231">
        <v>5231101</v>
      </c>
      <c r="D1231" t="s">
        <v>1697</v>
      </c>
      <c r="E1231" t="str">
        <f t="shared" si="19"/>
        <v>5231101-Administração da infra-estrutura portuária</v>
      </c>
    </row>
    <row r="1232" spans="1:5" hidden="1">
      <c r="A1232">
        <v>3002</v>
      </c>
      <c r="B1232">
        <v>5231102</v>
      </c>
      <c r="D1232" t="s">
        <v>1698</v>
      </c>
      <c r="E1232" t="str">
        <f t="shared" si="19"/>
        <v>5231102-Operações de terminais</v>
      </c>
    </row>
    <row r="1233" spans="1:5" hidden="1">
      <c r="A1233">
        <v>3002</v>
      </c>
      <c r="B1233">
        <v>5231103</v>
      </c>
      <c r="D1233" t="s">
        <v>1699</v>
      </c>
      <c r="E1233" t="str">
        <f t="shared" si="19"/>
        <v>5231103-Gestão de terminais aquaviários</v>
      </c>
    </row>
    <row r="1234" spans="1:5" hidden="1">
      <c r="A1234">
        <v>3002</v>
      </c>
      <c r="B1234">
        <v>5232000</v>
      </c>
      <c r="D1234" t="s">
        <v>1700</v>
      </c>
      <c r="E1234" t="str">
        <f t="shared" si="19"/>
        <v>5232000-Atividades de agenciamento marítimo</v>
      </c>
    </row>
    <row r="1235" spans="1:5" hidden="1">
      <c r="A1235">
        <v>3002</v>
      </c>
      <c r="B1235">
        <v>5239701</v>
      </c>
      <c r="D1235" t="s">
        <v>1701</v>
      </c>
      <c r="E1235" t="str">
        <f t="shared" si="19"/>
        <v>5239701-Serviços de praticagem</v>
      </c>
    </row>
    <row r="1236" spans="1:5" hidden="1">
      <c r="A1236">
        <v>3002</v>
      </c>
      <c r="B1236">
        <v>5239799</v>
      </c>
      <c r="D1236" t="s">
        <v>1702</v>
      </c>
      <c r="E1236" t="str">
        <f t="shared" si="19"/>
        <v>5239799-Atividades auxiliares dos transportes aquaviários não especificadas anteriormente</v>
      </c>
    </row>
    <row r="1237" spans="1:5" hidden="1">
      <c r="A1237">
        <v>3002</v>
      </c>
      <c r="B1237">
        <v>5240101</v>
      </c>
      <c r="D1237" t="s">
        <v>1703</v>
      </c>
      <c r="E1237" t="str">
        <f t="shared" si="19"/>
        <v>5240101-Operação dos aeroportos e campos de aterrissagem</v>
      </c>
    </row>
    <row r="1238" spans="1:5" hidden="1">
      <c r="A1238">
        <v>3002</v>
      </c>
      <c r="B1238">
        <v>5240199</v>
      </c>
      <c r="D1238" t="s">
        <v>1704</v>
      </c>
      <c r="E1238" t="str">
        <f t="shared" si="19"/>
        <v>5240199-Atividades auxiliares de transportes aéreos, exceto operação de aeroportos e campos de aterrissagem</v>
      </c>
    </row>
    <row r="1239" spans="1:5" hidden="1">
      <c r="A1239">
        <v>3002</v>
      </c>
      <c r="B1239">
        <v>5250801</v>
      </c>
      <c r="D1239" t="s">
        <v>1705</v>
      </c>
      <c r="E1239" t="str">
        <f t="shared" si="19"/>
        <v>5250801-Comissaria de despachos</v>
      </c>
    </row>
    <row r="1240" spans="1:5" hidden="1">
      <c r="A1240">
        <v>3002</v>
      </c>
      <c r="B1240">
        <v>5250802</v>
      </c>
      <c r="D1240" t="s">
        <v>1706</v>
      </c>
      <c r="E1240" t="str">
        <f t="shared" si="19"/>
        <v>5250802-Atividades de despachantes aduaneiros</v>
      </c>
    </row>
    <row r="1241" spans="1:5" hidden="1">
      <c r="A1241">
        <v>3002</v>
      </c>
      <c r="B1241">
        <v>5250803</v>
      </c>
      <c r="D1241" t="s">
        <v>1707</v>
      </c>
      <c r="E1241" t="str">
        <f t="shared" si="19"/>
        <v>5250803-Agenciamento de cargas, exceto para o transporte marítimo</v>
      </c>
    </row>
    <row r="1242" spans="1:5" hidden="1">
      <c r="A1242">
        <v>3002</v>
      </c>
      <c r="B1242">
        <v>5250804</v>
      </c>
      <c r="D1242" t="s">
        <v>1708</v>
      </c>
      <c r="E1242" t="str">
        <f t="shared" si="19"/>
        <v>5250804-Organização logística do transporte de carga</v>
      </c>
    </row>
    <row r="1243" spans="1:5" hidden="1">
      <c r="A1243">
        <v>3002</v>
      </c>
      <c r="B1243">
        <v>5250805</v>
      </c>
      <c r="D1243" t="s">
        <v>1709</v>
      </c>
      <c r="E1243" t="str">
        <f t="shared" si="19"/>
        <v>5250805-Operador de transporte multimodal - OTM</v>
      </c>
    </row>
    <row r="1244" spans="1:5" hidden="1">
      <c r="A1244">
        <v>3002</v>
      </c>
      <c r="B1244">
        <v>5310501</v>
      </c>
      <c r="D1244" t="s">
        <v>1710</v>
      </c>
      <c r="E1244" t="str">
        <f t="shared" si="19"/>
        <v>5310501-Atividades do Correio Nacional</v>
      </c>
    </row>
    <row r="1245" spans="1:5" hidden="1">
      <c r="A1245">
        <v>3002</v>
      </c>
      <c r="B1245">
        <v>5310502</v>
      </c>
      <c r="D1245" t="s">
        <v>1711</v>
      </c>
      <c r="E1245" t="str">
        <f t="shared" si="19"/>
        <v>5310502-Atividades de franqueadas e permissionárias do Correio Nacional</v>
      </c>
    </row>
    <row r="1246" spans="1:5" hidden="1">
      <c r="A1246">
        <v>3002</v>
      </c>
      <c r="B1246">
        <v>5320201</v>
      </c>
      <c r="D1246" t="s">
        <v>1712</v>
      </c>
      <c r="E1246" t="str">
        <f t="shared" si="19"/>
        <v>5320201-Serviços de malote não realizados pelo Correio Nacional</v>
      </c>
    </row>
    <row r="1247" spans="1:5" hidden="1">
      <c r="A1247">
        <v>3002</v>
      </c>
      <c r="B1247">
        <v>5320202</v>
      </c>
      <c r="D1247" t="s">
        <v>1713</v>
      </c>
      <c r="E1247" t="str">
        <f t="shared" si="19"/>
        <v>5320202-Serviços de entrega rápida</v>
      </c>
    </row>
    <row r="1248" spans="1:5" hidden="1">
      <c r="A1248">
        <v>3003</v>
      </c>
      <c r="B1248">
        <v>5811500</v>
      </c>
      <c r="D1248" t="s">
        <v>1714</v>
      </c>
      <c r="E1248" t="str">
        <f t="shared" si="19"/>
        <v>5811500-Edição de livros</v>
      </c>
    </row>
    <row r="1249" spans="1:5" hidden="1">
      <c r="A1249">
        <v>3003</v>
      </c>
      <c r="B1249">
        <v>5812301</v>
      </c>
      <c r="D1249" t="s">
        <v>1715</v>
      </c>
      <c r="E1249" t="str">
        <f t="shared" si="19"/>
        <v>5812301-Edição de jornais diários</v>
      </c>
    </row>
    <row r="1250" spans="1:5" hidden="1">
      <c r="A1250">
        <v>3003</v>
      </c>
      <c r="B1250">
        <v>5812302</v>
      </c>
      <c r="D1250" t="s">
        <v>1716</v>
      </c>
      <c r="E1250" t="str">
        <f t="shared" si="19"/>
        <v>5812302-Edição de jornais não diários</v>
      </c>
    </row>
    <row r="1251" spans="1:5" hidden="1">
      <c r="A1251">
        <v>3003</v>
      </c>
      <c r="B1251">
        <v>5813100</v>
      </c>
      <c r="D1251" t="s">
        <v>1717</v>
      </c>
      <c r="E1251" t="str">
        <f t="shared" si="19"/>
        <v>5813100-Edição de revistas</v>
      </c>
    </row>
    <row r="1252" spans="1:5" hidden="1">
      <c r="A1252">
        <v>3003</v>
      </c>
      <c r="B1252">
        <v>5819100</v>
      </c>
      <c r="D1252" t="s">
        <v>1718</v>
      </c>
      <c r="E1252" t="str">
        <f t="shared" si="19"/>
        <v>5819100-Edição de cadastros, listas e outros produtos gráficos</v>
      </c>
    </row>
    <row r="1253" spans="1:5" hidden="1">
      <c r="A1253">
        <v>3003</v>
      </c>
      <c r="B1253">
        <v>5821200</v>
      </c>
      <c r="D1253" t="s">
        <v>1719</v>
      </c>
      <c r="E1253" t="str">
        <f t="shared" si="19"/>
        <v>5821200-Edição integrada à impressão de livros</v>
      </c>
    </row>
    <row r="1254" spans="1:5" hidden="1">
      <c r="A1254">
        <v>3003</v>
      </c>
      <c r="B1254">
        <v>5822101</v>
      </c>
      <c r="D1254" t="s">
        <v>1720</v>
      </c>
      <c r="E1254" t="str">
        <f t="shared" si="19"/>
        <v>5822101-Edição integrada à impressão de jornais diários</v>
      </c>
    </row>
    <row r="1255" spans="1:5" hidden="1">
      <c r="A1255">
        <v>3003</v>
      </c>
      <c r="B1255">
        <v>5822102</v>
      </c>
      <c r="D1255" t="s">
        <v>1721</v>
      </c>
      <c r="E1255" t="str">
        <f t="shared" si="19"/>
        <v>5822102-Edição integrada à impressão de jornais não diários</v>
      </c>
    </row>
    <row r="1256" spans="1:5" hidden="1">
      <c r="A1256">
        <v>3003</v>
      </c>
      <c r="B1256">
        <v>5823900</v>
      </c>
      <c r="D1256" t="s">
        <v>1722</v>
      </c>
      <c r="E1256" t="str">
        <f t="shared" si="19"/>
        <v>5823900-Edição integrada à impressão de revistas</v>
      </c>
    </row>
    <row r="1257" spans="1:5" hidden="1">
      <c r="A1257">
        <v>3003</v>
      </c>
      <c r="B1257">
        <v>5829800</v>
      </c>
      <c r="D1257" t="s">
        <v>1723</v>
      </c>
      <c r="E1257" t="str">
        <f t="shared" si="19"/>
        <v>5829800-Edição integrada à impressão de cadastros, listas e outros produtos gráficos</v>
      </c>
    </row>
    <row r="1258" spans="1:5" hidden="1">
      <c r="A1258">
        <v>3003</v>
      </c>
      <c r="B1258">
        <v>5911101</v>
      </c>
      <c r="D1258" t="s">
        <v>1724</v>
      </c>
      <c r="E1258" t="str">
        <f t="shared" si="19"/>
        <v>5911101-Estúdios cinematográficos</v>
      </c>
    </row>
    <row r="1259" spans="1:5" hidden="1">
      <c r="A1259">
        <v>3003</v>
      </c>
      <c r="B1259">
        <v>5911102</v>
      </c>
      <c r="D1259" t="s">
        <v>1725</v>
      </c>
      <c r="E1259" t="str">
        <f t="shared" si="19"/>
        <v>5911102-Produção de filmes para publicidade</v>
      </c>
    </row>
    <row r="1260" spans="1:5" hidden="1">
      <c r="A1260">
        <v>3003</v>
      </c>
      <c r="B1260">
        <v>5911199</v>
      </c>
      <c r="D1260" t="s">
        <v>1726</v>
      </c>
      <c r="E1260" t="str">
        <f t="shared" si="19"/>
        <v>5911199-Atividades de produção cinematográfica, de vídeos e de programas de televisão não especificadas ante</v>
      </c>
    </row>
    <row r="1261" spans="1:5" hidden="1">
      <c r="A1261">
        <v>3003</v>
      </c>
      <c r="B1261">
        <v>5912001</v>
      </c>
      <c r="D1261" t="s">
        <v>1727</v>
      </c>
      <c r="E1261" t="str">
        <f t="shared" si="19"/>
        <v>5912001-Serviços de dublagem</v>
      </c>
    </row>
    <row r="1262" spans="1:5" hidden="1">
      <c r="A1262">
        <v>3003</v>
      </c>
      <c r="B1262">
        <v>5912002</v>
      </c>
      <c r="D1262" t="s">
        <v>1728</v>
      </c>
      <c r="E1262" t="str">
        <f t="shared" si="19"/>
        <v>5912002-Serviços de mixagem sonora em produção audiovisual</v>
      </c>
    </row>
    <row r="1263" spans="1:5" hidden="1">
      <c r="A1263">
        <v>3003</v>
      </c>
      <c r="B1263">
        <v>5912099</v>
      </c>
      <c r="D1263" t="s">
        <v>1729</v>
      </c>
      <c r="E1263" t="str">
        <f t="shared" si="19"/>
        <v>5912099-Atividades de pós-produção cinematográfica, de vídeos e de programas de televisão não especificadas</v>
      </c>
    </row>
    <row r="1264" spans="1:5" hidden="1">
      <c r="A1264">
        <v>3003</v>
      </c>
      <c r="B1264">
        <v>5913800</v>
      </c>
      <c r="D1264" t="s">
        <v>1730</v>
      </c>
      <c r="E1264" t="str">
        <f t="shared" si="19"/>
        <v>5913800-Distribuição cinematográfica, de vídeo e de programas de televisão</v>
      </c>
    </row>
    <row r="1265" spans="1:5" hidden="1">
      <c r="A1265">
        <v>3003</v>
      </c>
      <c r="B1265">
        <v>5914600</v>
      </c>
      <c r="D1265" t="s">
        <v>1731</v>
      </c>
      <c r="E1265" t="str">
        <f t="shared" si="19"/>
        <v>5914600-Atividades de exibição cinematográfica</v>
      </c>
    </row>
    <row r="1266" spans="1:5" hidden="1">
      <c r="A1266">
        <v>3003</v>
      </c>
      <c r="B1266">
        <v>5920100</v>
      </c>
      <c r="D1266" t="s">
        <v>1732</v>
      </c>
      <c r="E1266" t="str">
        <f t="shared" si="19"/>
        <v>5920100-Atividades de gravação de som e de edição de música</v>
      </c>
    </row>
    <row r="1267" spans="1:5" hidden="1">
      <c r="A1267">
        <v>3003</v>
      </c>
      <c r="B1267">
        <v>6010100</v>
      </c>
      <c r="D1267" t="s">
        <v>1733</v>
      </c>
      <c r="E1267" t="str">
        <f t="shared" si="19"/>
        <v>6010100-Atividades de rádio</v>
      </c>
    </row>
    <row r="1268" spans="1:5" hidden="1">
      <c r="A1268">
        <v>3003</v>
      </c>
      <c r="B1268">
        <v>6021700</v>
      </c>
      <c r="D1268" t="s">
        <v>1734</v>
      </c>
      <c r="E1268" t="str">
        <f t="shared" si="19"/>
        <v>6021700-Atividades de televisão aberta</v>
      </c>
    </row>
    <row r="1269" spans="1:5" hidden="1">
      <c r="A1269">
        <v>3003</v>
      </c>
      <c r="B1269">
        <v>6022501</v>
      </c>
      <c r="D1269" t="s">
        <v>1735</v>
      </c>
      <c r="E1269" t="str">
        <f t="shared" si="19"/>
        <v>6022501-Programadoras</v>
      </c>
    </row>
    <row r="1270" spans="1:5" hidden="1">
      <c r="A1270">
        <v>3003</v>
      </c>
      <c r="B1270">
        <v>6022502</v>
      </c>
      <c r="D1270" t="s">
        <v>1736</v>
      </c>
      <c r="E1270" t="str">
        <f t="shared" si="19"/>
        <v>6022502-Atividades relacionadas à televisão por assinatura, exceto programadoras</v>
      </c>
    </row>
    <row r="1271" spans="1:5" hidden="1">
      <c r="A1271">
        <v>3003</v>
      </c>
      <c r="B1271">
        <v>6110801</v>
      </c>
      <c r="D1271" t="s">
        <v>1737</v>
      </c>
      <c r="E1271" t="str">
        <f t="shared" si="19"/>
        <v>6110801-Serviços de telefonia fixa comutada - STFC</v>
      </c>
    </row>
    <row r="1272" spans="1:5" hidden="1">
      <c r="A1272">
        <v>3003</v>
      </c>
      <c r="B1272">
        <v>6110802</v>
      </c>
      <c r="D1272" t="s">
        <v>1738</v>
      </c>
      <c r="E1272" t="str">
        <f t="shared" si="19"/>
        <v>6110802-Serviços de redes de transporte de telecomunicações - SRTT</v>
      </c>
    </row>
    <row r="1273" spans="1:5" hidden="1">
      <c r="A1273">
        <v>3003</v>
      </c>
      <c r="B1273">
        <v>6110803</v>
      </c>
      <c r="D1273" t="s">
        <v>1739</v>
      </c>
      <c r="E1273" t="str">
        <f t="shared" si="19"/>
        <v>6110803-Serviços de comunicação multimídia - SCM</v>
      </c>
    </row>
    <row r="1274" spans="1:5" hidden="1">
      <c r="A1274">
        <v>3003</v>
      </c>
      <c r="B1274">
        <v>6110899</v>
      </c>
      <c r="D1274" t="s">
        <v>1740</v>
      </c>
      <c r="E1274" t="str">
        <f t="shared" si="19"/>
        <v>6110899-Serviços de telecomunicações por fio não especificados</v>
      </c>
    </row>
    <row r="1275" spans="1:5" hidden="1">
      <c r="A1275">
        <v>3003</v>
      </c>
      <c r="B1275">
        <v>6120501</v>
      </c>
      <c r="D1275" t="s">
        <v>1741</v>
      </c>
      <c r="E1275" t="str">
        <f t="shared" si="19"/>
        <v>6120501-Telefonia móvel celular</v>
      </c>
    </row>
    <row r="1276" spans="1:5" hidden="1">
      <c r="A1276">
        <v>3003</v>
      </c>
      <c r="B1276">
        <v>6120502</v>
      </c>
      <c r="D1276" t="s">
        <v>1742</v>
      </c>
      <c r="E1276" t="str">
        <f t="shared" si="19"/>
        <v>6120502-Serviço móvel especializado - SME</v>
      </c>
    </row>
    <row r="1277" spans="1:5" hidden="1">
      <c r="A1277">
        <v>3003</v>
      </c>
      <c r="B1277">
        <v>6120599</v>
      </c>
      <c r="D1277" t="s">
        <v>1743</v>
      </c>
      <c r="E1277" t="str">
        <f t="shared" si="19"/>
        <v>6120599-Serviços de telecomunicações sem fio não especificados</v>
      </c>
    </row>
    <row r="1278" spans="1:5" hidden="1">
      <c r="A1278">
        <v>3003</v>
      </c>
      <c r="B1278">
        <v>6130200</v>
      </c>
      <c r="D1278" t="s">
        <v>1744</v>
      </c>
      <c r="E1278" t="str">
        <f t="shared" si="19"/>
        <v>6130200-Telecomunicações por satélite</v>
      </c>
    </row>
    <row r="1279" spans="1:5" hidden="1">
      <c r="A1279">
        <v>3003</v>
      </c>
      <c r="B1279">
        <v>6141800</v>
      </c>
      <c r="D1279" t="s">
        <v>1745</v>
      </c>
      <c r="E1279" t="str">
        <f t="shared" si="19"/>
        <v>6141800-Operadoras de televisão por assinatura por cabo</v>
      </c>
    </row>
    <row r="1280" spans="1:5" hidden="1">
      <c r="A1280">
        <v>3003</v>
      </c>
      <c r="B1280">
        <v>6142600</v>
      </c>
      <c r="D1280" t="s">
        <v>1746</v>
      </c>
      <c r="E1280" t="str">
        <f t="shared" si="19"/>
        <v>6142600-Operadoras de televisão por assinatura por microondas</v>
      </c>
    </row>
    <row r="1281" spans="1:5" hidden="1">
      <c r="A1281">
        <v>3003</v>
      </c>
      <c r="B1281">
        <v>6143400</v>
      </c>
      <c r="D1281" t="s">
        <v>1747</v>
      </c>
      <c r="E1281" t="str">
        <f t="shared" si="19"/>
        <v>6143400-Operadoras de televisão por assinatura por satélite</v>
      </c>
    </row>
    <row r="1282" spans="1:5" hidden="1">
      <c r="A1282">
        <v>3003</v>
      </c>
      <c r="B1282">
        <v>6190601</v>
      </c>
      <c r="D1282" t="s">
        <v>1748</v>
      </c>
      <c r="E1282" t="str">
        <f t="shared" si="19"/>
        <v>6190601-Provedores de acesso às redes de comunicações</v>
      </c>
    </row>
    <row r="1283" spans="1:5" hidden="1">
      <c r="A1283">
        <v>3003</v>
      </c>
      <c r="B1283">
        <v>6190602</v>
      </c>
      <c r="D1283" t="s">
        <v>1749</v>
      </c>
      <c r="E1283" t="str">
        <f t="shared" si="19"/>
        <v>6190602-Provedores de voz sobre protocolo internet - VOIP</v>
      </c>
    </row>
    <row r="1284" spans="1:5" hidden="1">
      <c r="A1284">
        <v>3003</v>
      </c>
      <c r="B1284">
        <v>6190699</v>
      </c>
      <c r="D1284" t="s">
        <v>1750</v>
      </c>
      <c r="E1284" t="str">
        <f t="shared" si="19"/>
        <v>6190699-Outras atividades de telecomunicações não especificadas</v>
      </c>
    </row>
    <row r="1285" spans="1:5" hidden="1">
      <c r="A1285">
        <v>3003</v>
      </c>
      <c r="B1285">
        <v>6311900</v>
      </c>
      <c r="D1285" t="s">
        <v>1751</v>
      </c>
      <c r="E1285" t="str">
        <f t="shared" si="19"/>
        <v>6311900-Tratamento de dados, provedores de serviços de aplicação e serviços de hospedagem na internet</v>
      </c>
    </row>
    <row r="1286" spans="1:5" hidden="1">
      <c r="A1286">
        <v>3003</v>
      </c>
      <c r="B1286">
        <v>6319400</v>
      </c>
      <c r="D1286" t="s">
        <v>1752</v>
      </c>
      <c r="E1286" t="str">
        <f t="shared" si="19"/>
        <v>6319400-Portais, provedores de conteúdo e outros serviços de informação na internet</v>
      </c>
    </row>
    <row r="1287" spans="1:5" hidden="1">
      <c r="A1287">
        <v>3003</v>
      </c>
      <c r="B1287">
        <v>6391700</v>
      </c>
      <c r="D1287" t="s">
        <v>1753</v>
      </c>
      <c r="E1287" t="str">
        <f t="shared" si="19"/>
        <v>6391700-Agências de notícias</v>
      </c>
    </row>
    <row r="1288" spans="1:5" hidden="1">
      <c r="A1288">
        <v>3003</v>
      </c>
      <c r="B1288">
        <v>6399200</v>
      </c>
      <c r="D1288" t="s">
        <v>1754</v>
      </c>
      <c r="E1288" t="str">
        <f t="shared" ref="E1288:E1351" si="20">CONCATENATE(B1288,"-",D1288)</f>
        <v>6399200-Outras atividades de prestação de serviços de informação não especificadas</v>
      </c>
    </row>
    <row r="1289" spans="1:5" hidden="1">
      <c r="A1289">
        <v>3004</v>
      </c>
      <c r="B1289">
        <v>170900</v>
      </c>
      <c r="D1289" t="s">
        <v>1755</v>
      </c>
      <c r="E1289" t="str">
        <f t="shared" si="20"/>
        <v>170900-Caça e serviços relacionados</v>
      </c>
    </row>
    <row r="1290" spans="1:5" hidden="1">
      <c r="A1290">
        <v>3004</v>
      </c>
      <c r="B1290">
        <v>210101</v>
      </c>
      <c r="D1290" t="s">
        <v>1756</v>
      </c>
      <c r="E1290" t="str">
        <f t="shared" si="20"/>
        <v>210101-Cultivo de eucalipto</v>
      </c>
    </row>
    <row r="1291" spans="1:5" hidden="1">
      <c r="A1291">
        <v>3004</v>
      </c>
      <c r="B1291">
        <v>210102</v>
      </c>
      <c r="D1291" t="s">
        <v>1757</v>
      </c>
      <c r="E1291" t="str">
        <f t="shared" si="20"/>
        <v>210102-Cultivo de acácia-negra</v>
      </c>
    </row>
    <row r="1292" spans="1:5" hidden="1">
      <c r="A1292">
        <v>3004</v>
      </c>
      <c r="B1292">
        <v>210103</v>
      </c>
      <c r="D1292" t="s">
        <v>1758</v>
      </c>
      <c r="E1292" t="str">
        <f t="shared" si="20"/>
        <v>210103-Cultivo de pinus</v>
      </c>
    </row>
    <row r="1293" spans="1:5" hidden="1">
      <c r="A1293">
        <v>3004</v>
      </c>
      <c r="B1293">
        <v>210104</v>
      </c>
      <c r="D1293" t="s">
        <v>1759</v>
      </c>
      <c r="E1293" t="str">
        <f t="shared" si="20"/>
        <v>210104-Cultivo de teca</v>
      </c>
    </row>
    <row r="1294" spans="1:5" hidden="1">
      <c r="A1294">
        <v>3004</v>
      </c>
      <c r="B1294">
        <v>210105</v>
      </c>
      <c r="D1294" t="s">
        <v>1760</v>
      </c>
      <c r="E1294" t="str">
        <f t="shared" si="20"/>
        <v>210105-Cultivo de espécies madeireiras, exceto eucalipto, acácia-negra, pinus e teca</v>
      </c>
    </row>
    <row r="1295" spans="1:5" hidden="1">
      <c r="A1295">
        <v>3004</v>
      </c>
      <c r="B1295">
        <v>210106</v>
      </c>
      <c r="D1295" t="s">
        <v>1761</v>
      </c>
      <c r="E1295" t="str">
        <f t="shared" si="20"/>
        <v>210106-Cultivo de mudas em viveiros florestais</v>
      </c>
    </row>
    <row r="1296" spans="1:5" hidden="1">
      <c r="A1296">
        <v>3004</v>
      </c>
      <c r="B1296">
        <v>210107</v>
      </c>
      <c r="D1296" t="s">
        <v>1762</v>
      </c>
      <c r="E1296" t="str">
        <f t="shared" si="20"/>
        <v>210107-Extração de madeira em florestas plantadas</v>
      </c>
    </row>
    <row r="1297" spans="1:5" hidden="1">
      <c r="A1297">
        <v>3004</v>
      </c>
      <c r="B1297">
        <v>210108</v>
      </c>
      <c r="D1297" t="s">
        <v>1763</v>
      </c>
      <c r="E1297" t="str">
        <f t="shared" si="20"/>
        <v>210108-Produção de carvão vegetal - florestas plantadas</v>
      </c>
    </row>
    <row r="1298" spans="1:5" hidden="1">
      <c r="A1298">
        <v>3004</v>
      </c>
      <c r="B1298">
        <v>210109</v>
      </c>
      <c r="D1298" t="s">
        <v>1764</v>
      </c>
      <c r="E1298" t="str">
        <f t="shared" si="20"/>
        <v>210109-Produção de casca de acácia-negra - florestas</v>
      </c>
    </row>
    <row r="1299" spans="1:5" hidden="1">
      <c r="A1299">
        <v>3004</v>
      </c>
      <c r="B1299">
        <v>210199</v>
      </c>
      <c r="D1299" t="s">
        <v>1765</v>
      </c>
      <c r="E1299" t="str">
        <f t="shared" si="20"/>
        <v>210199-Produção de produtos não-madeireiros não especificados em florestas plantadas</v>
      </c>
    </row>
    <row r="1300" spans="1:5" hidden="1">
      <c r="A1300">
        <v>3004</v>
      </c>
      <c r="B1300">
        <v>220901</v>
      </c>
      <c r="D1300" t="s">
        <v>1766</v>
      </c>
      <c r="E1300" t="str">
        <f t="shared" si="20"/>
        <v>220901-Extração de madeira em florestas nativas</v>
      </c>
    </row>
    <row r="1301" spans="1:5" hidden="1">
      <c r="A1301">
        <v>3004</v>
      </c>
      <c r="B1301">
        <v>220902</v>
      </c>
      <c r="D1301" t="s">
        <v>1767</v>
      </c>
      <c r="E1301" t="str">
        <f t="shared" si="20"/>
        <v>220902-Produção de carvão vegetal - florestas nativas</v>
      </c>
    </row>
    <row r="1302" spans="1:5" hidden="1">
      <c r="A1302">
        <v>3004</v>
      </c>
      <c r="B1302">
        <v>220903</v>
      </c>
      <c r="D1302" t="s">
        <v>1768</v>
      </c>
      <c r="E1302" t="str">
        <f t="shared" si="20"/>
        <v>220903-Coleta de castanha-do-pará em florestas nativas</v>
      </c>
    </row>
    <row r="1303" spans="1:5" hidden="1">
      <c r="A1303">
        <v>3004</v>
      </c>
      <c r="B1303">
        <v>220904</v>
      </c>
      <c r="D1303" t="s">
        <v>1769</v>
      </c>
      <c r="E1303" t="str">
        <f t="shared" si="20"/>
        <v>220904-Coleta de látex em florestas nativas</v>
      </c>
    </row>
    <row r="1304" spans="1:5" hidden="1">
      <c r="A1304">
        <v>3004</v>
      </c>
      <c r="B1304">
        <v>220905</v>
      </c>
      <c r="D1304" t="s">
        <v>1770</v>
      </c>
      <c r="E1304" t="str">
        <f t="shared" si="20"/>
        <v>220905-Coleta de palmito em florestas nativas</v>
      </c>
    </row>
    <row r="1305" spans="1:5" hidden="1">
      <c r="A1305">
        <v>3004</v>
      </c>
      <c r="B1305">
        <v>220906</v>
      </c>
      <c r="D1305" t="s">
        <v>1771</v>
      </c>
      <c r="E1305" t="str">
        <f t="shared" si="20"/>
        <v>220906-Conservação de florestas nativas</v>
      </c>
    </row>
    <row r="1306" spans="1:5" hidden="1">
      <c r="A1306">
        <v>3004</v>
      </c>
      <c r="B1306">
        <v>220999</v>
      </c>
      <c r="D1306" t="s">
        <v>1772</v>
      </c>
      <c r="E1306" t="str">
        <f t="shared" si="20"/>
        <v>220999-Coleta de produtos não-madeireiros não especificados em florestas nativas</v>
      </c>
    </row>
    <row r="1307" spans="1:5" hidden="1">
      <c r="A1307">
        <v>3004</v>
      </c>
      <c r="B1307">
        <v>230600</v>
      </c>
      <c r="D1307" t="s">
        <v>1773</v>
      </c>
      <c r="E1307" t="str">
        <f t="shared" si="20"/>
        <v>230600-Atividades de apoio à produção florestal</v>
      </c>
    </row>
    <row r="1308" spans="1:5" hidden="1">
      <c r="A1308">
        <v>3004</v>
      </c>
      <c r="B1308">
        <v>311601</v>
      </c>
      <c r="D1308" t="s">
        <v>1774</v>
      </c>
      <c r="E1308" t="str">
        <f t="shared" si="20"/>
        <v>311601-Pesca de peixes em água salgada</v>
      </c>
    </row>
    <row r="1309" spans="1:5" hidden="1">
      <c r="A1309">
        <v>3004</v>
      </c>
      <c r="B1309">
        <v>311602</v>
      </c>
      <c r="D1309" t="s">
        <v>1775</v>
      </c>
      <c r="E1309" t="str">
        <f t="shared" si="20"/>
        <v>311602-Pesca de crustáceos e moluscos em água salgada</v>
      </c>
    </row>
    <row r="1310" spans="1:5" hidden="1">
      <c r="A1310">
        <v>3004</v>
      </c>
      <c r="B1310">
        <v>311603</v>
      </c>
      <c r="D1310" t="s">
        <v>1776</v>
      </c>
      <c r="E1310" t="str">
        <f t="shared" si="20"/>
        <v>311603-Coleta de outros produtos marinhos</v>
      </c>
    </row>
    <row r="1311" spans="1:5" hidden="1">
      <c r="A1311">
        <v>3004</v>
      </c>
      <c r="B1311">
        <v>311604</v>
      </c>
      <c r="D1311" t="s">
        <v>1777</v>
      </c>
      <c r="E1311" t="str">
        <f t="shared" si="20"/>
        <v>311604-Atividades de apoio à pesca em água salgada</v>
      </c>
    </row>
    <row r="1312" spans="1:5" hidden="1">
      <c r="A1312">
        <v>3004</v>
      </c>
      <c r="B1312">
        <v>312401</v>
      </c>
      <c r="D1312" t="s">
        <v>1778</v>
      </c>
      <c r="E1312" t="str">
        <f t="shared" si="20"/>
        <v>312401-Pesca de peixes em água doce</v>
      </c>
    </row>
    <row r="1313" spans="1:5" hidden="1">
      <c r="A1313">
        <v>3004</v>
      </c>
      <c r="B1313">
        <v>312402</v>
      </c>
      <c r="D1313" t="s">
        <v>1779</v>
      </c>
      <c r="E1313" t="str">
        <f t="shared" si="20"/>
        <v>312402-Pesca de crustáceos e moluscos em água doce</v>
      </c>
    </row>
    <row r="1314" spans="1:5" hidden="1">
      <c r="A1314">
        <v>3004</v>
      </c>
      <c r="B1314">
        <v>312403</v>
      </c>
      <c r="D1314" t="s">
        <v>1780</v>
      </c>
      <c r="E1314" t="str">
        <f t="shared" si="20"/>
        <v>312403-Coleta de outros produtos aquáticos de água doce</v>
      </c>
    </row>
    <row r="1315" spans="1:5" hidden="1">
      <c r="A1315">
        <v>3004</v>
      </c>
      <c r="B1315">
        <v>312404</v>
      </c>
      <c r="D1315" t="s">
        <v>1781</v>
      </c>
      <c r="E1315" t="str">
        <f t="shared" si="20"/>
        <v>312404-Atividades de apoio à pesca em água doce</v>
      </c>
    </row>
    <row r="1316" spans="1:5" hidden="1">
      <c r="A1316">
        <v>3004</v>
      </c>
      <c r="B1316">
        <v>500301</v>
      </c>
      <c r="D1316" t="s">
        <v>959</v>
      </c>
      <c r="E1316" t="str">
        <f t="shared" si="20"/>
        <v>500301-Extração de carvão mineral</v>
      </c>
    </row>
    <row r="1317" spans="1:5" hidden="1">
      <c r="A1317">
        <v>3004</v>
      </c>
      <c r="B1317">
        <v>500302</v>
      </c>
      <c r="D1317" t="s">
        <v>960</v>
      </c>
      <c r="E1317" t="str">
        <f t="shared" si="20"/>
        <v>500302-Beneficiamento de carvão mineral</v>
      </c>
    </row>
    <row r="1318" spans="1:5" hidden="1">
      <c r="A1318">
        <v>3004</v>
      </c>
      <c r="B1318">
        <v>600001</v>
      </c>
      <c r="D1318" t="s">
        <v>961</v>
      </c>
      <c r="E1318" t="str">
        <f t="shared" si="20"/>
        <v>600001-Extração de petróleo e gás natural</v>
      </c>
    </row>
    <row r="1319" spans="1:5" hidden="1">
      <c r="A1319">
        <v>3004</v>
      </c>
      <c r="B1319">
        <v>600002</v>
      </c>
      <c r="D1319" t="s">
        <v>962</v>
      </c>
      <c r="E1319" t="str">
        <f t="shared" si="20"/>
        <v>600002-Extração e beneficiamento de xisto</v>
      </c>
    </row>
    <row r="1320" spans="1:5" hidden="1">
      <c r="A1320">
        <v>3004</v>
      </c>
      <c r="B1320">
        <v>600003</v>
      </c>
      <c r="D1320" t="s">
        <v>963</v>
      </c>
      <c r="E1320" t="str">
        <f t="shared" si="20"/>
        <v>600003-Extração e beneficiamento de areias betuminosas</v>
      </c>
    </row>
    <row r="1321" spans="1:5" hidden="1">
      <c r="A1321">
        <v>3004</v>
      </c>
      <c r="B1321">
        <v>710301</v>
      </c>
      <c r="D1321" t="s">
        <v>964</v>
      </c>
      <c r="E1321" t="str">
        <f t="shared" si="20"/>
        <v>710301-Extração de minério de ferro</v>
      </c>
    </row>
    <row r="1322" spans="1:5" hidden="1">
      <c r="A1322">
        <v>3004</v>
      </c>
      <c r="B1322">
        <v>710302</v>
      </c>
      <c r="D1322" t="s">
        <v>965</v>
      </c>
      <c r="E1322" t="str">
        <f t="shared" si="20"/>
        <v>710302-Pelotização, sinterização e outros beneficiamentos de minério de ferro</v>
      </c>
    </row>
    <row r="1323" spans="1:5" hidden="1">
      <c r="A1323">
        <v>3004</v>
      </c>
      <c r="B1323">
        <v>721901</v>
      </c>
      <c r="D1323" t="s">
        <v>966</v>
      </c>
      <c r="E1323" t="str">
        <f t="shared" si="20"/>
        <v>721901-Extração de minério de alumínio</v>
      </c>
    </row>
    <row r="1324" spans="1:5" hidden="1">
      <c r="A1324">
        <v>3004</v>
      </c>
      <c r="B1324">
        <v>721902</v>
      </c>
      <c r="D1324" t="s">
        <v>967</v>
      </c>
      <c r="E1324" t="str">
        <f t="shared" si="20"/>
        <v>721902-Beneficiamento de minério de alumínio</v>
      </c>
    </row>
    <row r="1325" spans="1:5" hidden="1">
      <c r="A1325">
        <v>3004</v>
      </c>
      <c r="B1325">
        <v>722701</v>
      </c>
      <c r="D1325" t="s">
        <v>968</v>
      </c>
      <c r="E1325" t="str">
        <f t="shared" si="20"/>
        <v>722701-Extração de minério de estanho</v>
      </c>
    </row>
    <row r="1326" spans="1:5" hidden="1">
      <c r="A1326">
        <v>3004</v>
      </c>
      <c r="B1326">
        <v>722702</v>
      </c>
      <c r="D1326" t="s">
        <v>969</v>
      </c>
      <c r="E1326" t="str">
        <f t="shared" si="20"/>
        <v>722702-Beneficiamento de minério de estanho</v>
      </c>
    </row>
    <row r="1327" spans="1:5" hidden="1">
      <c r="A1327">
        <v>3004</v>
      </c>
      <c r="B1327">
        <v>723501</v>
      </c>
      <c r="D1327" t="s">
        <v>970</v>
      </c>
      <c r="E1327" t="str">
        <f t="shared" si="20"/>
        <v>723501-Extração de minério de manganês</v>
      </c>
    </row>
    <row r="1328" spans="1:5" hidden="1">
      <c r="A1328">
        <v>3004</v>
      </c>
      <c r="B1328">
        <v>723502</v>
      </c>
      <c r="D1328" t="s">
        <v>971</v>
      </c>
      <c r="E1328" t="str">
        <f t="shared" si="20"/>
        <v>723502-Beneficiamento de minério de manganês</v>
      </c>
    </row>
    <row r="1329" spans="1:5" hidden="1">
      <c r="A1329">
        <v>3004</v>
      </c>
      <c r="B1329">
        <v>724301</v>
      </c>
      <c r="D1329" t="s">
        <v>972</v>
      </c>
      <c r="E1329" t="str">
        <f t="shared" si="20"/>
        <v>724301-Extração de minério de metais preciosos</v>
      </c>
    </row>
    <row r="1330" spans="1:5" hidden="1">
      <c r="A1330">
        <v>3004</v>
      </c>
      <c r="B1330">
        <v>724302</v>
      </c>
      <c r="D1330" t="s">
        <v>973</v>
      </c>
      <c r="E1330" t="str">
        <f t="shared" si="20"/>
        <v>724302-Beneficiamento de minério de metais preciosos</v>
      </c>
    </row>
    <row r="1331" spans="1:5" hidden="1">
      <c r="A1331">
        <v>3004</v>
      </c>
      <c r="B1331">
        <v>725100</v>
      </c>
      <c r="D1331" t="s">
        <v>974</v>
      </c>
      <c r="E1331" t="str">
        <f t="shared" si="20"/>
        <v>725100-Extração de minerais radioativos</v>
      </c>
    </row>
    <row r="1332" spans="1:5" hidden="1">
      <c r="A1332">
        <v>3004</v>
      </c>
      <c r="B1332">
        <v>729401</v>
      </c>
      <c r="D1332" t="s">
        <v>975</v>
      </c>
      <c r="E1332" t="str">
        <f t="shared" si="20"/>
        <v>729401-Extração de minérios de nióbio e titânio</v>
      </c>
    </row>
    <row r="1333" spans="1:5" hidden="1">
      <c r="A1333">
        <v>3004</v>
      </c>
      <c r="B1333">
        <v>729402</v>
      </c>
      <c r="D1333" t="s">
        <v>976</v>
      </c>
      <c r="E1333" t="str">
        <f t="shared" si="20"/>
        <v>729402-Extração de minério de tungstênio</v>
      </c>
    </row>
    <row r="1334" spans="1:5" hidden="1">
      <c r="A1334">
        <v>3004</v>
      </c>
      <c r="B1334">
        <v>729403</v>
      </c>
      <c r="D1334" t="s">
        <v>977</v>
      </c>
      <c r="E1334" t="str">
        <f t="shared" si="20"/>
        <v>729403-Extração de minério de níquel</v>
      </c>
    </row>
    <row r="1335" spans="1:5" hidden="1">
      <c r="A1335">
        <v>3004</v>
      </c>
      <c r="B1335">
        <v>729404</v>
      </c>
      <c r="D1335" t="s">
        <v>978</v>
      </c>
      <c r="E1335" t="str">
        <f t="shared" si="20"/>
        <v>729404-Extração de minérios de cobre, chumbo, zinco e outros minerais metálicos não-ferrosos</v>
      </c>
    </row>
    <row r="1336" spans="1:5" hidden="1">
      <c r="A1336">
        <v>3004</v>
      </c>
      <c r="B1336">
        <v>729405</v>
      </c>
      <c r="D1336" t="s">
        <v>979</v>
      </c>
      <c r="E1336" t="str">
        <f t="shared" si="20"/>
        <v>729405-Beneficiamento de minérios de cobre, chumbo, zinco e outros minerais metálicos não-ferrosos</v>
      </c>
    </row>
    <row r="1337" spans="1:5" hidden="1">
      <c r="A1337">
        <v>3004</v>
      </c>
      <c r="B1337">
        <v>810001</v>
      </c>
      <c r="D1337" t="s">
        <v>980</v>
      </c>
      <c r="E1337" t="str">
        <f t="shared" si="20"/>
        <v>810001-Extração de ardósia e beneficiamento associado</v>
      </c>
    </row>
    <row r="1338" spans="1:5" hidden="1">
      <c r="A1338">
        <v>3004</v>
      </c>
      <c r="B1338">
        <v>810002</v>
      </c>
      <c r="D1338" t="s">
        <v>981</v>
      </c>
      <c r="E1338" t="str">
        <f t="shared" si="20"/>
        <v>810002-Extração de granito e beneficiamento associado</v>
      </c>
    </row>
    <row r="1339" spans="1:5" hidden="1">
      <c r="A1339">
        <v>3004</v>
      </c>
      <c r="B1339">
        <v>810003</v>
      </c>
      <c r="D1339" t="s">
        <v>982</v>
      </c>
      <c r="E1339" t="str">
        <f t="shared" si="20"/>
        <v>810003-Extração de mármore e beneficiamento associado</v>
      </c>
    </row>
    <row r="1340" spans="1:5" hidden="1">
      <c r="A1340">
        <v>3004</v>
      </c>
      <c r="B1340">
        <v>810004</v>
      </c>
      <c r="D1340" t="s">
        <v>983</v>
      </c>
      <c r="E1340" t="str">
        <f t="shared" si="20"/>
        <v>810004-Extração de calcário e dolomita e beneficiamento associado</v>
      </c>
    </row>
    <row r="1341" spans="1:5" hidden="1">
      <c r="A1341">
        <v>3004</v>
      </c>
      <c r="B1341">
        <v>810005</v>
      </c>
      <c r="D1341" t="s">
        <v>984</v>
      </c>
      <c r="E1341" t="str">
        <f t="shared" si="20"/>
        <v>810005-Extração de gesso e caulim</v>
      </c>
    </row>
    <row r="1342" spans="1:5" hidden="1">
      <c r="A1342">
        <v>3004</v>
      </c>
      <c r="B1342">
        <v>810006</v>
      </c>
      <c r="D1342" t="s">
        <v>985</v>
      </c>
      <c r="E1342" t="str">
        <f t="shared" si="20"/>
        <v>810006-Extração de areia, cascalho ou pedregulho e beneficiamento associado</v>
      </c>
    </row>
    <row r="1343" spans="1:5" hidden="1">
      <c r="A1343">
        <v>3004</v>
      </c>
      <c r="B1343">
        <v>810007</v>
      </c>
      <c r="D1343" t="s">
        <v>986</v>
      </c>
      <c r="E1343" t="str">
        <f t="shared" si="20"/>
        <v>810007-Extração de argila e beneficiamento associado</v>
      </c>
    </row>
    <row r="1344" spans="1:5" hidden="1">
      <c r="A1344">
        <v>3004</v>
      </c>
      <c r="B1344">
        <v>810008</v>
      </c>
      <c r="D1344" t="s">
        <v>987</v>
      </c>
      <c r="E1344" t="str">
        <f t="shared" si="20"/>
        <v>810008-Extração de saibro e beneficiamento associado</v>
      </c>
    </row>
    <row r="1345" spans="1:5" hidden="1">
      <c r="A1345">
        <v>3004</v>
      </c>
      <c r="B1345">
        <v>810009</v>
      </c>
      <c r="D1345" t="s">
        <v>988</v>
      </c>
      <c r="E1345" t="str">
        <f t="shared" si="20"/>
        <v>810009-Extração de basalto e beneficiamento associado</v>
      </c>
    </row>
    <row r="1346" spans="1:5" hidden="1">
      <c r="A1346">
        <v>3004</v>
      </c>
      <c r="B1346">
        <v>810010</v>
      </c>
      <c r="D1346" t="s">
        <v>989</v>
      </c>
      <c r="E1346" t="str">
        <f t="shared" si="20"/>
        <v>810010-Beneficiamento de gesso e caulim associado à extração</v>
      </c>
    </row>
    <row r="1347" spans="1:5" hidden="1">
      <c r="A1347">
        <v>3004</v>
      </c>
      <c r="B1347">
        <v>810099</v>
      </c>
      <c r="D1347" t="s">
        <v>990</v>
      </c>
      <c r="E1347" t="str">
        <f t="shared" si="20"/>
        <v>810099-Extração e britamento de pedras e outros materiais para construção e beneficiamento associado</v>
      </c>
    </row>
    <row r="1348" spans="1:5" hidden="1">
      <c r="A1348">
        <v>3004</v>
      </c>
      <c r="B1348">
        <v>891600</v>
      </c>
      <c r="D1348" t="s">
        <v>991</v>
      </c>
      <c r="E1348" t="str">
        <f t="shared" si="20"/>
        <v>891600-Extração de minerais para fabricação de adubos, fertilizantes e outros produtos químicos</v>
      </c>
    </row>
    <row r="1349" spans="1:5" hidden="1">
      <c r="A1349">
        <v>3004</v>
      </c>
      <c r="B1349">
        <v>892401</v>
      </c>
      <c r="D1349" t="s">
        <v>992</v>
      </c>
      <c r="E1349" t="str">
        <f t="shared" si="20"/>
        <v>892401-Extração de sal marinho</v>
      </c>
    </row>
    <row r="1350" spans="1:5" hidden="1">
      <c r="A1350">
        <v>3004</v>
      </c>
      <c r="B1350">
        <v>892402</v>
      </c>
      <c r="D1350" t="s">
        <v>993</v>
      </c>
      <c r="E1350" t="str">
        <f t="shared" si="20"/>
        <v>892402-Extração de sal-gema</v>
      </c>
    </row>
    <row r="1351" spans="1:5" hidden="1">
      <c r="A1351">
        <v>3004</v>
      </c>
      <c r="B1351">
        <v>892403</v>
      </c>
      <c r="D1351" t="s">
        <v>994</v>
      </c>
      <c r="E1351" t="str">
        <f t="shared" si="20"/>
        <v>892403-Refino e outros tratamentos do sal</v>
      </c>
    </row>
    <row r="1352" spans="1:5" hidden="1">
      <c r="A1352">
        <v>3004</v>
      </c>
      <c r="B1352">
        <v>893200</v>
      </c>
      <c r="D1352" t="s">
        <v>995</v>
      </c>
      <c r="E1352" t="str">
        <f t="shared" ref="E1352:E1415" si="21">CONCATENATE(B1352,"-",D1352)</f>
        <v>893200-Extração de gemas (pedras preciosas e semipreciosas)</v>
      </c>
    </row>
    <row r="1353" spans="1:5" hidden="1">
      <c r="A1353">
        <v>3004</v>
      </c>
      <c r="B1353">
        <v>899101</v>
      </c>
      <c r="D1353" t="s">
        <v>996</v>
      </c>
      <c r="E1353" t="str">
        <f t="shared" si="21"/>
        <v>899101-Extração de grafita</v>
      </c>
    </row>
    <row r="1354" spans="1:5" hidden="1">
      <c r="A1354">
        <v>3004</v>
      </c>
      <c r="B1354">
        <v>899102</v>
      </c>
      <c r="D1354" t="s">
        <v>997</v>
      </c>
      <c r="E1354" t="str">
        <f t="shared" si="21"/>
        <v>899102-Extração de quartzo</v>
      </c>
    </row>
    <row r="1355" spans="1:5" hidden="1">
      <c r="A1355">
        <v>3004</v>
      </c>
      <c r="B1355">
        <v>899103</v>
      </c>
      <c r="D1355" t="s">
        <v>998</v>
      </c>
      <c r="E1355" t="str">
        <f t="shared" si="21"/>
        <v>899103-Extração de amianto</v>
      </c>
    </row>
    <row r="1356" spans="1:5" hidden="1">
      <c r="A1356">
        <v>3004</v>
      </c>
      <c r="B1356">
        <v>899199</v>
      </c>
      <c r="D1356" t="s">
        <v>999</v>
      </c>
      <c r="E1356" t="str">
        <f t="shared" si="21"/>
        <v>899199-Extração de outros minerais não-metálicos não especificados</v>
      </c>
    </row>
    <row r="1357" spans="1:5" hidden="1">
      <c r="A1357">
        <v>3004</v>
      </c>
      <c r="B1357">
        <v>910600</v>
      </c>
      <c r="D1357" t="s">
        <v>1000</v>
      </c>
      <c r="E1357" t="str">
        <f t="shared" si="21"/>
        <v>910600-Atividades de apoio à extração de petróleo e gás natural</v>
      </c>
    </row>
    <row r="1358" spans="1:5" hidden="1">
      <c r="A1358">
        <v>3004</v>
      </c>
      <c r="B1358">
        <v>990401</v>
      </c>
      <c r="D1358" t="s">
        <v>1001</v>
      </c>
      <c r="E1358" t="str">
        <f t="shared" si="21"/>
        <v>990401-Atividades de apoio à extração de minério de ferro</v>
      </c>
    </row>
    <row r="1359" spans="1:5" hidden="1">
      <c r="A1359">
        <v>3004</v>
      </c>
      <c r="B1359">
        <v>990402</v>
      </c>
      <c r="D1359" t="s">
        <v>1002</v>
      </c>
      <c r="E1359" t="str">
        <f t="shared" si="21"/>
        <v>990402-Atividades de apoio à extração de minerais metálicos não-ferrosos</v>
      </c>
    </row>
    <row r="1360" spans="1:5" hidden="1">
      <c r="A1360">
        <v>3004</v>
      </c>
      <c r="B1360">
        <v>990403</v>
      </c>
      <c r="D1360" t="s">
        <v>1003</v>
      </c>
      <c r="E1360" t="str">
        <f t="shared" si="21"/>
        <v>990403-Atividades de apoio à extração de minerais não-metálicos</v>
      </c>
    </row>
    <row r="1361" spans="1:5" hidden="1">
      <c r="A1361">
        <v>3004</v>
      </c>
      <c r="B1361">
        <v>3511501</v>
      </c>
      <c r="D1361" t="s">
        <v>1426</v>
      </c>
      <c r="E1361" t="str">
        <f t="shared" si="21"/>
        <v>3511501-Geração de energia elétrica</v>
      </c>
    </row>
    <row r="1362" spans="1:5" hidden="1">
      <c r="A1362">
        <v>3004</v>
      </c>
      <c r="B1362">
        <v>3511502</v>
      </c>
      <c r="D1362" t="s">
        <v>1782</v>
      </c>
      <c r="E1362" t="str">
        <f t="shared" si="21"/>
        <v>3511502-Atividades de coordenação e controle da operação da geração e transmissão de energia elétrica</v>
      </c>
    </row>
    <row r="1363" spans="1:5" hidden="1">
      <c r="A1363">
        <v>3004</v>
      </c>
      <c r="B1363">
        <v>3512300</v>
      </c>
      <c r="D1363" t="s">
        <v>1783</v>
      </c>
      <c r="E1363" t="str">
        <f t="shared" si="21"/>
        <v>3512300-Transmissão de energia elétrica</v>
      </c>
    </row>
    <row r="1364" spans="1:5" hidden="1">
      <c r="A1364">
        <v>3004</v>
      </c>
      <c r="B1364">
        <v>3513100</v>
      </c>
      <c r="D1364" t="s">
        <v>1784</v>
      </c>
      <c r="E1364" t="str">
        <f t="shared" si="21"/>
        <v>3513100-Comércio atacadista de energia elétrica</v>
      </c>
    </row>
    <row r="1365" spans="1:5" hidden="1">
      <c r="A1365">
        <v>3004</v>
      </c>
      <c r="B1365">
        <v>3520401</v>
      </c>
      <c r="D1365" t="s">
        <v>1785</v>
      </c>
      <c r="E1365" t="str">
        <f t="shared" si="21"/>
        <v>3520401-Produção de gás; processamento de gás natural</v>
      </c>
    </row>
    <row r="1366" spans="1:5" hidden="1">
      <c r="A1366">
        <v>3004</v>
      </c>
      <c r="B1366">
        <v>3520402</v>
      </c>
      <c r="D1366" t="s">
        <v>1786</v>
      </c>
      <c r="E1366" t="str">
        <f t="shared" si="21"/>
        <v>3520402-Distribuição de combustíveis gasosos por redes urbanas</v>
      </c>
    </row>
    <row r="1367" spans="1:5" hidden="1">
      <c r="A1367">
        <v>3004</v>
      </c>
      <c r="B1367">
        <v>3530100</v>
      </c>
      <c r="D1367" t="s">
        <v>1787</v>
      </c>
      <c r="E1367" t="str">
        <f t="shared" si="21"/>
        <v>3530100-Produção e distribuição de vapor, água quente e ar condicionado</v>
      </c>
    </row>
    <row r="1368" spans="1:5" hidden="1">
      <c r="A1368">
        <v>3004</v>
      </c>
      <c r="B1368">
        <v>3600601</v>
      </c>
      <c r="D1368" t="s">
        <v>1788</v>
      </c>
      <c r="E1368" t="str">
        <f t="shared" si="21"/>
        <v>3600601-Captação, tratamento e distribuição de água</v>
      </c>
    </row>
    <row r="1369" spans="1:5" hidden="1">
      <c r="A1369">
        <v>3004</v>
      </c>
      <c r="B1369">
        <v>3600602</v>
      </c>
      <c r="D1369" t="s">
        <v>1789</v>
      </c>
      <c r="E1369" t="str">
        <f t="shared" si="21"/>
        <v>3600602-Distribuição de água por caminhões</v>
      </c>
    </row>
    <row r="1370" spans="1:5" hidden="1">
      <c r="A1370">
        <v>3004</v>
      </c>
      <c r="B1370">
        <v>3701100</v>
      </c>
      <c r="D1370" t="s">
        <v>1790</v>
      </c>
      <c r="E1370" t="str">
        <f t="shared" si="21"/>
        <v>3701100-Gestão de redes de esgoto</v>
      </c>
    </row>
    <row r="1371" spans="1:5" hidden="1">
      <c r="A1371">
        <v>3004</v>
      </c>
      <c r="B1371">
        <v>3702900</v>
      </c>
      <c r="D1371" t="s">
        <v>1791</v>
      </c>
      <c r="E1371" t="str">
        <f t="shared" si="21"/>
        <v>3702900-Atividades relacionadas a esgoto, exceto a gestão de redes</v>
      </c>
    </row>
    <row r="1372" spans="1:5" hidden="1">
      <c r="A1372">
        <v>3004</v>
      </c>
      <c r="B1372">
        <v>3811400</v>
      </c>
      <c r="D1372" t="s">
        <v>1792</v>
      </c>
      <c r="E1372" t="str">
        <f t="shared" si="21"/>
        <v>3811400-Coleta de resíduos não-perigosos</v>
      </c>
    </row>
    <row r="1373" spans="1:5" hidden="1">
      <c r="A1373">
        <v>3004</v>
      </c>
      <c r="B1373">
        <v>3812200</v>
      </c>
      <c r="D1373" t="s">
        <v>1793</v>
      </c>
      <c r="E1373" t="str">
        <f t="shared" si="21"/>
        <v>3812200-Coleta de resíduos perigosos</v>
      </c>
    </row>
    <row r="1374" spans="1:5" hidden="1">
      <c r="A1374">
        <v>3004</v>
      </c>
      <c r="B1374">
        <v>3821100</v>
      </c>
      <c r="D1374" t="s">
        <v>1794</v>
      </c>
      <c r="E1374" t="str">
        <f t="shared" si="21"/>
        <v>3821100-Tratamento e disposição de resíduos não-perigosos</v>
      </c>
    </row>
    <row r="1375" spans="1:5" hidden="1">
      <c r="A1375">
        <v>3004</v>
      </c>
      <c r="B1375">
        <v>3822000</v>
      </c>
      <c r="D1375" t="s">
        <v>1795</v>
      </c>
      <c r="E1375" t="str">
        <f t="shared" si="21"/>
        <v>3822000-Tratamento e disposição de resíduos perigosos</v>
      </c>
    </row>
    <row r="1376" spans="1:5" hidden="1">
      <c r="A1376">
        <v>3004</v>
      </c>
      <c r="B1376">
        <v>3831901</v>
      </c>
      <c r="D1376" t="s">
        <v>1796</v>
      </c>
      <c r="E1376" t="str">
        <f t="shared" si="21"/>
        <v>3831901-Recuperação de sucatas de alumínio</v>
      </c>
    </row>
    <row r="1377" spans="1:5" hidden="1">
      <c r="A1377">
        <v>3004</v>
      </c>
      <c r="B1377">
        <v>3831999</v>
      </c>
      <c r="D1377" t="s">
        <v>1797</v>
      </c>
      <c r="E1377" t="str">
        <f t="shared" si="21"/>
        <v>3831999-Recuperação de materiais metálicos, exceto alumínio</v>
      </c>
    </row>
    <row r="1378" spans="1:5" hidden="1">
      <c r="A1378">
        <v>3004</v>
      </c>
      <c r="B1378">
        <v>3832700</v>
      </c>
      <c r="D1378" t="s">
        <v>1798</v>
      </c>
      <c r="E1378" t="str">
        <f t="shared" si="21"/>
        <v>3832700-Recuperação de materiais plásticos</v>
      </c>
    </row>
    <row r="1379" spans="1:5" hidden="1">
      <c r="A1379">
        <v>3004</v>
      </c>
      <c r="B1379">
        <v>3839401</v>
      </c>
      <c r="D1379" t="s">
        <v>1799</v>
      </c>
      <c r="E1379" t="str">
        <f t="shared" si="21"/>
        <v>3839401-Usinas de compostagem</v>
      </c>
    </row>
    <row r="1380" spans="1:5" hidden="1">
      <c r="A1380">
        <v>3004</v>
      </c>
      <c r="B1380">
        <v>3839499</v>
      </c>
      <c r="D1380" t="s">
        <v>1800</v>
      </c>
      <c r="E1380" t="str">
        <f t="shared" si="21"/>
        <v>3839499-Recuperação de materiais não especificados</v>
      </c>
    </row>
    <row r="1381" spans="1:5" hidden="1">
      <c r="A1381">
        <v>3004</v>
      </c>
      <c r="B1381">
        <v>3900500</v>
      </c>
      <c r="D1381" t="s">
        <v>1801</v>
      </c>
      <c r="E1381" t="str">
        <f t="shared" si="21"/>
        <v>3900500-Descontaminação e outros serviços de gestão de resíduos</v>
      </c>
    </row>
    <row r="1382" spans="1:5" hidden="1">
      <c r="A1382">
        <v>3004</v>
      </c>
      <c r="B1382">
        <v>4110700</v>
      </c>
      <c r="D1382" t="s">
        <v>1802</v>
      </c>
      <c r="E1382" t="str">
        <f t="shared" si="21"/>
        <v>4110700-Incorporação de empreendimentos imobiliários</v>
      </c>
    </row>
    <row r="1383" spans="1:5" hidden="1">
      <c r="A1383">
        <v>3004</v>
      </c>
      <c r="B1383">
        <v>4120400</v>
      </c>
      <c r="D1383" t="s">
        <v>1803</v>
      </c>
      <c r="E1383" t="str">
        <f t="shared" si="21"/>
        <v>4120400-Construção de edifícios</v>
      </c>
    </row>
    <row r="1384" spans="1:5" hidden="1">
      <c r="A1384">
        <v>3004</v>
      </c>
      <c r="B1384">
        <v>4211101</v>
      </c>
      <c r="D1384" t="s">
        <v>1804</v>
      </c>
      <c r="E1384" t="str">
        <f t="shared" si="21"/>
        <v>4211101-Construção de rodovias e ferrovias</v>
      </c>
    </row>
    <row r="1385" spans="1:5" hidden="1">
      <c r="A1385">
        <v>3004</v>
      </c>
      <c r="B1385">
        <v>4211102</v>
      </c>
      <c r="D1385" t="s">
        <v>1805</v>
      </c>
      <c r="E1385" t="str">
        <f t="shared" si="21"/>
        <v>4211102-Pintura para sinalização em pistas rodoviárias e aeroportos</v>
      </c>
    </row>
    <row r="1386" spans="1:5" hidden="1">
      <c r="A1386">
        <v>3004</v>
      </c>
      <c r="B1386">
        <v>4212000</v>
      </c>
      <c r="D1386" t="s">
        <v>1806</v>
      </c>
      <c r="E1386" t="str">
        <f t="shared" si="21"/>
        <v>4212000-Construção de obras de arte especiais</v>
      </c>
    </row>
    <row r="1387" spans="1:5" hidden="1">
      <c r="A1387">
        <v>3004</v>
      </c>
      <c r="B1387">
        <v>4213800</v>
      </c>
      <c r="D1387" t="s">
        <v>1807</v>
      </c>
      <c r="E1387" t="str">
        <f t="shared" si="21"/>
        <v>4213800-Obras de urbanização - ruas, praças e calçadas</v>
      </c>
    </row>
    <row r="1388" spans="1:5" hidden="1">
      <c r="A1388">
        <v>3004</v>
      </c>
      <c r="B1388">
        <v>4221901</v>
      </c>
      <c r="D1388" t="s">
        <v>1808</v>
      </c>
      <c r="E1388" t="str">
        <f t="shared" si="21"/>
        <v>4221901-Construção de barragens e represas para geração de energia elétrica</v>
      </c>
    </row>
    <row r="1389" spans="1:5" hidden="1">
      <c r="A1389">
        <v>3004</v>
      </c>
      <c r="B1389">
        <v>4221902</v>
      </c>
      <c r="D1389" t="s">
        <v>1809</v>
      </c>
      <c r="E1389" t="str">
        <f t="shared" si="21"/>
        <v>4221902-Construção de estações e redes de distribuição de energia elétrica</v>
      </c>
    </row>
    <row r="1390" spans="1:5" hidden="1">
      <c r="A1390">
        <v>3004</v>
      </c>
      <c r="B1390">
        <v>4221903</v>
      </c>
      <c r="D1390" t="s">
        <v>1810</v>
      </c>
      <c r="E1390" t="str">
        <f t="shared" si="21"/>
        <v>4221903-Manutenção de redes de distribuição de energia elétrica</v>
      </c>
    </row>
    <row r="1391" spans="1:5" hidden="1">
      <c r="A1391">
        <v>3004</v>
      </c>
      <c r="B1391">
        <v>4221904</v>
      </c>
      <c r="D1391" t="s">
        <v>1811</v>
      </c>
      <c r="E1391" t="str">
        <f t="shared" si="21"/>
        <v>4221904-Construção de estações e redes de telecomunicações</v>
      </c>
    </row>
    <row r="1392" spans="1:5" hidden="1">
      <c r="A1392">
        <v>3004</v>
      </c>
      <c r="B1392">
        <v>4221905</v>
      </c>
      <c r="D1392" t="s">
        <v>1812</v>
      </c>
      <c r="E1392" t="str">
        <f t="shared" si="21"/>
        <v>4221905-Manutenção de estações e redes de telecomunicações</v>
      </c>
    </row>
    <row r="1393" spans="1:5" hidden="1">
      <c r="A1393">
        <v>3004</v>
      </c>
      <c r="B1393">
        <v>4222701</v>
      </c>
      <c r="D1393" t="s">
        <v>1813</v>
      </c>
      <c r="E1393" t="str">
        <f t="shared" si="21"/>
        <v>4222701-Construção de redes de abastecimento de água, coleta de esgoto e construções correlatas</v>
      </c>
    </row>
    <row r="1394" spans="1:5" hidden="1">
      <c r="A1394">
        <v>3004</v>
      </c>
      <c r="B1394">
        <v>4222702</v>
      </c>
      <c r="D1394" t="s">
        <v>1814</v>
      </c>
      <c r="E1394" t="str">
        <f t="shared" si="21"/>
        <v>4222702-Obras de irrigação</v>
      </c>
    </row>
    <row r="1395" spans="1:5" hidden="1">
      <c r="A1395">
        <v>3004</v>
      </c>
      <c r="B1395">
        <v>4223500</v>
      </c>
      <c r="D1395" t="s">
        <v>1815</v>
      </c>
      <c r="E1395" t="str">
        <f t="shared" si="21"/>
        <v>4223500-Construção de redes de transportes por dutos, exceto para água e esgoto</v>
      </c>
    </row>
    <row r="1396" spans="1:5" hidden="1">
      <c r="A1396">
        <v>3004</v>
      </c>
      <c r="B1396">
        <v>4291000</v>
      </c>
      <c r="D1396" t="s">
        <v>1816</v>
      </c>
      <c r="E1396" t="str">
        <f t="shared" si="21"/>
        <v>4291000-Obras portuárias, marítimas e fluviais</v>
      </c>
    </row>
    <row r="1397" spans="1:5" hidden="1">
      <c r="A1397">
        <v>3004</v>
      </c>
      <c r="B1397">
        <v>4292801</v>
      </c>
      <c r="D1397" t="s">
        <v>1817</v>
      </c>
      <c r="E1397" t="str">
        <f t="shared" si="21"/>
        <v>4292801-Montagem de estruturas metálicas</v>
      </c>
    </row>
    <row r="1398" spans="1:5" hidden="1">
      <c r="A1398">
        <v>3004</v>
      </c>
      <c r="B1398">
        <v>4292802</v>
      </c>
      <c r="D1398" t="s">
        <v>1818</v>
      </c>
      <c r="E1398" t="str">
        <f t="shared" si="21"/>
        <v>4292802-Obras de montagem industrial</v>
      </c>
    </row>
    <row r="1399" spans="1:5" hidden="1">
      <c r="A1399">
        <v>3004</v>
      </c>
      <c r="B1399">
        <v>4299501</v>
      </c>
      <c r="D1399" t="s">
        <v>1819</v>
      </c>
      <c r="E1399" t="str">
        <f t="shared" si="21"/>
        <v>4299501-Construção de instalações esportivas e recreativas</v>
      </c>
    </row>
    <row r="1400" spans="1:5" hidden="1">
      <c r="A1400">
        <v>3004</v>
      </c>
      <c r="B1400">
        <v>4299599</v>
      </c>
      <c r="D1400" t="s">
        <v>1820</v>
      </c>
      <c r="E1400" t="str">
        <f t="shared" si="21"/>
        <v>4299599-Outras obras de engenharia civil não especificadas</v>
      </c>
    </row>
    <row r="1401" spans="1:5" hidden="1">
      <c r="A1401">
        <v>3004</v>
      </c>
      <c r="B1401">
        <v>4311801</v>
      </c>
      <c r="D1401" t="s">
        <v>1821</v>
      </c>
      <c r="E1401" t="str">
        <f t="shared" si="21"/>
        <v>4311801-Demolição de edifícios e outras estruturas</v>
      </c>
    </row>
    <row r="1402" spans="1:5" hidden="1">
      <c r="A1402">
        <v>3004</v>
      </c>
      <c r="B1402">
        <v>4311802</v>
      </c>
      <c r="D1402" t="s">
        <v>1822</v>
      </c>
      <c r="E1402" t="str">
        <f t="shared" si="21"/>
        <v>4311802-Preparação de canteiro e limpeza de terreno</v>
      </c>
    </row>
    <row r="1403" spans="1:5" hidden="1">
      <c r="A1403">
        <v>3004</v>
      </c>
      <c r="B1403">
        <v>4312600</v>
      </c>
      <c r="D1403" t="s">
        <v>1823</v>
      </c>
      <c r="E1403" t="str">
        <f t="shared" si="21"/>
        <v>4312600-Perfurações e sondagens</v>
      </c>
    </row>
    <row r="1404" spans="1:5" hidden="1">
      <c r="A1404">
        <v>3004</v>
      </c>
      <c r="B1404">
        <v>4313400</v>
      </c>
      <c r="D1404" t="s">
        <v>1824</v>
      </c>
      <c r="E1404" t="str">
        <f t="shared" si="21"/>
        <v>4313400-Obras de terraplenagem</v>
      </c>
    </row>
    <row r="1405" spans="1:5" hidden="1">
      <c r="A1405">
        <v>3004</v>
      </c>
      <c r="B1405">
        <v>4319300</v>
      </c>
      <c r="D1405" t="s">
        <v>1825</v>
      </c>
      <c r="E1405" t="str">
        <f t="shared" si="21"/>
        <v>4319300-Serviços de preparação do terreno não especificados</v>
      </c>
    </row>
    <row r="1406" spans="1:5" hidden="1">
      <c r="A1406">
        <v>3004</v>
      </c>
      <c r="B1406">
        <v>4321500</v>
      </c>
      <c r="D1406" t="s">
        <v>1826</v>
      </c>
      <c r="E1406" t="str">
        <f t="shared" si="21"/>
        <v>4321500-Instalação e manutenção elétrica</v>
      </c>
    </row>
    <row r="1407" spans="1:5" hidden="1">
      <c r="A1407">
        <v>3004</v>
      </c>
      <c r="B1407">
        <v>4322301</v>
      </c>
      <c r="D1407" t="s">
        <v>1827</v>
      </c>
      <c r="E1407" t="str">
        <f t="shared" si="21"/>
        <v>4322301-Instalações hidráulicas, sanitárias e de gás</v>
      </c>
    </row>
    <row r="1408" spans="1:5" hidden="1">
      <c r="A1408">
        <v>3004</v>
      </c>
      <c r="B1408">
        <v>4322302</v>
      </c>
      <c r="D1408" t="s">
        <v>1828</v>
      </c>
      <c r="E1408" t="str">
        <f t="shared" si="21"/>
        <v>4322302-Instalação e manutenção de sistemas centrais de ar condicionado, de ventilação e refrigeração</v>
      </c>
    </row>
    <row r="1409" spans="1:5" hidden="1">
      <c r="A1409">
        <v>3004</v>
      </c>
      <c r="B1409">
        <v>4322303</v>
      </c>
      <c r="D1409" t="s">
        <v>1829</v>
      </c>
      <c r="E1409" t="str">
        <f t="shared" si="21"/>
        <v>4322303-Instalações de sistema de prevenção contra incêndio</v>
      </c>
    </row>
    <row r="1410" spans="1:5" hidden="1">
      <c r="A1410">
        <v>3004</v>
      </c>
      <c r="B1410">
        <v>4329101</v>
      </c>
      <c r="D1410" t="s">
        <v>1830</v>
      </c>
      <c r="E1410" t="str">
        <f t="shared" si="21"/>
        <v>4329101-Instalação de painéis publicitários</v>
      </c>
    </row>
    <row r="1411" spans="1:5" hidden="1">
      <c r="A1411">
        <v>3004</v>
      </c>
      <c r="B1411">
        <v>4329102</v>
      </c>
      <c r="D1411" t="s">
        <v>1831</v>
      </c>
      <c r="E1411" t="str">
        <f t="shared" si="21"/>
        <v>4329102-Instalação de equipamentos para orientação à navegação marítima, fluvial e lacustre</v>
      </c>
    </row>
    <row r="1412" spans="1:5" hidden="1">
      <c r="A1412">
        <v>3004</v>
      </c>
      <c r="B1412">
        <v>4329103</v>
      </c>
      <c r="D1412" t="s">
        <v>1832</v>
      </c>
      <c r="E1412" t="str">
        <f t="shared" si="21"/>
        <v>4329103-Instalação, manutenção e reparação de elevadores, escadas e esteiras rolantes</v>
      </c>
    </row>
    <row r="1413" spans="1:5" hidden="1">
      <c r="A1413">
        <v>3004</v>
      </c>
      <c r="B1413">
        <v>4329104</v>
      </c>
      <c r="D1413" t="s">
        <v>1833</v>
      </c>
      <c r="E1413" t="str">
        <f t="shared" si="21"/>
        <v>4329104-Montagem e instalação de sistemas e equipamentos de iluminação e sinalização</v>
      </c>
    </row>
    <row r="1414" spans="1:5" hidden="1">
      <c r="A1414">
        <v>3004</v>
      </c>
      <c r="B1414">
        <v>4329105</v>
      </c>
      <c r="D1414" t="s">
        <v>1834</v>
      </c>
      <c r="E1414" t="str">
        <f t="shared" si="21"/>
        <v>4329105-Tratamentos térmicos, acústicos ou de vibração</v>
      </c>
    </row>
    <row r="1415" spans="1:5" hidden="1">
      <c r="A1415">
        <v>3004</v>
      </c>
      <c r="B1415">
        <v>4329199</v>
      </c>
      <c r="D1415" t="s">
        <v>1835</v>
      </c>
      <c r="E1415" t="str">
        <f t="shared" si="21"/>
        <v>4329199-Outras obras de instalações em construções não especificadas anteriormente</v>
      </c>
    </row>
    <row r="1416" spans="1:5" hidden="1">
      <c r="A1416">
        <v>3004</v>
      </c>
      <c r="B1416">
        <v>4330401</v>
      </c>
      <c r="D1416" t="s">
        <v>1836</v>
      </c>
      <c r="E1416" t="str">
        <f t="shared" ref="E1416:E1479" si="22">CONCATENATE(B1416,"-",D1416)</f>
        <v>4330401-Impermeabilização em obras de engenharia civil</v>
      </c>
    </row>
    <row r="1417" spans="1:5" hidden="1">
      <c r="A1417">
        <v>3004</v>
      </c>
      <c r="B1417">
        <v>4330402</v>
      </c>
      <c r="D1417" t="s">
        <v>1837</v>
      </c>
      <c r="E1417" t="str">
        <f t="shared" si="22"/>
        <v>4330402-Instalação de portas, janelas, tetos, divisórias e armários embutidos de qualquer material</v>
      </c>
    </row>
    <row r="1418" spans="1:5" hidden="1">
      <c r="A1418">
        <v>3004</v>
      </c>
      <c r="B1418">
        <v>4330403</v>
      </c>
      <c r="D1418" t="s">
        <v>1838</v>
      </c>
      <c r="E1418" t="str">
        <f t="shared" si="22"/>
        <v>4330403-Obras de acabamento em gesso e estuque</v>
      </c>
    </row>
    <row r="1419" spans="1:5" hidden="1">
      <c r="A1419">
        <v>3004</v>
      </c>
      <c r="B1419">
        <v>4330404</v>
      </c>
      <c r="D1419" t="s">
        <v>1839</v>
      </c>
      <c r="E1419" t="str">
        <f t="shared" si="22"/>
        <v>4330404-Serviços de pintura de edifícios em geral</v>
      </c>
    </row>
    <row r="1420" spans="1:5" hidden="1">
      <c r="A1420">
        <v>3004</v>
      </c>
      <c r="B1420">
        <v>4330405</v>
      </c>
      <c r="D1420" t="s">
        <v>1840</v>
      </c>
      <c r="E1420" t="str">
        <f t="shared" si="22"/>
        <v>4330405-Aplicação de revestimentos e de resinas em interiores e exteriores</v>
      </c>
    </row>
    <row r="1421" spans="1:5" hidden="1">
      <c r="A1421">
        <v>3004</v>
      </c>
      <c r="B1421">
        <v>4330499</v>
      </c>
      <c r="D1421" t="s">
        <v>1841</v>
      </c>
      <c r="E1421" t="str">
        <f t="shared" si="22"/>
        <v>4330499-Outras obras de acabamento da construção</v>
      </c>
    </row>
    <row r="1422" spans="1:5" hidden="1">
      <c r="A1422">
        <v>3004</v>
      </c>
      <c r="B1422">
        <v>4391600</v>
      </c>
      <c r="D1422" t="s">
        <v>1842</v>
      </c>
      <c r="E1422" t="str">
        <f t="shared" si="22"/>
        <v>4391600-Obras de fundações</v>
      </c>
    </row>
    <row r="1423" spans="1:5" hidden="1">
      <c r="A1423">
        <v>3004</v>
      </c>
      <c r="B1423">
        <v>4399101</v>
      </c>
      <c r="D1423" t="s">
        <v>1843</v>
      </c>
      <c r="E1423" t="str">
        <f t="shared" si="22"/>
        <v>4399101-Administração de obras</v>
      </c>
    </row>
    <row r="1424" spans="1:5" hidden="1">
      <c r="A1424">
        <v>3004</v>
      </c>
      <c r="B1424">
        <v>4399102</v>
      </c>
      <c r="D1424" t="s">
        <v>1844</v>
      </c>
      <c r="E1424" t="str">
        <f t="shared" si="22"/>
        <v>4399102-Montagem e desmontagem de andaimes e outras estruturas temporárias</v>
      </c>
    </row>
    <row r="1425" spans="1:5" hidden="1">
      <c r="A1425">
        <v>3004</v>
      </c>
      <c r="B1425">
        <v>4399103</v>
      </c>
      <c r="D1425" t="s">
        <v>1845</v>
      </c>
      <c r="E1425" t="str">
        <f t="shared" si="22"/>
        <v>4399103-Obras de alvenaria</v>
      </c>
    </row>
    <row r="1426" spans="1:5" hidden="1">
      <c r="A1426">
        <v>3004</v>
      </c>
      <c r="B1426">
        <v>4399104</v>
      </c>
      <c r="D1426" t="s">
        <v>1846</v>
      </c>
      <c r="E1426" t="str">
        <f t="shared" si="22"/>
        <v>4399104-Serviços de operação e fornecimento de equipamentos para transporte e elevação de cargas e pessoas p</v>
      </c>
    </row>
    <row r="1427" spans="1:5" hidden="1">
      <c r="A1427">
        <v>3004</v>
      </c>
      <c r="B1427">
        <v>4399105</v>
      </c>
      <c r="D1427" t="s">
        <v>1847</v>
      </c>
      <c r="E1427" t="str">
        <f t="shared" si="22"/>
        <v>4399105-Perfuração e construção de poços de água</v>
      </c>
    </row>
    <row r="1428" spans="1:5" hidden="1">
      <c r="A1428">
        <v>3004</v>
      </c>
      <c r="B1428">
        <v>4399199</v>
      </c>
      <c r="D1428" t="s">
        <v>1848</v>
      </c>
      <c r="E1428" t="str">
        <f t="shared" si="22"/>
        <v>4399199-Serviços especializados para construção não especificados</v>
      </c>
    </row>
    <row r="1429" spans="1:5" hidden="1">
      <c r="A1429">
        <v>3004</v>
      </c>
      <c r="B1429">
        <v>5510801</v>
      </c>
      <c r="D1429" t="s">
        <v>1849</v>
      </c>
      <c r="E1429" t="str">
        <f t="shared" si="22"/>
        <v>5510801-Hotéis</v>
      </c>
    </row>
    <row r="1430" spans="1:5" hidden="1">
      <c r="A1430">
        <v>3004</v>
      </c>
      <c r="B1430">
        <v>5510802</v>
      </c>
      <c r="D1430" t="s">
        <v>1850</v>
      </c>
      <c r="E1430" t="str">
        <f t="shared" si="22"/>
        <v>5510802-Apart-hotéis</v>
      </c>
    </row>
    <row r="1431" spans="1:5" hidden="1">
      <c r="A1431">
        <v>3004</v>
      </c>
      <c r="B1431">
        <v>5510803</v>
      </c>
      <c r="D1431" t="s">
        <v>1851</v>
      </c>
      <c r="E1431" t="str">
        <f t="shared" si="22"/>
        <v>5510803-Motéis</v>
      </c>
    </row>
    <row r="1432" spans="1:5" hidden="1">
      <c r="A1432">
        <v>3004</v>
      </c>
      <c r="B1432">
        <v>5590601</v>
      </c>
      <c r="D1432" t="s">
        <v>1852</v>
      </c>
      <c r="E1432" t="str">
        <f t="shared" si="22"/>
        <v>5590601-Albergues, exceto assistenciais</v>
      </c>
    </row>
    <row r="1433" spans="1:5" hidden="1">
      <c r="A1433">
        <v>3004</v>
      </c>
      <c r="B1433">
        <v>5590602</v>
      </c>
      <c r="D1433" t="s">
        <v>1853</v>
      </c>
      <c r="E1433" t="str">
        <f t="shared" si="22"/>
        <v>5590602-Campings</v>
      </c>
    </row>
    <row r="1434" spans="1:5" hidden="1">
      <c r="A1434">
        <v>3004</v>
      </c>
      <c r="B1434">
        <v>5590603</v>
      </c>
      <c r="D1434" t="s">
        <v>1854</v>
      </c>
      <c r="E1434" t="str">
        <f t="shared" si="22"/>
        <v>5590603-Pensões (alojamento)</v>
      </c>
    </row>
    <row r="1435" spans="1:5" hidden="1">
      <c r="A1435">
        <v>3004</v>
      </c>
      <c r="B1435">
        <v>5590699</v>
      </c>
      <c r="D1435" t="s">
        <v>1855</v>
      </c>
      <c r="E1435" t="str">
        <f t="shared" si="22"/>
        <v>5590699-Outros alojamentos não especificados anteriormente</v>
      </c>
    </row>
    <row r="1436" spans="1:5" hidden="1">
      <c r="A1436">
        <v>3004</v>
      </c>
      <c r="B1436">
        <v>5611201</v>
      </c>
      <c r="D1436" t="s">
        <v>1856</v>
      </c>
      <c r="E1436" t="str">
        <f t="shared" si="22"/>
        <v>5611201-Restaurantes e similares</v>
      </c>
    </row>
    <row r="1437" spans="1:5" hidden="1">
      <c r="A1437">
        <v>3004</v>
      </c>
      <c r="B1437">
        <v>5611203</v>
      </c>
      <c r="D1437" t="s">
        <v>1857</v>
      </c>
      <c r="E1437" t="str">
        <f t="shared" si="22"/>
        <v>5611203-Lanchonetes, casas de chá, de sucos e similares</v>
      </c>
    </row>
    <row r="1438" spans="1:5" hidden="1">
      <c r="A1438">
        <v>3004</v>
      </c>
      <c r="B1438">
        <v>5611204</v>
      </c>
      <c r="D1438" t="s">
        <v>1858</v>
      </c>
      <c r="E1438" t="str">
        <f t="shared" si="22"/>
        <v>5611204-Bares e outros estabelecimentos especializados em servir bebidas, sem entretenimento</v>
      </c>
    </row>
    <row r="1439" spans="1:5" hidden="1">
      <c r="A1439">
        <v>3004</v>
      </c>
      <c r="B1439">
        <v>5611205</v>
      </c>
      <c r="D1439" t="s">
        <v>1859</v>
      </c>
      <c r="E1439" t="str">
        <f t="shared" si="22"/>
        <v>5611205-Bares e outros estabelecimentos especializados em servir bebidas, com entretenimento</v>
      </c>
    </row>
    <row r="1440" spans="1:5" hidden="1">
      <c r="A1440">
        <v>3004</v>
      </c>
      <c r="B1440">
        <v>5612100</v>
      </c>
      <c r="D1440" t="s">
        <v>1860</v>
      </c>
      <c r="E1440" t="str">
        <f t="shared" si="22"/>
        <v>5612100-Serviços ambulantes de alimentação</v>
      </c>
    </row>
    <row r="1441" spans="1:5" hidden="1">
      <c r="A1441">
        <v>3004</v>
      </c>
      <c r="B1441">
        <v>5620101</v>
      </c>
      <c r="D1441" t="s">
        <v>1861</v>
      </c>
      <c r="E1441" t="str">
        <f t="shared" si="22"/>
        <v>5620101-Fornecimento de alimentos preparados preponderantemente para empresas</v>
      </c>
    </row>
    <row r="1442" spans="1:5" hidden="1">
      <c r="A1442">
        <v>3004</v>
      </c>
      <c r="B1442">
        <v>5620102</v>
      </c>
      <c r="D1442" t="s">
        <v>1862</v>
      </c>
      <c r="E1442" t="str">
        <f t="shared" si="22"/>
        <v>5620102-Serviços de alimentação para eventos e recepções - bufê</v>
      </c>
    </row>
    <row r="1443" spans="1:5" hidden="1">
      <c r="A1443">
        <v>3004</v>
      </c>
      <c r="B1443">
        <v>5620103</v>
      </c>
      <c r="D1443" t="s">
        <v>1863</v>
      </c>
      <c r="E1443" t="str">
        <f t="shared" si="22"/>
        <v>5620103-Cantinas - serviços de alimentação privativos</v>
      </c>
    </row>
    <row r="1444" spans="1:5" hidden="1">
      <c r="A1444">
        <v>3004</v>
      </c>
      <c r="B1444">
        <v>5620104</v>
      </c>
      <c r="D1444" t="s">
        <v>1864</v>
      </c>
      <c r="E1444" t="str">
        <f t="shared" si="22"/>
        <v>5620104-Fornecimento de alimentos preparados preponderantemente para consumo domiciliar</v>
      </c>
    </row>
    <row r="1445" spans="1:5" hidden="1">
      <c r="A1445">
        <v>3004</v>
      </c>
      <c r="B1445">
        <v>6201501</v>
      </c>
      <c r="D1445" t="s">
        <v>1865</v>
      </c>
      <c r="E1445" t="str">
        <f t="shared" si="22"/>
        <v>6201501-Desenvolvimento de programas de computador sob encomenda</v>
      </c>
    </row>
    <row r="1446" spans="1:5" hidden="1">
      <c r="A1446">
        <v>3004</v>
      </c>
      <c r="B1446">
        <v>6201502</v>
      </c>
      <c r="D1446" t="s">
        <v>1866</v>
      </c>
      <c r="E1446" t="str">
        <f t="shared" si="22"/>
        <v>6201502-Web desing</v>
      </c>
    </row>
    <row r="1447" spans="1:5" hidden="1">
      <c r="A1447">
        <v>3004</v>
      </c>
      <c r="B1447">
        <v>6202300</v>
      </c>
      <c r="D1447" t="s">
        <v>1867</v>
      </c>
      <c r="E1447" t="str">
        <f t="shared" si="22"/>
        <v>6202300-Desenvolvimento e licenciamento de programas de computador customizáveis</v>
      </c>
    </row>
    <row r="1448" spans="1:5" hidden="1">
      <c r="A1448">
        <v>3004</v>
      </c>
      <c r="B1448">
        <v>6203100</v>
      </c>
      <c r="D1448" t="s">
        <v>1868</v>
      </c>
      <c r="E1448" t="str">
        <f t="shared" si="22"/>
        <v>6203100-Desenvolvimento e licenciamento de programas de computador não customizáveis</v>
      </c>
    </row>
    <row r="1449" spans="1:5" hidden="1">
      <c r="A1449">
        <v>3004</v>
      </c>
      <c r="B1449">
        <v>6204000</v>
      </c>
      <c r="D1449" t="s">
        <v>1869</v>
      </c>
      <c r="E1449" t="str">
        <f t="shared" si="22"/>
        <v>6204000-Consultoria em tecnologia da informação</v>
      </c>
    </row>
    <row r="1450" spans="1:5" hidden="1">
      <c r="A1450">
        <v>3004</v>
      </c>
      <c r="B1450">
        <v>6209100</v>
      </c>
      <c r="D1450" t="s">
        <v>1870</v>
      </c>
      <c r="E1450" t="str">
        <f t="shared" si="22"/>
        <v>6209100-Suporte técnico, manutenção e outros serviços em tecnologia da informação</v>
      </c>
    </row>
    <row r="1451" spans="1:5" hidden="1">
      <c r="A1451">
        <v>3004</v>
      </c>
      <c r="B1451">
        <v>6410700</v>
      </c>
      <c r="D1451" t="s">
        <v>1871</v>
      </c>
      <c r="E1451" t="str">
        <f t="shared" si="22"/>
        <v>6410700-Banco Central</v>
      </c>
    </row>
    <row r="1452" spans="1:5" hidden="1">
      <c r="A1452">
        <v>3004</v>
      </c>
      <c r="B1452">
        <v>6421200</v>
      </c>
      <c r="D1452" t="s">
        <v>1872</v>
      </c>
      <c r="E1452" t="str">
        <f t="shared" si="22"/>
        <v>6421200-Bancos comerciais</v>
      </c>
    </row>
    <row r="1453" spans="1:5" hidden="1">
      <c r="A1453">
        <v>3004</v>
      </c>
      <c r="B1453">
        <v>6422100</v>
      </c>
      <c r="D1453" t="s">
        <v>1873</v>
      </c>
      <c r="E1453" t="str">
        <f t="shared" si="22"/>
        <v>6422100-Bancos múltiplos, com carteira comercial</v>
      </c>
    </row>
    <row r="1454" spans="1:5" hidden="1">
      <c r="A1454">
        <v>3004</v>
      </c>
      <c r="B1454">
        <v>6423900</v>
      </c>
      <c r="D1454" t="s">
        <v>1874</v>
      </c>
      <c r="E1454" t="str">
        <f t="shared" si="22"/>
        <v>6423900-Caixas econômicas</v>
      </c>
    </row>
    <row r="1455" spans="1:5" hidden="1">
      <c r="A1455">
        <v>3004</v>
      </c>
      <c r="B1455">
        <v>6424701</v>
      </c>
      <c r="D1455" t="s">
        <v>1875</v>
      </c>
      <c r="E1455" t="str">
        <f t="shared" si="22"/>
        <v>6424701-Bancos cooperativos</v>
      </c>
    </row>
    <row r="1456" spans="1:5" hidden="1">
      <c r="A1456">
        <v>3004</v>
      </c>
      <c r="B1456">
        <v>6424702</v>
      </c>
      <c r="D1456" t="s">
        <v>1876</v>
      </c>
      <c r="E1456" t="str">
        <f t="shared" si="22"/>
        <v>6424702-Cooperativas centrais de crédito</v>
      </c>
    </row>
    <row r="1457" spans="1:5" hidden="1">
      <c r="A1457">
        <v>3004</v>
      </c>
      <c r="B1457">
        <v>6424703</v>
      </c>
      <c r="D1457" t="s">
        <v>1877</v>
      </c>
      <c r="E1457" t="str">
        <f t="shared" si="22"/>
        <v>6424703-Cooperativas de crédito mútuo</v>
      </c>
    </row>
    <row r="1458" spans="1:5" hidden="1">
      <c r="A1458">
        <v>3004</v>
      </c>
      <c r="B1458">
        <v>6424704</v>
      </c>
      <c r="D1458" t="s">
        <v>1878</v>
      </c>
      <c r="E1458" t="str">
        <f t="shared" si="22"/>
        <v>6424704-Cooperativas de crédito rural</v>
      </c>
    </row>
    <row r="1459" spans="1:5" hidden="1">
      <c r="A1459">
        <v>3004</v>
      </c>
      <c r="B1459">
        <v>6431000</v>
      </c>
      <c r="D1459" t="s">
        <v>1879</v>
      </c>
      <c r="E1459" t="str">
        <f t="shared" si="22"/>
        <v>6431000-Bancos múltiplos, sem carteira comercial</v>
      </c>
    </row>
    <row r="1460" spans="1:5" hidden="1">
      <c r="A1460">
        <v>3004</v>
      </c>
      <c r="B1460">
        <v>6432800</v>
      </c>
      <c r="D1460" t="s">
        <v>1880</v>
      </c>
      <c r="E1460" t="str">
        <f t="shared" si="22"/>
        <v>6432800-Bancos de investimento</v>
      </c>
    </row>
    <row r="1461" spans="1:5" hidden="1">
      <c r="A1461">
        <v>3004</v>
      </c>
      <c r="B1461">
        <v>6433600</v>
      </c>
      <c r="D1461" t="s">
        <v>1881</v>
      </c>
      <c r="E1461" t="str">
        <f t="shared" si="22"/>
        <v>6433600-Bancos de desenvolvimento</v>
      </c>
    </row>
    <row r="1462" spans="1:5" hidden="1">
      <c r="A1462">
        <v>3004</v>
      </c>
      <c r="B1462">
        <v>6434400</v>
      </c>
      <c r="D1462" t="s">
        <v>1882</v>
      </c>
      <c r="E1462" t="str">
        <f t="shared" si="22"/>
        <v>6434400-Agências de fomento</v>
      </c>
    </row>
    <row r="1463" spans="1:5" hidden="1">
      <c r="A1463">
        <v>3004</v>
      </c>
      <c r="B1463">
        <v>6435201</v>
      </c>
      <c r="D1463" t="s">
        <v>1883</v>
      </c>
      <c r="E1463" t="str">
        <f t="shared" si="22"/>
        <v>6435201-Sociedades de crédito imobiliário</v>
      </c>
    </row>
    <row r="1464" spans="1:5" hidden="1">
      <c r="A1464">
        <v>3004</v>
      </c>
      <c r="B1464">
        <v>6435202</v>
      </c>
      <c r="D1464" t="s">
        <v>1884</v>
      </c>
      <c r="E1464" t="str">
        <f t="shared" si="22"/>
        <v>6435202-Associações de poupança e empréstimo</v>
      </c>
    </row>
    <row r="1465" spans="1:5" hidden="1">
      <c r="A1465">
        <v>3004</v>
      </c>
      <c r="B1465">
        <v>6435203</v>
      </c>
      <c r="D1465" t="s">
        <v>1885</v>
      </c>
      <c r="E1465" t="str">
        <f t="shared" si="22"/>
        <v>6435203-Companhias hipotecárias</v>
      </c>
    </row>
    <row r="1466" spans="1:5" hidden="1">
      <c r="A1466">
        <v>3004</v>
      </c>
      <c r="B1466">
        <v>6436100</v>
      </c>
      <c r="D1466" t="s">
        <v>1886</v>
      </c>
      <c r="E1466" t="str">
        <f t="shared" si="22"/>
        <v>6436100-Sociedades de crédito, financiamento e investimento - financeiras</v>
      </c>
    </row>
    <row r="1467" spans="1:5" hidden="1">
      <c r="A1467">
        <v>3004</v>
      </c>
      <c r="B1467">
        <v>6437900</v>
      </c>
      <c r="D1467" t="s">
        <v>1887</v>
      </c>
      <c r="E1467" t="str">
        <f t="shared" si="22"/>
        <v>6437900-Sociedades de crédito ao microempreendedor</v>
      </c>
    </row>
    <row r="1468" spans="1:5" hidden="1">
      <c r="A1468">
        <v>3004</v>
      </c>
      <c r="B1468">
        <v>6438701</v>
      </c>
      <c r="D1468" t="s">
        <v>1888</v>
      </c>
      <c r="E1468" t="str">
        <f t="shared" si="22"/>
        <v>6438701-Bancos de câmbio</v>
      </c>
    </row>
    <row r="1469" spans="1:5" hidden="1">
      <c r="A1469">
        <v>3004</v>
      </c>
      <c r="B1469">
        <v>6438799</v>
      </c>
      <c r="D1469" t="s">
        <v>1889</v>
      </c>
      <c r="E1469" t="str">
        <f t="shared" si="22"/>
        <v>6438799-Outras instituições de intermediação não-monetária não especificadas anteriormente</v>
      </c>
    </row>
    <row r="1470" spans="1:5" hidden="1">
      <c r="A1470">
        <v>3004</v>
      </c>
      <c r="B1470">
        <v>6440900</v>
      </c>
      <c r="D1470" t="s">
        <v>1890</v>
      </c>
      <c r="E1470" t="str">
        <f t="shared" si="22"/>
        <v>6440900-Arrendamento mercantil</v>
      </c>
    </row>
    <row r="1471" spans="1:5" hidden="1">
      <c r="A1471">
        <v>3004</v>
      </c>
      <c r="B1471">
        <v>6450600</v>
      </c>
      <c r="D1471" t="s">
        <v>1891</v>
      </c>
      <c r="E1471" t="str">
        <f t="shared" si="22"/>
        <v>6450600-Sociedades de capitalização</v>
      </c>
    </row>
    <row r="1472" spans="1:5" hidden="1">
      <c r="A1472">
        <v>3004</v>
      </c>
      <c r="B1472">
        <v>6461100</v>
      </c>
      <c r="D1472" t="s">
        <v>1892</v>
      </c>
      <c r="E1472" t="str">
        <f t="shared" si="22"/>
        <v>6461100-Holdings de instituições financeiras</v>
      </c>
    </row>
    <row r="1473" spans="1:5" hidden="1">
      <c r="A1473">
        <v>3004</v>
      </c>
      <c r="B1473">
        <v>6462000</v>
      </c>
      <c r="D1473" t="s">
        <v>1893</v>
      </c>
      <c r="E1473" t="str">
        <f t="shared" si="22"/>
        <v>6462000-Holdings de instituições não-financeiras</v>
      </c>
    </row>
    <row r="1474" spans="1:5" hidden="1">
      <c r="A1474">
        <v>3004</v>
      </c>
      <c r="B1474">
        <v>6463800</v>
      </c>
      <c r="D1474" t="s">
        <v>1894</v>
      </c>
      <c r="E1474" t="str">
        <f t="shared" si="22"/>
        <v>6463800-Outras sociedades de participação, exceto holdings</v>
      </c>
    </row>
    <row r="1475" spans="1:5" hidden="1">
      <c r="A1475">
        <v>3004</v>
      </c>
      <c r="B1475">
        <v>6470101</v>
      </c>
      <c r="D1475" t="s">
        <v>1895</v>
      </c>
      <c r="E1475" t="str">
        <f t="shared" si="22"/>
        <v>6470101-Fundos de investimento, exceto previdenciários e imobiliários</v>
      </c>
    </row>
    <row r="1476" spans="1:5" hidden="1">
      <c r="A1476">
        <v>3004</v>
      </c>
      <c r="B1476">
        <v>6470102</v>
      </c>
      <c r="D1476" t="s">
        <v>1896</v>
      </c>
      <c r="E1476" t="str">
        <f t="shared" si="22"/>
        <v>6470102-Fundos de investimento previdenciários</v>
      </c>
    </row>
    <row r="1477" spans="1:5" hidden="1">
      <c r="A1477">
        <v>3004</v>
      </c>
      <c r="B1477">
        <v>6470103</v>
      </c>
      <c r="D1477" t="s">
        <v>1897</v>
      </c>
      <c r="E1477" t="str">
        <f t="shared" si="22"/>
        <v>6470103-Fundos de investimento imobiliários</v>
      </c>
    </row>
    <row r="1478" spans="1:5" hidden="1">
      <c r="A1478">
        <v>3004</v>
      </c>
      <c r="B1478">
        <v>6491300</v>
      </c>
      <c r="D1478" t="s">
        <v>1898</v>
      </c>
      <c r="E1478" t="str">
        <f t="shared" si="22"/>
        <v>6491300-Sociedades de fomento mercantil - factoring</v>
      </c>
    </row>
    <row r="1479" spans="1:5" hidden="1">
      <c r="A1479">
        <v>3004</v>
      </c>
      <c r="B1479">
        <v>6492100</v>
      </c>
      <c r="D1479" t="s">
        <v>1899</v>
      </c>
      <c r="E1479" t="str">
        <f t="shared" si="22"/>
        <v>6492100-Securitização de créditos</v>
      </c>
    </row>
    <row r="1480" spans="1:5" hidden="1">
      <c r="A1480">
        <v>3004</v>
      </c>
      <c r="B1480">
        <v>6493000</v>
      </c>
      <c r="D1480" t="s">
        <v>1900</v>
      </c>
      <c r="E1480" t="str">
        <f t="shared" ref="E1480:E1543" si="23">CONCATENATE(B1480,"-",D1480)</f>
        <v>6493000-Administração de consórcios para aquisição de bens e direitos</v>
      </c>
    </row>
    <row r="1481" spans="1:5" hidden="1">
      <c r="A1481">
        <v>3004</v>
      </c>
      <c r="B1481">
        <v>6499901</v>
      </c>
      <c r="D1481" t="s">
        <v>1901</v>
      </c>
      <c r="E1481" t="str">
        <f t="shared" si="23"/>
        <v>6499901-Clubes de investimento</v>
      </c>
    </row>
    <row r="1482" spans="1:5" hidden="1">
      <c r="A1482">
        <v>3004</v>
      </c>
      <c r="B1482">
        <v>6499902</v>
      </c>
      <c r="D1482" t="s">
        <v>1902</v>
      </c>
      <c r="E1482" t="str">
        <f t="shared" si="23"/>
        <v>6499902-Sociedades de investimento</v>
      </c>
    </row>
    <row r="1483" spans="1:5" hidden="1">
      <c r="A1483">
        <v>3004</v>
      </c>
      <c r="B1483">
        <v>6499903</v>
      </c>
      <c r="D1483" t="s">
        <v>1903</v>
      </c>
      <c r="E1483" t="str">
        <f t="shared" si="23"/>
        <v>6499903-Fundo garantidor de crédito</v>
      </c>
    </row>
    <row r="1484" spans="1:5" hidden="1">
      <c r="A1484">
        <v>3004</v>
      </c>
      <c r="B1484">
        <v>6499904</v>
      </c>
      <c r="D1484" t="s">
        <v>1904</v>
      </c>
      <c r="E1484" t="str">
        <f t="shared" si="23"/>
        <v>6499904-Caixas de financiamento de corporações</v>
      </c>
    </row>
    <row r="1485" spans="1:5" hidden="1">
      <c r="A1485">
        <v>3004</v>
      </c>
      <c r="B1485">
        <v>6499905</v>
      </c>
      <c r="D1485" t="s">
        <v>1905</v>
      </c>
      <c r="E1485" t="str">
        <f t="shared" si="23"/>
        <v>6499905-Concessão de crédito pelas OSCIP</v>
      </c>
    </row>
    <row r="1486" spans="1:5" hidden="1">
      <c r="A1486">
        <v>3004</v>
      </c>
      <c r="B1486">
        <v>6499999</v>
      </c>
      <c r="D1486" t="s">
        <v>1906</v>
      </c>
      <c r="E1486" t="str">
        <f t="shared" si="23"/>
        <v>6499999-Outras atividades de serviços financeiros não especificadas</v>
      </c>
    </row>
    <row r="1487" spans="1:5" hidden="1">
      <c r="A1487">
        <v>3004</v>
      </c>
      <c r="B1487">
        <v>6511101</v>
      </c>
      <c r="D1487" t="s">
        <v>1907</v>
      </c>
      <c r="E1487" t="str">
        <f t="shared" si="23"/>
        <v>6511101-Seguros de vida</v>
      </c>
    </row>
    <row r="1488" spans="1:5" hidden="1">
      <c r="A1488">
        <v>3004</v>
      </c>
      <c r="B1488">
        <v>6511102</v>
      </c>
      <c r="D1488" t="s">
        <v>1908</v>
      </c>
      <c r="E1488" t="str">
        <f t="shared" si="23"/>
        <v>6511102-Planos de auxílio-funeral</v>
      </c>
    </row>
    <row r="1489" spans="1:5" hidden="1">
      <c r="A1489">
        <v>3004</v>
      </c>
      <c r="B1489">
        <v>6512000</v>
      </c>
      <c r="D1489" t="s">
        <v>1909</v>
      </c>
      <c r="E1489" t="str">
        <f t="shared" si="23"/>
        <v>6512000-Seguros não-vida</v>
      </c>
    </row>
    <row r="1490" spans="1:5" hidden="1">
      <c r="A1490">
        <v>3004</v>
      </c>
      <c r="B1490">
        <v>6520100</v>
      </c>
      <c r="D1490" t="s">
        <v>1910</v>
      </c>
      <c r="E1490" t="str">
        <f t="shared" si="23"/>
        <v>6520100-Seguros-saúde</v>
      </c>
    </row>
    <row r="1491" spans="1:5" hidden="1">
      <c r="A1491">
        <v>3004</v>
      </c>
      <c r="B1491">
        <v>6530800</v>
      </c>
      <c r="D1491" t="s">
        <v>1911</v>
      </c>
      <c r="E1491" t="str">
        <f t="shared" si="23"/>
        <v>6530800-Resseguros</v>
      </c>
    </row>
    <row r="1492" spans="1:5" hidden="1">
      <c r="A1492">
        <v>3004</v>
      </c>
      <c r="B1492">
        <v>6541300</v>
      </c>
      <c r="D1492" t="s">
        <v>1912</v>
      </c>
      <c r="E1492" t="str">
        <f t="shared" si="23"/>
        <v>6541300-Previdência complementar fechada</v>
      </c>
    </row>
    <row r="1493" spans="1:5" hidden="1">
      <c r="A1493">
        <v>3004</v>
      </c>
      <c r="B1493">
        <v>6542100</v>
      </c>
      <c r="D1493" t="s">
        <v>1913</v>
      </c>
      <c r="E1493" t="str">
        <f t="shared" si="23"/>
        <v>6542100-Previdência complementar aberta</v>
      </c>
    </row>
    <row r="1494" spans="1:5" hidden="1">
      <c r="A1494">
        <v>3004</v>
      </c>
      <c r="B1494">
        <v>6550200</v>
      </c>
      <c r="D1494" t="s">
        <v>1914</v>
      </c>
      <c r="E1494" t="str">
        <f t="shared" si="23"/>
        <v>6550200-Planos de saúde</v>
      </c>
    </row>
    <row r="1495" spans="1:5" hidden="1">
      <c r="A1495">
        <v>3004</v>
      </c>
      <c r="B1495">
        <v>6611801</v>
      </c>
      <c r="D1495" t="s">
        <v>1915</v>
      </c>
      <c r="E1495" t="str">
        <f t="shared" si="23"/>
        <v>6611801-Bolsa de valores</v>
      </c>
    </row>
    <row r="1496" spans="1:5" hidden="1">
      <c r="A1496">
        <v>3004</v>
      </c>
      <c r="B1496">
        <v>6611802</v>
      </c>
      <c r="D1496" t="s">
        <v>1916</v>
      </c>
      <c r="E1496" t="str">
        <f t="shared" si="23"/>
        <v>6611802-Bolsa de mercadorias</v>
      </c>
    </row>
    <row r="1497" spans="1:5" hidden="1">
      <c r="A1497">
        <v>3004</v>
      </c>
      <c r="B1497">
        <v>6611803</v>
      </c>
      <c r="D1497" t="s">
        <v>1917</v>
      </c>
      <c r="E1497" t="str">
        <f t="shared" si="23"/>
        <v>6611803-Bolsa de mercadorias e futuros</v>
      </c>
    </row>
    <row r="1498" spans="1:5" hidden="1">
      <c r="A1498">
        <v>3004</v>
      </c>
      <c r="B1498">
        <v>6611804</v>
      </c>
      <c r="D1498" t="s">
        <v>1918</v>
      </c>
      <c r="E1498" t="str">
        <f t="shared" si="23"/>
        <v>6611804-Administração de mercados de balcão organizados</v>
      </c>
    </row>
    <row r="1499" spans="1:5" hidden="1">
      <c r="A1499">
        <v>3004</v>
      </c>
      <c r="B1499">
        <v>6612601</v>
      </c>
      <c r="D1499" t="s">
        <v>1919</v>
      </c>
      <c r="E1499" t="str">
        <f t="shared" si="23"/>
        <v>6612601-Corretoras de títulos e valores mobiliários</v>
      </c>
    </row>
    <row r="1500" spans="1:5" hidden="1">
      <c r="A1500">
        <v>3004</v>
      </c>
      <c r="B1500">
        <v>6612602</v>
      </c>
      <c r="D1500" t="s">
        <v>1920</v>
      </c>
      <c r="E1500" t="str">
        <f t="shared" si="23"/>
        <v>6612602-Distribuidoras de títulos e valores mobiliários</v>
      </c>
    </row>
    <row r="1501" spans="1:5" hidden="1">
      <c r="A1501">
        <v>3004</v>
      </c>
      <c r="B1501">
        <v>6612603</v>
      </c>
      <c r="D1501" t="s">
        <v>1921</v>
      </c>
      <c r="E1501" t="str">
        <f t="shared" si="23"/>
        <v>6612603-Corretoras de câmbio</v>
      </c>
    </row>
    <row r="1502" spans="1:5" hidden="1">
      <c r="A1502">
        <v>3004</v>
      </c>
      <c r="B1502">
        <v>6612604</v>
      </c>
      <c r="D1502" t="s">
        <v>1922</v>
      </c>
      <c r="E1502" t="str">
        <f t="shared" si="23"/>
        <v>6612604-Corretoras de contratos de mercadorias</v>
      </c>
    </row>
    <row r="1503" spans="1:5" hidden="1">
      <c r="A1503">
        <v>3004</v>
      </c>
      <c r="B1503">
        <v>6612605</v>
      </c>
      <c r="D1503" t="s">
        <v>1923</v>
      </c>
      <c r="E1503" t="str">
        <f t="shared" si="23"/>
        <v>6612605-Agentes de investimentos em aplicações financeiras</v>
      </c>
    </row>
    <row r="1504" spans="1:5" hidden="1">
      <c r="A1504">
        <v>3004</v>
      </c>
      <c r="B1504">
        <v>6613400</v>
      </c>
      <c r="D1504" t="s">
        <v>1924</v>
      </c>
      <c r="E1504" t="str">
        <f t="shared" si="23"/>
        <v>6613400-Administração de cartões de crédito</v>
      </c>
    </row>
    <row r="1505" spans="1:5" hidden="1">
      <c r="A1505">
        <v>3004</v>
      </c>
      <c r="B1505">
        <v>6619301</v>
      </c>
      <c r="D1505" t="s">
        <v>1925</v>
      </c>
      <c r="E1505" t="str">
        <f t="shared" si="23"/>
        <v>6619301-Serviços de liquidação e custódia</v>
      </c>
    </row>
    <row r="1506" spans="1:5" hidden="1">
      <c r="A1506">
        <v>3004</v>
      </c>
      <c r="B1506">
        <v>6619302</v>
      </c>
      <c r="D1506" t="s">
        <v>1926</v>
      </c>
      <c r="E1506" t="str">
        <f t="shared" si="23"/>
        <v>6619302-Correspondentes de instituições financeiras</v>
      </c>
    </row>
    <row r="1507" spans="1:5" hidden="1">
      <c r="A1507">
        <v>3004</v>
      </c>
      <c r="B1507">
        <v>6619303</v>
      </c>
      <c r="D1507" t="s">
        <v>1927</v>
      </c>
      <c r="E1507" t="str">
        <f t="shared" si="23"/>
        <v>6619303-Representações de bancos estrangeiros</v>
      </c>
    </row>
    <row r="1508" spans="1:5" hidden="1">
      <c r="A1508">
        <v>3004</v>
      </c>
      <c r="B1508">
        <v>6619304</v>
      </c>
      <c r="D1508" t="s">
        <v>1928</v>
      </c>
      <c r="E1508" t="str">
        <f t="shared" si="23"/>
        <v>6619304-Caixas eletrônicos</v>
      </c>
    </row>
    <row r="1509" spans="1:5" hidden="1">
      <c r="A1509">
        <v>3004</v>
      </c>
      <c r="B1509">
        <v>6619305</v>
      </c>
      <c r="D1509" t="s">
        <v>1929</v>
      </c>
      <c r="E1509" t="str">
        <f t="shared" si="23"/>
        <v>6619305-Operadoras de cartões de débito</v>
      </c>
    </row>
    <row r="1510" spans="1:5" hidden="1">
      <c r="A1510">
        <v>3004</v>
      </c>
      <c r="B1510">
        <v>6619399</v>
      </c>
      <c r="D1510" t="s">
        <v>1930</v>
      </c>
      <c r="E1510" t="str">
        <f t="shared" si="23"/>
        <v>6619399-Outras atividades auxiliares dos serviços financeiros não especificadas</v>
      </c>
    </row>
    <row r="1511" spans="1:5" hidden="1">
      <c r="A1511">
        <v>3004</v>
      </c>
      <c r="B1511">
        <v>6621501</v>
      </c>
      <c r="D1511" t="s">
        <v>1931</v>
      </c>
      <c r="E1511" t="str">
        <f t="shared" si="23"/>
        <v>6621501-Peritos e avaliadores de seguros</v>
      </c>
    </row>
    <row r="1512" spans="1:5" hidden="1">
      <c r="A1512">
        <v>3004</v>
      </c>
      <c r="B1512">
        <v>6621502</v>
      </c>
      <c r="D1512" t="s">
        <v>1932</v>
      </c>
      <c r="E1512" t="str">
        <f t="shared" si="23"/>
        <v>6621502-Auditoria e consultoria atuarial</v>
      </c>
    </row>
    <row r="1513" spans="1:5" hidden="1">
      <c r="A1513">
        <v>3004</v>
      </c>
      <c r="B1513">
        <v>6622300</v>
      </c>
      <c r="D1513" t="s">
        <v>1933</v>
      </c>
      <c r="E1513" t="str">
        <f t="shared" si="23"/>
        <v>6622300-Corretores e agentes de seguros, de planos de previdência complementar e de saúde</v>
      </c>
    </row>
    <row r="1514" spans="1:5" hidden="1">
      <c r="A1514">
        <v>3004</v>
      </c>
      <c r="B1514">
        <v>6629100</v>
      </c>
      <c r="D1514" t="s">
        <v>1934</v>
      </c>
      <c r="E1514" t="str">
        <f t="shared" si="23"/>
        <v>6629100-Atividades auxiliares de seguros, previdência complementar e planos de saúde</v>
      </c>
    </row>
    <row r="1515" spans="1:5" hidden="1">
      <c r="A1515">
        <v>3004</v>
      </c>
      <c r="B1515">
        <v>6630400</v>
      </c>
      <c r="D1515" t="s">
        <v>1935</v>
      </c>
      <c r="E1515" t="str">
        <f t="shared" si="23"/>
        <v>6630400-Atividades de administração de fundos por contrato ou comissão</v>
      </c>
    </row>
    <row r="1516" spans="1:5" hidden="1">
      <c r="A1516">
        <v>3004</v>
      </c>
      <c r="B1516">
        <v>6810201</v>
      </c>
      <c r="D1516" t="s">
        <v>1936</v>
      </c>
      <c r="E1516" t="str">
        <f t="shared" si="23"/>
        <v>6810201-Compra e venda de imóveis próprios</v>
      </c>
    </row>
    <row r="1517" spans="1:5" hidden="1">
      <c r="A1517">
        <v>3004</v>
      </c>
      <c r="B1517">
        <v>6810202</v>
      </c>
      <c r="D1517" t="s">
        <v>1937</v>
      </c>
      <c r="E1517" t="str">
        <f t="shared" si="23"/>
        <v>6810202-Aluguel de imóveis próprios</v>
      </c>
    </row>
    <row r="1518" spans="1:5" hidden="1">
      <c r="A1518">
        <v>3004</v>
      </c>
      <c r="B1518">
        <v>6810203</v>
      </c>
      <c r="D1518" t="s">
        <v>1938</v>
      </c>
      <c r="E1518" t="str">
        <f t="shared" si="23"/>
        <v>6810203-Loteamento de imóveis próprios</v>
      </c>
    </row>
    <row r="1519" spans="1:5" hidden="1">
      <c r="A1519">
        <v>3004</v>
      </c>
      <c r="B1519">
        <v>6821801</v>
      </c>
      <c r="D1519" t="s">
        <v>1939</v>
      </c>
      <c r="E1519" t="str">
        <f t="shared" si="23"/>
        <v>6821801-Corretagem na compra e venda e avaliação de imóveis</v>
      </c>
    </row>
    <row r="1520" spans="1:5" hidden="1">
      <c r="A1520">
        <v>3004</v>
      </c>
      <c r="B1520">
        <v>6821802</v>
      </c>
      <c r="D1520" t="s">
        <v>1940</v>
      </c>
      <c r="E1520" t="str">
        <f t="shared" si="23"/>
        <v>6821802-Corretagem no aluguel de imóveis</v>
      </c>
    </row>
    <row r="1521" spans="1:5" hidden="1">
      <c r="A1521">
        <v>3004</v>
      </c>
      <c r="B1521">
        <v>6822600</v>
      </c>
      <c r="D1521" t="s">
        <v>1941</v>
      </c>
      <c r="E1521" t="str">
        <f t="shared" si="23"/>
        <v>6822600-Gestão e administração da propriedade imobiliária</v>
      </c>
    </row>
    <row r="1522" spans="1:5" hidden="1">
      <c r="A1522">
        <v>3004</v>
      </c>
      <c r="B1522">
        <v>6911701</v>
      </c>
      <c r="D1522" t="s">
        <v>1942</v>
      </c>
      <c r="E1522" t="str">
        <f t="shared" si="23"/>
        <v>6911701-Serviços advocatícios</v>
      </c>
    </row>
    <row r="1523" spans="1:5" hidden="1">
      <c r="A1523">
        <v>3004</v>
      </c>
      <c r="B1523">
        <v>6911702</v>
      </c>
      <c r="D1523" t="s">
        <v>1943</v>
      </c>
      <c r="E1523" t="str">
        <f t="shared" si="23"/>
        <v>6911702-Atividades auxiliares da justiça</v>
      </c>
    </row>
    <row r="1524" spans="1:5" hidden="1">
      <c r="A1524">
        <v>3004</v>
      </c>
      <c r="B1524">
        <v>6911703</v>
      </c>
      <c r="D1524" t="s">
        <v>1944</v>
      </c>
      <c r="E1524" t="str">
        <f t="shared" si="23"/>
        <v>6911703-Agente de propriedade industrial</v>
      </c>
    </row>
    <row r="1525" spans="1:5" hidden="1">
      <c r="A1525">
        <v>3004</v>
      </c>
      <c r="B1525">
        <v>6912500</v>
      </c>
      <c r="D1525" t="s">
        <v>1945</v>
      </c>
      <c r="E1525" t="str">
        <f t="shared" si="23"/>
        <v>6912500-Cartórios</v>
      </c>
    </row>
    <row r="1526" spans="1:5" hidden="1">
      <c r="A1526">
        <v>3004</v>
      </c>
      <c r="B1526">
        <v>6920601</v>
      </c>
      <c r="D1526" t="s">
        <v>1946</v>
      </c>
      <c r="E1526" t="str">
        <f t="shared" si="23"/>
        <v>6920601-Atividades de contabilidade</v>
      </c>
    </row>
    <row r="1527" spans="1:5" hidden="1">
      <c r="A1527">
        <v>3004</v>
      </c>
      <c r="B1527">
        <v>6920602</v>
      </c>
      <c r="D1527" t="s">
        <v>1947</v>
      </c>
      <c r="E1527" t="str">
        <f t="shared" si="23"/>
        <v>6920602-Atividades de consultoria e auditoria contábil e tributária</v>
      </c>
    </row>
    <row r="1528" spans="1:5" hidden="1">
      <c r="A1528">
        <v>3004</v>
      </c>
      <c r="B1528">
        <v>7020400</v>
      </c>
      <c r="D1528" t="s">
        <v>1948</v>
      </c>
      <c r="E1528" t="str">
        <f t="shared" si="23"/>
        <v>7020400-Atividades de consultoria em gestão empresarial, exceto consultoria técnica específica</v>
      </c>
    </row>
    <row r="1529" spans="1:5" hidden="1">
      <c r="A1529">
        <v>3004</v>
      </c>
      <c r="B1529">
        <v>7111100</v>
      </c>
      <c r="D1529" t="s">
        <v>1949</v>
      </c>
      <c r="E1529" t="str">
        <f t="shared" si="23"/>
        <v>7111100-Serviços de arquitetura</v>
      </c>
    </row>
    <row r="1530" spans="1:5" hidden="1">
      <c r="A1530">
        <v>3004</v>
      </c>
      <c r="B1530">
        <v>7112000</v>
      </c>
      <c r="D1530" t="s">
        <v>1950</v>
      </c>
      <c r="E1530" t="str">
        <f t="shared" si="23"/>
        <v>7112000-Serviços de Engenharia</v>
      </c>
    </row>
    <row r="1531" spans="1:5" hidden="1">
      <c r="A1531">
        <v>3004</v>
      </c>
      <c r="B1531">
        <v>7119701</v>
      </c>
      <c r="D1531" t="s">
        <v>1951</v>
      </c>
      <c r="E1531" t="str">
        <f t="shared" si="23"/>
        <v>7119701-Serviços de cartografia, topografia e geodésia</v>
      </c>
    </row>
    <row r="1532" spans="1:5" hidden="1">
      <c r="A1532">
        <v>3004</v>
      </c>
      <c r="B1532">
        <v>7119702</v>
      </c>
      <c r="D1532" t="s">
        <v>1952</v>
      </c>
      <c r="E1532" t="str">
        <f t="shared" si="23"/>
        <v>7119702-Atividades de estudos geológicos</v>
      </c>
    </row>
    <row r="1533" spans="1:5" hidden="1">
      <c r="A1533">
        <v>3004</v>
      </c>
      <c r="B1533">
        <v>7119703</v>
      </c>
      <c r="D1533" t="s">
        <v>1953</v>
      </c>
      <c r="E1533" t="str">
        <f t="shared" si="23"/>
        <v>7119703-Serviços de desenho técnico relacionados à arquitetura e engenharia</v>
      </c>
    </row>
    <row r="1534" spans="1:5" hidden="1">
      <c r="A1534">
        <v>3004</v>
      </c>
      <c r="B1534">
        <v>7119704</v>
      </c>
      <c r="D1534" t="s">
        <v>1954</v>
      </c>
      <c r="E1534" t="str">
        <f t="shared" si="23"/>
        <v>7119704-Serviços de perícia técnica relacionados à segurança do trabalho</v>
      </c>
    </row>
    <row r="1535" spans="1:5" hidden="1">
      <c r="A1535">
        <v>3004</v>
      </c>
      <c r="B1535">
        <v>7119799</v>
      </c>
      <c r="D1535" t="s">
        <v>1955</v>
      </c>
      <c r="E1535" t="str">
        <f t="shared" si="23"/>
        <v>7119799-Atividades técnicas relacionadas à engenharia e arquitetura não especificadas</v>
      </c>
    </row>
    <row r="1536" spans="1:5" hidden="1">
      <c r="A1536">
        <v>3004</v>
      </c>
      <c r="B1536">
        <v>7120100</v>
      </c>
      <c r="D1536" t="s">
        <v>1956</v>
      </c>
      <c r="E1536" t="str">
        <f t="shared" si="23"/>
        <v>7120100-Testes e análises técnicas</v>
      </c>
    </row>
    <row r="1537" spans="1:5" hidden="1">
      <c r="A1537">
        <v>3004</v>
      </c>
      <c r="B1537">
        <v>7210000</v>
      </c>
      <c r="D1537" t="s">
        <v>1957</v>
      </c>
      <c r="E1537" t="str">
        <f t="shared" si="23"/>
        <v>7210000- Pesquisa e desenvolvimento experimental em ciências físicas e naturais</v>
      </c>
    </row>
    <row r="1538" spans="1:5" hidden="1">
      <c r="A1538">
        <v>3004</v>
      </c>
      <c r="B1538">
        <v>7220700</v>
      </c>
      <c r="D1538" t="s">
        <v>1958</v>
      </c>
      <c r="E1538" t="str">
        <f t="shared" si="23"/>
        <v>7220700-Pesquisa e desenvolvimento experimental em ciências sociais e humanas</v>
      </c>
    </row>
    <row r="1539" spans="1:5" hidden="1">
      <c r="A1539">
        <v>3004</v>
      </c>
      <c r="B1539">
        <v>7311400</v>
      </c>
      <c r="D1539" t="s">
        <v>1959</v>
      </c>
      <c r="E1539" t="str">
        <f t="shared" si="23"/>
        <v>7311400-Agências de publicidade</v>
      </c>
    </row>
    <row r="1540" spans="1:5" hidden="1">
      <c r="A1540">
        <v>3004</v>
      </c>
      <c r="B1540">
        <v>7312200</v>
      </c>
      <c r="D1540" t="s">
        <v>1960</v>
      </c>
      <c r="E1540" t="str">
        <f t="shared" si="23"/>
        <v>7312200-Agenciamento de espaços para publicidade, exceto em veículos de comunicação</v>
      </c>
    </row>
    <row r="1541" spans="1:5" hidden="1">
      <c r="A1541">
        <v>3004</v>
      </c>
      <c r="B1541">
        <v>7319001</v>
      </c>
      <c r="D1541" t="s">
        <v>1961</v>
      </c>
      <c r="E1541" t="str">
        <f t="shared" si="23"/>
        <v>7319001-Criação de estandes para feiras e exposições</v>
      </c>
    </row>
    <row r="1542" spans="1:5" hidden="1">
      <c r="A1542">
        <v>3004</v>
      </c>
      <c r="B1542">
        <v>7319002</v>
      </c>
      <c r="D1542" t="s">
        <v>1962</v>
      </c>
      <c r="E1542" t="str">
        <f t="shared" si="23"/>
        <v>7319002-Promoção de vendas</v>
      </c>
    </row>
    <row r="1543" spans="1:5" hidden="1">
      <c r="A1543">
        <v>3004</v>
      </c>
      <c r="B1543">
        <v>7319003</v>
      </c>
      <c r="D1543" t="s">
        <v>1963</v>
      </c>
      <c r="E1543" t="str">
        <f t="shared" si="23"/>
        <v>7319003-Marketing direto</v>
      </c>
    </row>
    <row r="1544" spans="1:5" hidden="1">
      <c r="A1544">
        <v>3004</v>
      </c>
      <c r="B1544">
        <v>7319004</v>
      </c>
      <c r="D1544" t="s">
        <v>1964</v>
      </c>
      <c r="E1544" t="str">
        <f t="shared" ref="E1544:E1607" si="24">CONCATENATE(B1544,"-",D1544)</f>
        <v>7319004-Consultoria em publicidade</v>
      </c>
    </row>
    <row r="1545" spans="1:5" hidden="1">
      <c r="A1545">
        <v>3004</v>
      </c>
      <c r="B1545">
        <v>7319099</v>
      </c>
      <c r="D1545" t="s">
        <v>1965</v>
      </c>
      <c r="E1545" t="str">
        <f t="shared" si="24"/>
        <v>7319099-Outras atividades de publicidade não especificadas</v>
      </c>
    </row>
    <row r="1546" spans="1:5" hidden="1">
      <c r="A1546">
        <v>3004</v>
      </c>
      <c r="B1546">
        <v>7320300</v>
      </c>
      <c r="D1546" t="s">
        <v>1966</v>
      </c>
      <c r="E1546" t="str">
        <f t="shared" si="24"/>
        <v>7320300-Pesquisas de mercado e de opinião pública</v>
      </c>
    </row>
    <row r="1547" spans="1:5" hidden="1">
      <c r="A1547">
        <v>3004</v>
      </c>
      <c r="B1547">
        <v>7410202</v>
      </c>
      <c r="D1547" t="s">
        <v>1967</v>
      </c>
      <c r="E1547" t="str">
        <f t="shared" si="24"/>
        <v>7410202-Decoração de interiores</v>
      </c>
    </row>
    <row r="1548" spans="1:5" hidden="1">
      <c r="A1548">
        <v>3004</v>
      </c>
      <c r="B1548">
        <v>7410203</v>
      </c>
      <c r="D1548" t="s">
        <v>1968</v>
      </c>
      <c r="E1548" t="str">
        <f t="shared" si="24"/>
        <v>7410203-Design de produto</v>
      </c>
    </row>
    <row r="1549" spans="1:5" hidden="1">
      <c r="A1549">
        <v>3004</v>
      </c>
      <c r="B1549">
        <v>7410299</v>
      </c>
      <c r="D1549" t="s">
        <v>1969</v>
      </c>
      <c r="E1549" t="str">
        <f t="shared" si="24"/>
        <v>7410299-Atividades de design não especificadas anteriormente</v>
      </c>
    </row>
    <row r="1550" spans="1:5" hidden="1">
      <c r="A1550">
        <v>3004</v>
      </c>
      <c r="B1550">
        <v>7420001</v>
      </c>
      <c r="D1550" t="s">
        <v>1970</v>
      </c>
      <c r="E1550" t="str">
        <f t="shared" si="24"/>
        <v>7420001-Atividades de produção de fotografias</v>
      </c>
    </row>
    <row r="1551" spans="1:5" hidden="1">
      <c r="A1551">
        <v>3004</v>
      </c>
      <c r="B1551">
        <v>7420002</v>
      </c>
      <c r="D1551" t="s">
        <v>1971</v>
      </c>
      <c r="E1551" t="str">
        <f t="shared" si="24"/>
        <v>7420002-Atividades de produção de fotografias aéreas e submarinas</v>
      </c>
    </row>
    <row r="1552" spans="1:5" hidden="1">
      <c r="A1552">
        <v>3004</v>
      </c>
      <c r="B1552">
        <v>7420003</v>
      </c>
      <c r="D1552" t="s">
        <v>1972</v>
      </c>
      <c r="E1552" t="str">
        <f t="shared" si="24"/>
        <v>7420003-Laboratórios fotográficos</v>
      </c>
    </row>
    <row r="1553" spans="1:5" hidden="1">
      <c r="A1553">
        <v>3004</v>
      </c>
      <c r="B1553">
        <v>7420004</v>
      </c>
      <c r="D1553" t="s">
        <v>1973</v>
      </c>
      <c r="E1553" t="str">
        <f t="shared" si="24"/>
        <v>7420004-Filmagem de festas e eventos</v>
      </c>
    </row>
    <row r="1554" spans="1:5" hidden="1">
      <c r="A1554">
        <v>3004</v>
      </c>
      <c r="B1554">
        <v>7420005</v>
      </c>
      <c r="D1554" t="s">
        <v>1974</v>
      </c>
      <c r="E1554" t="str">
        <f t="shared" si="24"/>
        <v>7420005-Serviços de microfilmagem</v>
      </c>
    </row>
    <row r="1555" spans="1:5" hidden="1">
      <c r="A1555">
        <v>3004</v>
      </c>
      <c r="B1555">
        <v>7490101</v>
      </c>
      <c r="D1555" t="s">
        <v>1975</v>
      </c>
      <c r="E1555" t="str">
        <f t="shared" si="24"/>
        <v>7490101-Serviços de tradução, interpretação e similares</v>
      </c>
    </row>
    <row r="1556" spans="1:5" hidden="1">
      <c r="A1556">
        <v>3004</v>
      </c>
      <c r="B1556">
        <v>7490102</v>
      </c>
      <c r="D1556" t="s">
        <v>1976</v>
      </c>
      <c r="E1556" t="str">
        <f t="shared" si="24"/>
        <v>7490102-Escafandria e mergulho</v>
      </c>
    </row>
    <row r="1557" spans="1:5" hidden="1">
      <c r="A1557">
        <v>3004</v>
      </c>
      <c r="B1557">
        <v>7490103</v>
      </c>
      <c r="D1557" t="s">
        <v>1977</v>
      </c>
      <c r="E1557" t="str">
        <f t="shared" si="24"/>
        <v>7490103-Serviços de agronomia e de consultoria às atividades agrícolas e pecuárias</v>
      </c>
    </row>
    <row r="1558" spans="1:5" hidden="1">
      <c r="A1558">
        <v>3004</v>
      </c>
      <c r="B1558">
        <v>7490104</v>
      </c>
      <c r="D1558" t="s">
        <v>1978</v>
      </c>
      <c r="E1558" t="str">
        <f t="shared" si="24"/>
        <v>7490104-Atividades de intermediação e agenciamento de serviços e negócios em geral, exceto imobiliários</v>
      </c>
    </row>
    <row r="1559" spans="1:5" hidden="1">
      <c r="A1559">
        <v>3004</v>
      </c>
      <c r="B1559">
        <v>7490105</v>
      </c>
      <c r="D1559" t="s">
        <v>1979</v>
      </c>
      <c r="E1559" t="str">
        <f t="shared" si="24"/>
        <v>7490105-Agenciamento de profissionais para atividades esportivas, culturais e artísticas</v>
      </c>
    </row>
    <row r="1560" spans="1:5" hidden="1">
      <c r="A1560">
        <v>3004</v>
      </c>
      <c r="B1560">
        <v>7490199</v>
      </c>
      <c r="D1560" t="s">
        <v>1980</v>
      </c>
      <c r="E1560" t="str">
        <f t="shared" si="24"/>
        <v>7490199-Outras atividades profissionais, científicas e técnicas não especificadas</v>
      </c>
    </row>
    <row r="1561" spans="1:5" hidden="1">
      <c r="A1561">
        <v>3004</v>
      </c>
      <c r="B1561">
        <v>7500100</v>
      </c>
      <c r="D1561" t="s">
        <v>1981</v>
      </c>
      <c r="E1561" t="str">
        <f t="shared" si="24"/>
        <v>7500100-Atividades veterinárias</v>
      </c>
    </row>
    <row r="1562" spans="1:5" hidden="1">
      <c r="A1562">
        <v>3004</v>
      </c>
      <c r="B1562">
        <v>7711000</v>
      </c>
      <c r="D1562" t="s">
        <v>1982</v>
      </c>
      <c r="E1562" t="str">
        <f t="shared" si="24"/>
        <v>7711000-Locação de automóveis sem condutor</v>
      </c>
    </row>
    <row r="1563" spans="1:5" hidden="1">
      <c r="A1563">
        <v>3004</v>
      </c>
      <c r="B1563">
        <v>7719501</v>
      </c>
      <c r="D1563" t="s">
        <v>1983</v>
      </c>
      <c r="E1563" t="str">
        <f t="shared" si="24"/>
        <v>7719501-Locação de embarcações sem tripulação, exceto para fins recreativos</v>
      </c>
    </row>
    <row r="1564" spans="1:5" hidden="1">
      <c r="A1564">
        <v>3004</v>
      </c>
      <c r="B1564">
        <v>7719502</v>
      </c>
      <c r="D1564" t="s">
        <v>1984</v>
      </c>
      <c r="E1564" t="str">
        <f t="shared" si="24"/>
        <v>7719502-Locação de aeronaves sem tripulação</v>
      </c>
    </row>
    <row r="1565" spans="1:5" hidden="1">
      <c r="A1565">
        <v>3004</v>
      </c>
      <c r="B1565">
        <v>7719599</v>
      </c>
      <c r="D1565" t="s">
        <v>1985</v>
      </c>
      <c r="E1565" t="str">
        <f t="shared" si="24"/>
        <v>7719599-Locação de outros meios de transporte não especificados, sem condutor</v>
      </c>
    </row>
    <row r="1566" spans="1:5" hidden="1">
      <c r="A1566">
        <v>3004</v>
      </c>
      <c r="B1566">
        <v>7721700</v>
      </c>
      <c r="D1566" t="s">
        <v>1986</v>
      </c>
      <c r="E1566" t="str">
        <f t="shared" si="24"/>
        <v>7721700-Aluguel de equipamentos recreativos e esportivos</v>
      </c>
    </row>
    <row r="1567" spans="1:5" hidden="1">
      <c r="A1567">
        <v>3004</v>
      </c>
      <c r="B1567">
        <v>7722500</v>
      </c>
      <c r="D1567" t="s">
        <v>1987</v>
      </c>
      <c r="E1567" t="str">
        <f t="shared" si="24"/>
        <v>7722500-Aluguel de fitas de vídeo, DVDs e similares</v>
      </c>
    </row>
    <row r="1568" spans="1:5" hidden="1">
      <c r="A1568">
        <v>3004</v>
      </c>
      <c r="B1568">
        <v>7723300</v>
      </c>
      <c r="D1568" t="s">
        <v>1988</v>
      </c>
      <c r="E1568" t="str">
        <f t="shared" si="24"/>
        <v>7723300-Aluguel de objetos do vestuário, jóias e acessórios</v>
      </c>
    </row>
    <row r="1569" spans="1:5" hidden="1">
      <c r="A1569">
        <v>3004</v>
      </c>
      <c r="B1569">
        <v>7729201</v>
      </c>
      <c r="D1569" t="s">
        <v>1989</v>
      </c>
      <c r="E1569" t="str">
        <f t="shared" si="24"/>
        <v>7729201-Aluguel de aparelhos de jogos eletrônicos</v>
      </c>
    </row>
    <row r="1570" spans="1:5" hidden="1">
      <c r="A1570">
        <v>3004</v>
      </c>
      <c r="B1570">
        <v>7729202</v>
      </c>
      <c r="D1570" t="s">
        <v>1990</v>
      </c>
      <c r="E1570" t="str">
        <f t="shared" si="24"/>
        <v>7729202-Aluguel de móveis, utensílios e aparelhos de uso doméstico e pessoal; instrumentos musicais</v>
      </c>
    </row>
    <row r="1571" spans="1:5" hidden="1">
      <c r="A1571">
        <v>3004</v>
      </c>
      <c r="B1571">
        <v>7729203</v>
      </c>
      <c r="D1571" t="s">
        <v>1991</v>
      </c>
      <c r="E1571" t="str">
        <f t="shared" si="24"/>
        <v>7729203-Aluguel de material médico</v>
      </c>
    </row>
    <row r="1572" spans="1:5" hidden="1">
      <c r="A1572">
        <v>3004</v>
      </c>
      <c r="B1572">
        <v>7729299</v>
      </c>
      <c r="D1572" t="s">
        <v>1992</v>
      </c>
      <c r="E1572" t="str">
        <f t="shared" si="24"/>
        <v>7729299-Aluguel de outros objetos pessoais e domésticos não especificados anteriormente</v>
      </c>
    </row>
    <row r="1573" spans="1:5" hidden="1">
      <c r="A1573">
        <v>3004</v>
      </c>
      <c r="B1573">
        <v>7731400</v>
      </c>
      <c r="D1573" t="s">
        <v>1993</v>
      </c>
      <c r="E1573" t="str">
        <f t="shared" si="24"/>
        <v>7731400-Aluguel de máquinas e equipamentos agrícolas sem operador</v>
      </c>
    </row>
    <row r="1574" spans="1:5" hidden="1">
      <c r="A1574">
        <v>3004</v>
      </c>
      <c r="B1574">
        <v>7732201</v>
      </c>
      <c r="D1574" t="s">
        <v>1994</v>
      </c>
      <c r="E1574" t="str">
        <f t="shared" si="24"/>
        <v>7732201-Aluguel de máquinas e equipamentos para construção sem operador, exceto andaimes</v>
      </c>
    </row>
    <row r="1575" spans="1:5" hidden="1">
      <c r="A1575">
        <v>3004</v>
      </c>
      <c r="B1575">
        <v>7732202</v>
      </c>
      <c r="D1575" t="s">
        <v>1995</v>
      </c>
      <c r="E1575" t="str">
        <f t="shared" si="24"/>
        <v>7732202-Aluguel de andaimes</v>
      </c>
    </row>
    <row r="1576" spans="1:5" hidden="1">
      <c r="A1576">
        <v>3004</v>
      </c>
      <c r="B1576">
        <v>7733100</v>
      </c>
      <c r="D1576" t="s">
        <v>1996</v>
      </c>
      <c r="E1576" t="str">
        <f t="shared" si="24"/>
        <v>7733100-Aluguel de máquinas e equipamentos para escritório</v>
      </c>
    </row>
    <row r="1577" spans="1:5" hidden="1">
      <c r="A1577">
        <v>3004</v>
      </c>
      <c r="B1577">
        <v>7739001</v>
      </c>
      <c r="D1577" t="s">
        <v>1997</v>
      </c>
      <c r="E1577" t="str">
        <f t="shared" si="24"/>
        <v>7739001-Aluguel de máquinas e equipamentos para extração de minérios e petróleo, sem operador</v>
      </c>
    </row>
    <row r="1578" spans="1:5" hidden="1">
      <c r="A1578">
        <v>3004</v>
      </c>
      <c r="B1578">
        <v>7739002</v>
      </c>
      <c r="D1578" t="s">
        <v>1998</v>
      </c>
      <c r="E1578" t="str">
        <f t="shared" si="24"/>
        <v>7739002-Aluguel de equipamentos científicos, médicos e hospitalares, sem operador</v>
      </c>
    </row>
    <row r="1579" spans="1:5" hidden="1">
      <c r="A1579">
        <v>3004</v>
      </c>
      <c r="B1579">
        <v>7739003</v>
      </c>
      <c r="D1579" t="s">
        <v>1999</v>
      </c>
      <c r="E1579" t="str">
        <f t="shared" si="24"/>
        <v>7739003-Aluguel de palcos, coberturas e outras estruturas de uso temporário, exceto andaimes</v>
      </c>
    </row>
    <row r="1580" spans="1:5" hidden="1">
      <c r="A1580">
        <v>3004</v>
      </c>
      <c r="B1580">
        <v>7739099</v>
      </c>
      <c r="D1580" t="s">
        <v>2000</v>
      </c>
      <c r="E1580" t="str">
        <f t="shared" si="24"/>
        <v>7739099-Aluguel máquinas e equipamentos comerciais e industriais não especificados, sem operador</v>
      </c>
    </row>
    <row r="1581" spans="1:5" hidden="1">
      <c r="A1581">
        <v>3004</v>
      </c>
      <c r="B1581">
        <v>7740300</v>
      </c>
      <c r="D1581" t="s">
        <v>2001</v>
      </c>
      <c r="E1581" t="str">
        <f t="shared" si="24"/>
        <v>7740300-Gestão de ativos intangíveis não-financeiros</v>
      </c>
    </row>
    <row r="1582" spans="1:5" hidden="1">
      <c r="A1582">
        <v>3004</v>
      </c>
      <c r="B1582">
        <v>7810800</v>
      </c>
      <c r="D1582" t="s">
        <v>2002</v>
      </c>
      <c r="E1582" t="str">
        <f t="shared" si="24"/>
        <v>7810800-Seleção e agenciamento de mão-de-obra</v>
      </c>
    </row>
    <row r="1583" spans="1:5" hidden="1">
      <c r="A1583">
        <v>3004</v>
      </c>
      <c r="B1583">
        <v>7820500</v>
      </c>
      <c r="D1583" t="s">
        <v>2003</v>
      </c>
      <c r="E1583" t="str">
        <f t="shared" si="24"/>
        <v>7820500-Locação de mão-de-obra temporária</v>
      </c>
    </row>
    <row r="1584" spans="1:5" hidden="1">
      <c r="A1584">
        <v>3004</v>
      </c>
      <c r="B1584">
        <v>7830200</v>
      </c>
      <c r="D1584" t="s">
        <v>2004</v>
      </c>
      <c r="E1584" t="str">
        <f t="shared" si="24"/>
        <v>7830200-Fornecimento e gestão de recursos humanos para terceiros</v>
      </c>
    </row>
    <row r="1585" spans="1:5" hidden="1">
      <c r="A1585">
        <v>3004</v>
      </c>
      <c r="B1585">
        <v>7911200</v>
      </c>
      <c r="D1585" t="s">
        <v>2005</v>
      </c>
      <c r="E1585" t="str">
        <f t="shared" si="24"/>
        <v>7911200-Agências de viagens</v>
      </c>
    </row>
    <row r="1586" spans="1:5" hidden="1">
      <c r="A1586">
        <v>3004</v>
      </c>
      <c r="B1586">
        <v>7912100</v>
      </c>
      <c r="D1586" t="s">
        <v>2006</v>
      </c>
      <c r="E1586" t="str">
        <f t="shared" si="24"/>
        <v>7912100-Operadores turísticos</v>
      </c>
    </row>
    <row r="1587" spans="1:5" hidden="1">
      <c r="A1587">
        <v>3004</v>
      </c>
      <c r="B1587">
        <v>7990200</v>
      </c>
      <c r="D1587" t="s">
        <v>2007</v>
      </c>
      <c r="E1587" t="str">
        <f t="shared" si="24"/>
        <v>7990200-Serviços de reservas e outros serviços de turismo não especificados anteriormente</v>
      </c>
    </row>
    <row r="1588" spans="1:5" hidden="1">
      <c r="A1588">
        <v>3004</v>
      </c>
      <c r="B1588">
        <v>8011101</v>
      </c>
      <c r="D1588" t="s">
        <v>2008</v>
      </c>
      <c r="E1588" t="str">
        <f t="shared" si="24"/>
        <v>8011101-Atividades de vigilância e segurança privada</v>
      </c>
    </row>
    <row r="1589" spans="1:5" hidden="1">
      <c r="A1589">
        <v>3004</v>
      </c>
      <c r="B1589">
        <v>8011102</v>
      </c>
      <c r="D1589" t="s">
        <v>2009</v>
      </c>
      <c r="E1589" t="str">
        <f t="shared" si="24"/>
        <v>8011102-Serviços de adestramento de cães de guarda</v>
      </c>
    </row>
    <row r="1590" spans="1:5" hidden="1">
      <c r="A1590">
        <v>3004</v>
      </c>
      <c r="B1590">
        <v>8012900</v>
      </c>
      <c r="D1590" t="s">
        <v>2010</v>
      </c>
      <c r="E1590" t="str">
        <f t="shared" si="24"/>
        <v>8012900-Atividades de transporte de valores</v>
      </c>
    </row>
    <row r="1591" spans="1:5" hidden="1">
      <c r="A1591">
        <v>3004</v>
      </c>
      <c r="B1591">
        <v>8020001</v>
      </c>
      <c r="D1591" t="s">
        <v>2011</v>
      </c>
      <c r="E1591" t="str">
        <f t="shared" si="24"/>
        <v>8020001-Atividades de monitoramento de sistemas de segurança eletrônico</v>
      </c>
    </row>
    <row r="1592" spans="1:5" hidden="1">
      <c r="A1592">
        <v>3004</v>
      </c>
      <c r="B1592">
        <v>8020002</v>
      </c>
      <c r="D1592" t="s">
        <v>2012</v>
      </c>
      <c r="E1592" t="str">
        <f t="shared" si="24"/>
        <v>8020002-Outras atividades de serviços de segurança</v>
      </c>
    </row>
    <row r="1593" spans="1:5" hidden="1">
      <c r="A1593">
        <v>3004</v>
      </c>
      <c r="B1593">
        <v>8030700</v>
      </c>
      <c r="D1593" t="s">
        <v>2013</v>
      </c>
      <c r="E1593" t="str">
        <f t="shared" si="24"/>
        <v>8030700-Atividades de investigação particular</v>
      </c>
    </row>
    <row r="1594" spans="1:5" hidden="1">
      <c r="A1594">
        <v>3004</v>
      </c>
      <c r="B1594">
        <v>8111700</v>
      </c>
      <c r="D1594" t="s">
        <v>2014</v>
      </c>
      <c r="E1594" t="str">
        <f t="shared" si="24"/>
        <v>8111700-Serviços combinados para apoio a edifícios, exceto condomínios prediais</v>
      </c>
    </row>
    <row r="1595" spans="1:5" hidden="1">
      <c r="A1595">
        <v>3004</v>
      </c>
      <c r="B1595">
        <v>8121400</v>
      </c>
      <c r="D1595" t="s">
        <v>2015</v>
      </c>
      <c r="E1595" t="str">
        <f t="shared" si="24"/>
        <v>8121400-Limpeza em prédios e em domicílios</v>
      </c>
    </row>
    <row r="1596" spans="1:5" hidden="1">
      <c r="A1596">
        <v>3004</v>
      </c>
      <c r="B1596">
        <v>8122200</v>
      </c>
      <c r="D1596" t="s">
        <v>2016</v>
      </c>
      <c r="E1596" t="str">
        <f t="shared" si="24"/>
        <v>8122200-Imunização e controle de pragas urbanas</v>
      </c>
    </row>
    <row r="1597" spans="1:5" hidden="1">
      <c r="A1597">
        <v>3004</v>
      </c>
      <c r="B1597">
        <v>8129000</v>
      </c>
      <c r="D1597" t="s">
        <v>2017</v>
      </c>
      <c r="E1597" t="str">
        <f t="shared" si="24"/>
        <v>8129000-Atividades de limpeza não especificadas anteriormente</v>
      </c>
    </row>
    <row r="1598" spans="1:5" hidden="1">
      <c r="A1598">
        <v>3004</v>
      </c>
      <c r="B1598">
        <v>8130300</v>
      </c>
      <c r="D1598" t="s">
        <v>2018</v>
      </c>
      <c r="E1598" t="str">
        <f t="shared" si="24"/>
        <v>8130300-Atividades paisagísticas</v>
      </c>
    </row>
    <row r="1599" spans="1:5" hidden="1">
      <c r="A1599">
        <v>3004</v>
      </c>
      <c r="B1599">
        <v>8211300</v>
      </c>
      <c r="D1599" t="s">
        <v>2019</v>
      </c>
      <c r="E1599" t="str">
        <f t="shared" si="24"/>
        <v>8211300-Serviços combinados de escritório e apoio administrativo</v>
      </c>
    </row>
    <row r="1600" spans="1:5" hidden="1">
      <c r="A1600">
        <v>3004</v>
      </c>
      <c r="B1600">
        <v>8219901</v>
      </c>
      <c r="D1600" t="s">
        <v>2020</v>
      </c>
      <c r="E1600" t="str">
        <f t="shared" si="24"/>
        <v>8219901-Fotocópias</v>
      </c>
    </row>
    <row r="1601" spans="1:5" hidden="1">
      <c r="A1601">
        <v>3004</v>
      </c>
      <c r="B1601">
        <v>8219999</v>
      </c>
      <c r="D1601" t="s">
        <v>2021</v>
      </c>
      <c r="E1601" t="str">
        <f t="shared" si="24"/>
        <v>8219999-Preparação de documentos e serviços especializados de apoio administrativo não especificados</v>
      </c>
    </row>
    <row r="1602" spans="1:5" hidden="1">
      <c r="A1602">
        <v>3004</v>
      </c>
      <c r="B1602">
        <v>8220200</v>
      </c>
      <c r="D1602" t="s">
        <v>2022</v>
      </c>
      <c r="E1602" t="str">
        <f t="shared" si="24"/>
        <v>8220200-Atividades de teleatendimento</v>
      </c>
    </row>
    <row r="1603" spans="1:5" hidden="1">
      <c r="A1603">
        <v>3004</v>
      </c>
      <c r="B1603">
        <v>8230001</v>
      </c>
      <c r="D1603" t="s">
        <v>2023</v>
      </c>
      <c r="E1603" t="str">
        <f t="shared" si="24"/>
        <v>8230001-Serviços de organização de feiras, congressos, exposições e festas</v>
      </c>
    </row>
    <row r="1604" spans="1:5" hidden="1">
      <c r="A1604">
        <v>3004</v>
      </c>
      <c r="B1604">
        <v>8230002</v>
      </c>
      <c r="D1604" t="s">
        <v>2024</v>
      </c>
      <c r="E1604" t="str">
        <f t="shared" si="24"/>
        <v>8230002-Casas de festas e eventos</v>
      </c>
    </row>
    <row r="1605" spans="1:5" hidden="1">
      <c r="A1605">
        <v>3004</v>
      </c>
      <c r="B1605">
        <v>8291100</v>
      </c>
      <c r="D1605" t="s">
        <v>2025</v>
      </c>
      <c r="E1605" t="str">
        <f t="shared" si="24"/>
        <v>8291100-Atividades de cobrança e informações cadastrais</v>
      </c>
    </row>
    <row r="1606" spans="1:5" hidden="1">
      <c r="A1606">
        <v>3004</v>
      </c>
      <c r="B1606">
        <v>8292000</v>
      </c>
      <c r="D1606" t="s">
        <v>2026</v>
      </c>
      <c r="E1606" t="str">
        <f t="shared" si="24"/>
        <v>8292000-Envasamento e empacotamento sob contrato</v>
      </c>
    </row>
    <row r="1607" spans="1:5" hidden="1">
      <c r="A1607">
        <v>3004</v>
      </c>
      <c r="B1607">
        <v>8299701</v>
      </c>
      <c r="D1607" t="s">
        <v>2027</v>
      </c>
      <c r="E1607" t="str">
        <f t="shared" si="24"/>
        <v>8299701-Medição de consumo de energia elétrica, gás e água</v>
      </c>
    </row>
    <row r="1608" spans="1:5" hidden="1">
      <c r="A1608">
        <v>3004</v>
      </c>
      <c r="B1608">
        <v>8299702</v>
      </c>
      <c r="D1608" t="s">
        <v>2028</v>
      </c>
      <c r="E1608" t="str">
        <f t="shared" ref="E1608:E1671" si="25">CONCATENATE(B1608,"-",D1608)</f>
        <v>8299702-Emissão de vales-alimentação, vales-transporte e similares</v>
      </c>
    </row>
    <row r="1609" spans="1:5" hidden="1">
      <c r="A1609">
        <v>3004</v>
      </c>
      <c r="B1609">
        <v>8299703</v>
      </c>
      <c r="D1609" t="s">
        <v>2029</v>
      </c>
      <c r="E1609" t="str">
        <f t="shared" si="25"/>
        <v>8299703-Serviços de gravação de carimbos, exceto confecção</v>
      </c>
    </row>
    <row r="1610" spans="1:5" hidden="1">
      <c r="A1610">
        <v>3004</v>
      </c>
      <c r="B1610">
        <v>8299704</v>
      </c>
      <c r="D1610" t="s">
        <v>2030</v>
      </c>
      <c r="E1610" t="str">
        <f t="shared" si="25"/>
        <v>8299704-Leiloeiros independentes</v>
      </c>
    </row>
    <row r="1611" spans="1:5" hidden="1">
      <c r="A1611">
        <v>3004</v>
      </c>
      <c r="B1611">
        <v>8299705</v>
      </c>
      <c r="D1611" t="s">
        <v>2031</v>
      </c>
      <c r="E1611" t="str">
        <f t="shared" si="25"/>
        <v>8299705-Serviços de levantamento de fundos sob contrato</v>
      </c>
    </row>
    <row r="1612" spans="1:5" hidden="1">
      <c r="A1612">
        <v>3004</v>
      </c>
      <c r="B1612">
        <v>8299706</v>
      </c>
      <c r="D1612" t="s">
        <v>2032</v>
      </c>
      <c r="E1612" t="str">
        <f t="shared" si="25"/>
        <v>8299706-Casas lotéricas</v>
      </c>
    </row>
    <row r="1613" spans="1:5" hidden="1">
      <c r="A1613">
        <v>3004</v>
      </c>
      <c r="B1613">
        <v>8299707</v>
      </c>
      <c r="D1613" t="s">
        <v>2033</v>
      </c>
      <c r="E1613" t="str">
        <f t="shared" si="25"/>
        <v>8299707-Salas de acesso à internet</v>
      </c>
    </row>
    <row r="1614" spans="1:5" hidden="1">
      <c r="A1614">
        <v>3004</v>
      </c>
      <c r="B1614">
        <v>8299799</v>
      </c>
      <c r="D1614" t="s">
        <v>2034</v>
      </c>
      <c r="E1614" t="str">
        <f t="shared" si="25"/>
        <v>8299799-Outras atividades de serviços prestados principalmente às empresas não especificadas</v>
      </c>
    </row>
    <row r="1615" spans="1:5" hidden="1">
      <c r="A1615">
        <v>3004</v>
      </c>
      <c r="B1615">
        <v>8511200</v>
      </c>
      <c r="D1615" t="s">
        <v>2035</v>
      </c>
      <c r="E1615" t="str">
        <f t="shared" si="25"/>
        <v>8511200-Educação infantil - creche</v>
      </c>
    </row>
    <row r="1616" spans="1:5" hidden="1">
      <c r="A1616">
        <v>3004</v>
      </c>
      <c r="B1616">
        <v>8512100</v>
      </c>
      <c r="D1616" t="s">
        <v>2036</v>
      </c>
      <c r="E1616" t="str">
        <f t="shared" si="25"/>
        <v>8512100-Educação infantil - pré-escola</v>
      </c>
    </row>
    <row r="1617" spans="1:5" hidden="1">
      <c r="A1617">
        <v>3004</v>
      </c>
      <c r="B1617">
        <v>8513900</v>
      </c>
      <c r="D1617" t="s">
        <v>2037</v>
      </c>
      <c r="E1617" t="str">
        <f t="shared" si="25"/>
        <v>8513900-Ensino fundamental</v>
      </c>
    </row>
    <row r="1618" spans="1:5" hidden="1">
      <c r="A1618">
        <v>3004</v>
      </c>
      <c r="B1618">
        <v>8520100</v>
      </c>
      <c r="D1618" t="s">
        <v>2038</v>
      </c>
      <c r="E1618" t="str">
        <f t="shared" si="25"/>
        <v>8520100-Ensino médio</v>
      </c>
    </row>
    <row r="1619" spans="1:5" hidden="1">
      <c r="A1619">
        <v>3004</v>
      </c>
      <c r="B1619">
        <v>8531700</v>
      </c>
      <c r="D1619" t="s">
        <v>2039</v>
      </c>
      <c r="E1619" t="str">
        <f t="shared" si="25"/>
        <v>8531700-Educação superior - graduação</v>
      </c>
    </row>
    <row r="1620" spans="1:5" hidden="1">
      <c r="A1620">
        <v>3004</v>
      </c>
      <c r="B1620">
        <v>8532500</v>
      </c>
      <c r="D1620" t="s">
        <v>2040</v>
      </c>
      <c r="E1620" t="str">
        <f t="shared" si="25"/>
        <v>8532500-Educação superior - graduação e pós-graduação</v>
      </c>
    </row>
    <row r="1621" spans="1:5" hidden="1">
      <c r="A1621">
        <v>3004</v>
      </c>
      <c r="B1621">
        <v>8533300</v>
      </c>
      <c r="D1621" t="s">
        <v>2041</v>
      </c>
      <c r="E1621" t="str">
        <f t="shared" si="25"/>
        <v>8533300-Educação superior - pós-graduação e extensão</v>
      </c>
    </row>
    <row r="1622" spans="1:5" hidden="1">
      <c r="A1622">
        <v>3004</v>
      </c>
      <c r="B1622">
        <v>8541400</v>
      </c>
      <c r="D1622" t="s">
        <v>2042</v>
      </c>
      <c r="E1622" t="str">
        <f t="shared" si="25"/>
        <v>8541400-Educação profissional de nível técnico</v>
      </c>
    </row>
    <row r="1623" spans="1:5" hidden="1">
      <c r="A1623">
        <v>3004</v>
      </c>
      <c r="B1623">
        <v>8542200</v>
      </c>
      <c r="D1623" t="s">
        <v>2043</v>
      </c>
      <c r="E1623" t="str">
        <f t="shared" si="25"/>
        <v>8542200-Educação profissional de nível tecnológico</v>
      </c>
    </row>
    <row r="1624" spans="1:5" hidden="1">
      <c r="A1624">
        <v>3004</v>
      </c>
      <c r="B1624">
        <v>8550301</v>
      </c>
      <c r="D1624" t="s">
        <v>2044</v>
      </c>
      <c r="E1624" t="str">
        <f t="shared" si="25"/>
        <v>8550301-Administração de Caixas Escolares</v>
      </c>
    </row>
    <row r="1625" spans="1:5" hidden="1">
      <c r="A1625">
        <v>3004</v>
      </c>
      <c r="B1625">
        <v>8550302</v>
      </c>
      <c r="D1625" t="s">
        <v>2045</v>
      </c>
      <c r="E1625" t="str">
        <f t="shared" si="25"/>
        <v>8550302-Atividades de apoio à educação, exceto caixas escolares</v>
      </c>
    </row>
    <row r="1626" spans="1:5" hidden="1">
      <c r="A1626">
        <v>3004</v>
      </c>
      <c r="B1626">
        <v>8591100</v>
      </c>
      <c r="D1626" t="s">
        <v>2046</v>
      </c>
      <c r="E1626" t="str">
        <f t="shared" si="25"/>
        <v>8591100-Ensino de esportes</v>
      </c>
    </row>
    <row r="1627" spans="1:5" hidden="1">
      <c r="A1627">
        <v>3004</v>
      </c>
      <c r="B1627">
        <v>8592901</v>
      </c>
      <c r="D1627" t="s">
        <v>2047</v>
      </c>
      <c r="E1627" t="str">
        <f t="shared" si="25"/>
        <v>8592901-Ensino de dança</v>
      </c>
    </row>
    <row r="1628" spans="1:5" hidden="1">
      <c r="A1628">
        <v>3004</v>
      </c>
      <c r="B1628">
        <v>8592902</v>
      </c>
      <c r="D1628" t="s">
        <v>2048</v>
      </c>
      <c r="E1628" t="str">
        <f t="shared" si="25"/>
        <v>8592902-Ensino de artes cênicas, exceto dança</v>
      </c>
    </row>
    <row r="1629" spans="1:5" hidden="1">
      <c r="A1629">
        <v>3004</v>
      </c>
      <c r="B1629">
        <v>8592903</v>
      </c>
      <c r="D1629" t="s">
        <v>2049</v>
      </c>
      <c r="E1629" t="str">
        <f t="shared" si="25"/>
        <v>8592903-Ensino de música</v>
      </c>
    </row>
    <row r="1630" spans="1:5" hidden="1">
      <c r="A1630">
        <v>3004</v>
      </c>
      <c r="B1630">
        <v>8592999</v>
      </c>
      <c r="D1630" t="s">
        <v>2050</v>
      </c>
      <c r="E1630" t="str">
        <f t="shared" si="25"/>
        <v>8592999-Ensino de arte e cultura não especificado</v>
      </c>
    </row>
    <row r="1631" spans="1:5" hidden="1">
      <c r="A1631">
        <v>3004</v>
      </c>
      <c r="B1631">
        <v>8593700</v>
      </c>
      <c r="D1631" t="s">
        <v>2051</v>
      </c>
      <c r="E1631" t="str">
        <f t="shared" si="25"/>
        <v>8593700-Ensino de idiomas</v>
      </c>
    </row>
    <row r="1632" spans="1:5" hidden="1">
      <c r="A1632">
        <v>3004</v>
      </c>
      <c r="B1632">
        <v>8599601</v>
      </c>
      <c r="D1632" t="s">
        <v>2052</v>
      </c>
      <c r="E1632" t="str">
        <f t="shared" si="25"/>
        <v>8599601-Formação de condutores</v>
      </c>
    </row>
    <row r="1633" spans="1:5" hidden="1">
      <c r="A1633">
        <v>3004</v>
      </c>
      <c r="B1633">
        <v>8599602</v>
      </c>
      <c r="D1633" t="s">
        <v>2053</v>
      </c>
      <c r="E1633" t="str">
        <f t="shared" si="25"/>
        <v>8599602-Cursos de pilotagem</v>
      </c>
    </row>
    <row r="1634" spans="1:5" hidden="1">
      <c r="A1634">
        <v>3004</v>
      </c>
      <c r="B1634">
        <v>8599603</v>
      </c>
      <c r="D1634" t="s">
        <v>2054</v>
      </c>
      <c r="E1634" t="str">
        <f t="shared" si="25"/>
        <v>8599603-Treinamento em informática</v>
      </c>
    </row>
    <row r="1635" spans="1:5" hidden="1">
      <c r="A1635">
        <v>3004</v>
      </c>
      <c r="B1635">
        <v>8599604</v>
      </c>
      <c r="D1635" t="s">
        <v>2055</v>
      </c>
      <c r="E1635" t="str">
        <f t="shared" si="25"/>
        <v>8599604-Treinamento em desenvolvimento profissional e gerencial</v>
      </c>
    </row>
    <row r="1636" spans="1:5" hidden="1">
      <c r="A1636">
        <v>3004</v>
      </c>
      <c r="B1636">
        <v>8599605</v>
      </c>
      <c r="D1636" t="s">
        <v>2056</v>
      </c>
      <c r="E1636" t="str">
        <f t="shared" si="25"/>
        <v>8599605-Cursos preparatórios para concursos</v>
      </c>
    </row>
    <row r="1637" spans="1:5" hidden="1">
      <c r="A1637">
        <v>3004</v>
      </c>
      <c r="B1637">
        <v>8599699</v>
      </c>
      <c r="D1637" t="s">
        <v>2057</v>
      </c>
      <c r="E1637" t="str">
        <f t="shared" si="25"/>
        <v>8599699-Outras atividades de ensino não especificadas</v>
      </c>
    </row>
    <row r="1638" spans="1:5" hidden="1">
      <c r="A1638">
        <v>3004</v>
      </c>
      <c r="B1638">
        <v>8621601</v>
      </c>
      <c r="D1638" t="s">
        <v>2058</v>
      </c>
      <c r="E1638" t="str">
        <f t="shared" si="25"/>
        <v>8621601-UTI móvel</v>
      </c>
    </row>
    <row r="1639" spans="1:5" hidden="1">
      <c r="A1639">
        <v>3004</v>
      </c>
      <c r="B1639">
        <v>8621602</v>
      </c>
      <c r="D1639" t="s">
        <v>2059</v>
      </c>
      <c r="E1639" t="str">
        <f t="shared" si="25"/>
        <v>8621602-Serviços móveis de atendimento a urgências, exceto por UTI móvel</v>
      </c>
    </row>
    <row r="1640" spans="1:5" hidden="1">
      <c r="A1640">
        <v>3004</v>
      </c>
      <c r="B1640">
        <v>8622400</v>
      </c>
      <c r="D1640" t="s">
        <v>2060</v>
      </c>
      <c r="E1640" t="str">
        <f t="shared" si="25"/>
        <v>8622400-Serviços de remoção de pacientes, exceto os serviços móveis de atendimento a urgências</v>
      </c>
    </row>
    <row r="1641" spans="1:5" hidden="1">
      <c r="A1641">
        <v>3004</v>
      </c>
      <c r="B1641">
        <v>8630501</v>
      </c>
      <c r="D1641" t="s">
        <v>2061</v>
      </c>
      <c r="E1641" t="str">
        <f t="shared" si="25"/>
        <v>8630501-Atividade médica ambulatorial com recursos para realização de procedimentos cirúrgicos</v>
      </c>
    </row>
    <row r="1642" spans="1:5" hidden="1">
      <c r="A1642">
        <v>3004</v>
      </c>
      <c r="B1642">
        <v>8630502</v>
      </c>
      <c r="D1642" t="s">
        <v>2062</v>
      </c>
      <c r="E1642" t="str">
        <f t="shared" si="25"/>
        <v>8630502-Atividade médica ambulatorial com recursos para realização de exames complementares</v>
      </c>
    </row>
    <row r="1643" spans="1:5" hidden="1">
      <c r="A1643">
        <v>3004</v>
      </c>
      <c r="B1643">
        <v>8630503</v>
      </c>
      <c r="D1643" t="s">
        <v>2063</v>
      </c>
      <c r="E1643" t="str">
        <f t="shared" si="25"/>
        <v>8630503-Atividade médica ambulatorial restrita a consultas</v>
      </c>
    </row>
    <row r="1644" spans="1:5" hidden="1">
      <c r="A1644">
        <v>3004</v>
      </c>
      <c r="B1644">
        <v>8630504</v>
      </c>
      <c r="D1644" t="s">
        <v>2064</v>
      </c>
      <c r="E1644" t="str">
        <f t="shared" si="25"/>
        <v>8630504-Atividade odontológica</v>
      </c>
    </row>
    <row r="1645" spans="1:5" hidden="1">
      <c r="A1645">
        <v>3004</v>
      </c>
      <c r="B1645">
        <v>8630506</v>
      </c>
      <c r="D1645" t="s">
        <v>2065</v>
      </c>
      <c r="E1645" t="str">
        <f t="shared" si="25"/>
        <v>8630506-Serviços de vacinação e imunização humana</v>
      </c>
    </row>
    <row r="1646" spans="1:5" hidden="1">
      <c r="A1646">
        <v>3004</v>
      </c>
      <c r="B1646">
        <v>8630507</v>
      </c>
      <c r="D1646" t="s">
        <v>2066</v>
      </c>
      <c r="E1646" t="str">
        <f t="shared" si="25"/>
        <v>8630507-Atividades de reprodução humana assistida</v>
      </c>
    </row>
    <row r="1647" spans="1:5" hidden="1">
      <c r="A1647">
        <v>3004</v>
      </c>
      <c r="B1647">
        <v>8630599</v>
      </c>
      <c r="D1647" t="s">
        <v>2067</v>
      </c>
      <c r="E1647" t="str">
        <f t="shared" si="25"/>
        <v>8630599-Atividades de atenção ambulatorial não especificadas</v>
      </c>
    </row>
    <row r="1648" spans="1:5" hidden="1">
      <c r="A1648">
        <v>3004</v>
      </c>
      <c r="B1648">
        <v>8640201</v>
      </c>
      <c r="D1648" t="s">
        <v>2068</v>
      </c>
      <c r="E1648" t="str">
        <f t="shared" si="25"/>
        <v>8640201-Laboratórios de anatomia patológica e citológica</v>
      </c>
    </row>
    <row r="1649" spans="1:5" hidden="1">
      <c r="A1649">
        <v>3004</v>
      </c>
      <c r="B1649">
        <v>8640202</v>
      </c>
      <c r="D1649" t="s">
        <v>2069</v>
      </c>
      <c r="E1649" t="str">
        <f t="shared" si="25"/>
        <v>8640202-Laboratórios clínicos</v>
      </c>
    </row>
    <row r="1650" spans="1:5" hidden="1">
      <c r="A1650">
        <v>3004</v>
      </c>
      <c r="B1650">
        <v>8640203</v>
      </c>
      <c r="D1650" t="s">
        <v>2070</v>
      </c>
      <c r="E1650" t="str">
        <f t="shared" si="25"/>
        <v>8640203-Serviços de diálise e nefrologia</v>
      </c>
    </row>
    <row r="1651" spans="1:5" hidden="1">
      <c r="A1651">
        <v>3004</v>
      </c>
      <c r="B1651">
        <v>8640204</v>
      </c>
      <c r="D1651" t="s">
        <v>2071</v>
      </c>
      <c r="E1651" t="str">
        <f t="shared" si="25"/>
        <v>8640204-Serviços de tomografia</v>
      </c>
    </row>
    <row r="1652" spans="1:5" hidden="1">
      <c r="A1652">
        <v>3004</v>
      </c>
      <c r="B1652">
        <v>8640205</v>
      </c>
      <c r="D1652" t="s">
        <v>2072</v>
      </c>
      <c r="E1652" t="str">
        <f t="shared" si="25"/>
        <v>8640205-Serviços de diagnóstico por imagem com uso de radiação ionizante, exceto tomografia</v>
      </c>
    </row>
    <row r="1653" spans="1:5" hidden="1">
      <c r="A1653">
        <v>3004</v>
      </c>
      <c r="B1653">
        <v>8640206</v>
      </c>
      <c r="D1653" t="s">
        <v>2073</v>
      </c>
      <c r="E1653" t="str">
        <f t="shared" si="25"/>
        <v>8640206-Serviços de ressonância magnética</v>
      </c>
    </row>
    <row r="1654" spans="1:5" hidden="1">
      <c r="A1654">
        <v>3004</v>
      </c>
      <c r="B1654">
        <v>8640207</v>
      </c>
      <c r="D1654" t="s">
        <v>2074</v>
      </c>
      <c r="E1654" t="str">
        <f t="shared" si="25"/>
        <v>8640207-Serviços de diagnóstico por imagem sem uso de radiação ionizante, exceto ressonância magnética</v>
      </c>
    </row>
    <row r="1655" spans="1:5" hidden="1">
      <c r="A1655">
        <v>3004</v>
      </c>
      <c r="B1655">
        <v>8640208</v>
      </c>
      <c r="D1655" t="s">
        <v>2075</v>
      </c>
      <c r="E1655" t="str">
        <f t="shared" si="25"/>
        <v>8640208-Serviços de diagnóstico por registro gráfico - ECG, EEG e outros exames análogos</v>
      </c>
    </row>
    <row r="1656" spans="1:5" hidden="1">
      <c r="A1656">
        <v>3004</v>
      </c>
      <c r="B1656">
        <v>8640209</v>
      </c>
      <c r="D1656" t="s">
        <v>2076</v>
      </c>
      <c r="E1656" t="str">
        <f t="shared" si="25"/>
        <v>8640209-Serviços de diagnóstico por métodos ópticos - endoscopia e outros exames análogos</v>
      </c>
    </row>
    <row r="1657" spans="1:5" hidden="1">
      <c r="A1657">
        <v>3004</v>
      </c>
      <c r="B1657">
        <v>8640210</v>
      </c>
      <c r="D1657" t="s">
        <v>2077</v>
      </c>
      <c r="E1657" t="str">
        <f t="shared" si="25"/>
        <v>8640210-Serviços de quimioterapia</v>
      </c>
    </row>
    <row r="1658" spans="1:5" hidden="1">
      <c r="A1658">
        <v>3004</v>
      </c>
      <c r="B1658">
        <v>8640211</v>
      </c>
      <c r="D1658" t="s">
        <v>2078</v>
      </c>
      <c r="E1658" t="str">
        <f t="shared" si="25"/>
        <v>8640211-Serviços de radioterapia</v>
      </c>
    </row>
    <row r="1659" spans="1:5" hidden="1">
      <c r="A1659">
        <v>3004</v>
      </c>
      <c r="B1659">
        <v>8640212</v>
      </c>
      <c r="D1659" t="s">
        <v>2079</v>
      </c>
      <c r="E1659" t="str">
        <f t="shared" si="25"/>
        <v>8640212-Serviços de hemoterapia</v>
      </c>
    </row>
    <row r="1660" spans="1:5" hidden="1">
      <c r="A1660">
        <v>3004</v>
      </c>
      <c r="B1660">
        <v>8640213</v>
      </c>
      <c r="D1660" t="s">
        <v>2080</v>
      </c>
      <c r="E1660" t="str">
        <f t="shared" si="25"/>
        <v>8640213-Serviços de litotripsia</v>
      </c>
    </row>
    <row r="1661" spans="1:5" hidden="1">
      <c r="A1661">
        <v>3004</v>
      </c>
      <c r="B1661">
        <v>8640214</v>
      </c>
      <c r="D1661" t="s">
        <v>2081</v>
      </c>
      <c r="E1661" t="str">
        <f t="shared" si="25"/>
        <v>8640214-Serviços de bancos de células e tecidos humanos</v>
      </c>
    </row>
    <row r="1662" spans="1:5" hidden="1">
      <c r="A1662">
        <v>3004</v>
      </c>
      <c r="B1662">
        <v>8640299</v>
      </c>
      <c r="D1662" t="s">
        <v>2082</v>
      </c>
      <c r="E1662" t="str">
        <f t="shared" si="25"/>
        <v>8640299-Atividades de serviços de complementação diagnóstica e terapêutica não especificadas</v>
      </c>
    </row>
    <row r="1663" spans="1:5" hidden="1">
      <c r="A1663">
        <v>3004</v>
      </c>
      <c r="B1663">
        <v>8650001</v>
      </c>
      <c r="D1663" t="s">
        <v>2083</v>
      </c>
      <c r="E1663" t="str">
        <f t="shared" si="25"/>
        <v>8650001-Atividades de enfermagem</v>
      </c>
    </row>
    <row r="1664" spans="1:5" hidden="1">
      <c r="A1664">
        <v>3004</v>
      </c>
      <c r="B1664">
        <v>8650002</v>
      </c>
      <c r="D1664" t="s">
        <v>2084</v>
      </c>
      <c r="E1664" t="str">
        <f t="shared" si="25"/>
        <v>8650002-Atividades de profissionais da nutrição</v>
      </c>
    </row>
    <row r="1665" spans="1:5" hidden="1">
      <c r="A1665">
        <v>3004</v>
      </c>
      <c r="B1665">
        <v>8650003</v>
      </c>
      <c r="D1665" t="s">
        <v>2085</v>
      </c>
      <c r="E1665" t="str">
        <f t="shared" si="25"/>
        <v>8650003-Atividades de psicologia e psicanálise</v>
      </c>
    </row>
    <row r="1666" spans="1:5" hidden="1">
      <c r="A1666">
        <v>3004</v>
      </c>
      <c r="B1666">
        <v>8650004</v>
      </c>
      <c r="D1666" t="s">
        <v>2086</v>
      </c>
      <c r="E1666" t="str">
        <f t="shared" si="25"/>
        <v>8650004-Atividades de fisioterapia</v>
      </c>
    </row>
    <row r="1667" spans="1:5" hidden="1">
      <c r="A1667">
        <v>3004</v>
      </c>
      <c r="B1667">
        <v>8650005</v>
      </c>
      <c r="D1667" t="s">
        <v>2087</v>
      </c>
      <c r="E1667" t="str">
        <f t="shared" si="25"/>
        <v>8650005-Atividades de terapia ocupacional</v>
      </c>
    </row>
    <row r="1668" spans="1:5" hidden="1">
      <c r="A1668">
        <v>3004</v>
      </c>
      <c r="B1668">
        <v>8650006</v>
      </c>
      <c r="D1668" t="s">
        <v>2088</v>
      </c>
      <c r="E1668" t="str">
        <f t="shared" si="25"/>
        <v>8650006-Atividades de fonoaudiologia</v>
      </c>
    </row>
    <row r="1669" spans="1:5" hidden="1">
      <c r="A1669">
        <v>3004</v>
      </c>
      <c r="B1669">
        <v>8650007</v>
      </c>
      <c r="D1669" t="s">
        <v>2089</v>
      </c>
      <c r="E1669" t="str">
        <f t="shared" si="25"/>
        <v>8650007-Atividades de terapia de nutrição enteral e parenteral</v>
      </c>
    </row>
    <row r="1670" spans="1:5" hidden="1">
      <c r="A1670">
        <v>3004</v>
      </c>
      <c r="B1670">
        <v>8650099</v>
      </c>
      <c r="D1670" t="s">
        <v>2090</v>
      </c>
      <c r="E1670" t="str">
        <f t="shared" si="25"/>
        <v>8650099-Atividades de profissionais da área de saúde não especificadas</v>
      </c>
    </row>
    <row r="1671" spans="1:5" hidden="1">
      <c r="A1671">
        <v>3004</v>
      </c>
      <c r="B1671">
        <v>8660700</v>
      </c>
      <c r="D1671" t="s">
        <v>2091</v>
      </c>
      <c r="E1671" t="str">
        <f t="shared" si="25"/>
        <v>8660700-Atividades de apoio à gestão de saúde</v>
      </c>
    </row>
    <row r="1672" spans="1:5" hidden="1">
      <c r="A1672">
        <v>3004</v>
      </c>
      <c r="B1672">
        <v>8690901</v>
      </c>
      <c r="D1672" t="s">
        <v>2092</v>
      </c>
      <c r="E1672" t="str">
        <f t="shared" ref="E1672:E1735" si="26">CONCATENATE(B1672,"-",D1672)</f>
        <v>8690901-Atividades de práticas integrativas e complementares em saúde humana</v>
      </c>
    </row>
    <row r="1673" spans="1:5" hidden="1">
      <c r="A1673">
        <v>3004</v>
      </c>
      <c r="B1673">
        <v>8690902</v>
      </c>
      <c r="D1673" t="s">
        <v>2093</v>
      </c>
      <c r="E1673" t="str">
        <f t="shared" si="26"/>
        <v>8690902-Atividades de bancos de leite humano</v>
      </c>
    </row>
    <row r="1674" spans="1:5" hidden="1">
      <c r="A1674">
        <v>3004</v>
      </c>
      <c r="B1674">
        <v>8690903</v>
      </c>
      <c r="D1674" t="s">
        <v>2094</v>
      </c>
      <c r="E1674" t="str">
        <f t="shared" si="26"/>
        <v>8690903-Atividades de acupuntura</v>
      </c>
    </row>
    <row r="1675" spans="1:5" hidden="1">
      <c r="A1675">
        <v>3004</v>
      </c>
      <c r="B1675">
        <v>8690904</v>
      </c>
      <c r="D1675" t="s">
        <v>2095</v>
      </c>
      <c r="E1675" t="str">
        <f t="shared" si="26"/>
        <v>8690904-Atividades de podologia</v>
      </c>
    </row>
    <row r="1676" spans="1:5" hidden="1">
      <c r="A1676">
        <v>3004</v>
      </c>
      <c r="B1676">
        <v>8690999</v>
      </c>
      <c r="D1676" t="s">
        <v>2096</v>
      </c>
      <c r="E1676" t="str">
        <f t="shared" si="26"/>
        <v>8690999-Outras atividades de atenção à saúde humana não especificadas</v>
      </c>
    </row>
    <row r="1677" spans="1:5" hidden="1">
      <c r="A1677">
        <v>3004</v>
      </c>
      <c r="B1677">
        <v>8711501</v>
      </c>
      <c r="D1677" t="s">
        <v>2097</v>
      </c>
      <c r="E1677" t="str">
        <f t="shared" si="26"/>
        <v>8711501-Clínicas e residências geriátricas</v>
      </c>
    </row>
    <row r="1678" spans="1:5" hidden="1">
      <c r="A1678">
        <v>3004</v>
      </c>
      <c r="B1678">
        <v>8711502</v>
      </c>
      <c r="D1678" t="s">
        <v>2098</v>
      </c>
      <c r="E1678" t="str">
        <f t="shared" si="26"/>
        <v>8711502-Instituições de longa permanência para idosos</v>
      </c>
    </row>
    <row r="1679" spans="1:5" hidden="1">
      <c r="A1679">
        <v>3004</v>
      </c>
      <c r="B1679">
        <v>8711503</v>
      </c>
      <c r="D1679" t="s">
        <v>2099</v>
      </c>
      <c r="E1679" t="str">
        <f t="shared" si="26"/>
        <v>8711503-Atividades de assistência a deficientes físicos, imunodeprimidos e convalescentes</v>
      </c>
    </row>
    <row r="1680" spans="1:5" hidden="1">
      <c r="A1680">
        <v>3004</v>
      </c>
      <c r="B1680">
        <v>8711504</v>
      </c>
      <c r="D1680" t="s">
        <v>2100</v>
      </c>
      <c r="E1680" t="str">
        <f t="shared" si="26"/>
        <v>8711504-Centros de apoio a pacientes com câncer e com AIDS</v>
      </c>
    </row>
    <row r="1681" spans="1:5" hidden="1">
      <c r="A1681">
        <v>3004</v>
      </c>
      <c r="B1681">
        <v>8711505</v>
      </c>
      <c r="D1681" t="s">
        <v>2101</v>
      </c>
      <c r="E1681" t="str">
        <f t="shared" si="26"/>
        <v>8711505-Condomínios residenciais para idosos</v>
      </c>
    </row>
    <row r="1682" spans="1:5" hidden="1">
      <c r="A1682">
        <v>3004</v>
      </c>
      <c r="B1682">
        <v>8712300</v>
      </c>
      <c r="D1682" t="s">
        <v>2102</v>
      </c>
      <c r="E1682" t="str">
        <f t="shared" si="26"/>
        <v>8712300-Atividades de fornecimento de infra-estrutura de apoio e assistência a paciente no domicílio</v>
      </c>
    </row>
    <row r="1683" spans="1:5" hidden="1">
      <c r="A1683">
        <v>3004</v>
      </c>
      <c r="B1683">
        <v>8720401</v>
      </c>
      <c r="D1683" t="s">
        <v>2103</v>
      </c>
      <c r="E1683" t="str">
        <f t="shared" si="26"/>
        <v>8720401-Atividades de centros de assistência psicossocial</v>
      </c>
    </row>
    <row r="1684" spans="1:5" hidden="1">
      <c r="A1684">
        <v>3004</v>
      </c>
      <c r="B1684">
        <v>8720499</v>
      </c>
      <c r="D1684" t="s">
        <v>2104</v>
      </c>
      <c r="E1684" t="str">
        <f t="shared" si="26"/>
        <v>8720499-Assistência psicossocial , portadores distúrbios psíquicos, deficiência mental dependência química</v>
      </c>
    </row>
    <row r="1685" spans="1:5" hidden="1">
      <c r="A1685">
        <v>3004</v>
      </c>
      <c r="B1685">
        <v>8730101</v>
      </c>
      <c r="D1685" t="s">
        <v>2105</v>
      </c>
      <c r="E1685" t="str">
        <f t="shared" si="26"/>
        <v>8730101-Orfanatos</v>
      </c>
    </row>
    <row r="1686" spans="1:5" hidden="1">
      <c r="A1686">
        <v>3004</v>
      </c>
      <c r="B1686">
        <v>8730102</v>
      </c>
      <c r="D1686" t="s">
        <v>2106</v>
      </c>
      <c r="E1686" t="str">
        <f t="shared" si="26"/>
        <v>8730102-Albergues assistenciais</v>
      </c>
    </row>
    <row r="1687" spans="1:5" hidden="1">
      <c r="A1687">
        <v>3004</v>
      </c>
      <c r="B1687">
        <v>8730199</v>
      </c>
      <c r="D1687" t="s">
        <v>2107</v>
      </c>
      <c r="E1687" t="str">
        <f t="shared" si="26"/>
        <v>8730199-Atividades de assistência social prestadas em residências não especificadas</v>
      </c>
    </row>
    <row r="1688" spans="1:5" hidden="1">
      <c r="A1688">
        <v>3004</v>
      </c>
      <c r="B1688">
        <v>8800600</v>
      </c>
      <c r="D1688" t="s">
        <v>2108</v>
      </c>
      <c r="E1688" t="str">
        <f t="shared" si="26"/>
        <v>8800600-Serviços de assistência social sem alojamento</v>
      </c>
    </row>
    <row r="1689" spans="1:5" hidden="1">
      <c r="A1689">
        <v>3004</v>
      </c>
      <c r="B1689">
        <v>9001901</v>
      </c>
      <c r="D1689" t="s">
        <v>2109</v>
      </c>
      <c r="E1689" t="str">
        <f t="shared" si="26"/>
        <v>9001901-Produção teatral</v>
      </c>
    </row>
    <row r="1690" spans="1:5" hidden="1">
      <c r="A1690">
        <v>3004</v>
      </c>
      <c r="B1690">
        <v>9001902</v>
      </c>
      <c r="D1690" t="s">
        <v>2110</v>
      </c>
      <c r="E1690" t="str">
        <f t="shared" si="26"/>
        <v>9001902-Produção musical</v>
      </c>
    </row>
    <row r="1691" spans="1:5" hidden="1">
      <c r="A1691">
        <v>3004</v>
      </c>
      <c r="B1691">
        <v>9001903</v>
      </c>
      <c r="D1691" t="s">
        <v>2111</v>
      </c>
      <c r="E1691" t="str">
        <f t="shared" si="26"/>
        <v>9001903-Produção de espetáculos de dança</v>
      </c>
    </row>
    <row r="1692" spans="1:5" hidden="1">
      <c r="A1692">
        <v>3004</v>
      </c>
      <c r="B1692">
        <v>9001904</v>
      </c>
      <c r="D1692" t="s">
        <v>2112</v>
      </c>
      <c r="E1692" t="str">
        <f t="shared" si="26"/>
        <v>9001904-Produção de espetáculos circenses, de marionetes e similares</v>
      </c>
    </row>
    <row r="1693" spans="1:5" hidden="1">
      <c r="A1693">
        <v>3004</v>
      </c>
      <c r="B1693">
        <v>9001905</v>
      </c>
      <c r="D1693" t="s">
        <v>2113</v>
      </c>
      <c r="E1693" t="str">
        <f t="shared" si="26"/>
        <v>9001905-Produção de espetáculos de rodeios, vaquejadas e similares</v>
      </c>
    </row>
    <row r="1694" spans="1:5" hidden="1">
      <c r="A1694">
        <v>3004</v>
      </c>
      <c r="B1694">
        <v>9001906</v>
      </c>
      <c r="D1694" t="s">
        <v>2114</v>
      </c>
      <c r="E1694" t="str">
        <f t="shared" si="26"/>
        <v>9001906-Atividades de sonorização e de iluminação</v>
      </c>
    </row>
    <row r="1695" spans="1:5" hidden="1">
      <c r="A1695">
        <v>3004</v>
      </c>
      <c r="B1695">
        <v>9001999</v>
      </c>
      <c r="D1695" t="s">
        <v>2115</v>
      </c>
      <c r="E1695" t="str">
        <f t="shared" si="26"/>
        <v>9001999-Artes cênicas, espetáculos e atividades complementares não especificados</v>
      </c>
    </row>
    <row r="1696" spans="1:5" hidden="1">
      <c r="A1696">
        <v>3004</v>
      </c>
      <c r="B1696">
        <v>9002701</v>
      </c>
      <c r="D1696" t="s">
        <v>2116</v>
      </c>
      <c r="E1696" t="str">
        <f t="shared" si="26"/>
        <v>9002701-Atividades de artistas plásticos, jornalistas independentes e escritores</v>
      </c>
    </row>
    <row r="1697" spans="1:5" hidden="1">
      <c r="A1697">
        <v>3004</v>
      </c>
      <c r="B1697">
        <v>9002702</v>
      </c>
      <c r="D1697" t="s">
        <v>2117</v>
      </c>
      <c r="E1697" t="str">
        <f t="shared" si="26"/>
        <v>9002702-Restauração de obras de arte</v>
      </c>
    </row>
    <row r="1698" spans="1:5" hidden="1">
      <c r="A1698">
        <v>3004</v>
      </c>
      <c r="B1698">
        <v>9003500</v>
      </c>
      <c r="D1698" t="s">
        <v>2118</v>
      </c>
      <c r="E1698" t="str">
        <f t="shared" si="26"/>
        <v>9003500-Gestão de espaços para artes cênicas, espetáculos e outras atividades artísticas</v>
      </c>
    </row>
    <row r="1699" spans="1:5" hidden="1">
      <c r="A1699">
        <v>3004</v>
      </c>
      <c r="B1699">
        <v>9101500</v>
      </c>
      <c r="D1699" t="s">
        <v>2119</v>
      </c>
      <c r="E1699" t="str">
        <f t="shared" si="26"/>
        <v>9101500-Atividades de bibliotecas e arquivos</v>
      </c>
    </row>
    <row r="1700" spans="1:5" hidden="1">
      <c r="A1700">
        <v>3004</v>
      </c>
      <c r="B1700">
        <v>9102301</v>
      </c>
      <c r="D1700" t="s">
        <v>2120</v>
      </c>
      <c r="E1700" t="str">
        <f t="shared" si="26"/>
        <v>9102301-Atividades de museus e de exploração de lugares e prédios históricos e atrações similares</v>
      </c>
    </row>
    <row r="1701" spans="1:5" hidden="1">
      <c r="A1701">
        <v>3004</v>
      </c>
      <c r="B1701">
        <v>9102302</v>
      </c>
      <c r="D1701" t="s">
        <v>2121</v>
      </c>
      <c r="E1701" t="str">
        <f t="shared" si="26"/>
        <v>9102302-Restauração e conservação de lugares e prédios históricos</v>
      </c>
    </row>
    <row r="1702" spans="1:5" hidden="1">
      <c r="A1702">
        <v>3004</v>
      </c>
      <c r="B1702">
        <v>9103100</v>
      </c>
      <c r="D1702" t="s">
        <v>2122</v>
      </c>
      <c r="E1702" t="str">
        <f t="shared" si="26"/>
        <v>9103100-Jardins botânicos, zoológicos, parques nacionais, reservas ecológicas e áreas de proteção ambiental</v>
      </c>
    </row>
    <row r="1703" spans="1:5" hidden="1">
      <c r="A1703">
        <v>3004</v>
      </c>
      <c r="B1703">
        <v>9200301</v>
      </c>
      <c r="D1703" t="s">
        <v>2123</v>
      </c>
      <c r="E1703" t="str">
        <f t="shared" si="26"/>
        <v>9200301-Casas de bingo</v>
      </c>
    </row>
    <row r="1704" spans="1:5" hidden="1">
      <c r="A1704">
        <v>3004</v>
      </c>
      <c r="B1704">
        <v>9200302</v>
      </c>
      <c r="D1704" t="s">
        <v>2124</v>
      </c>
      <c r="E1704" t="str">
        <f t="shared" si="26"/>
        <v>9200302-Exploração de apostas em corridas de cavalos</v>
      </c>
    </row>
    <row r="1705" spans="1:5" hidden="1">
      <c r="A1705">
        <v>3004</v>
      </c>
      <c r="B1705">
        <v>9200399</v>
      </c>
      <c r="D1705" t="s">
        <v>2125</v>
      </c>
      <c r="E1705" t="str">
        <f t="shared" si="26"/>
        <v>9200399-Exploração de jogos de azar e apostas não especificados</v>
      </c>
    </row>
    <row r="1706" spans="1:5" hidden="1">
      <c r="A1706">
        <v>3004</v>
      </c>
      <c r="B1706">
        <v>9311500</v>
      </c>
      <c r="D1706" t="s">
        <v>2126</v>
      </c>
      <c r="E1706" t="str">
        <f t="shared" si="26"/>
        <v>9311500-Gestão de instalações de esportes</v>
      </c>
    </row>
    <row r="1707" spans="1:5" hidden="1">
      <c r="A1707">
        <v>3004</v>
      </c>
      <c r="B1707">
        <v>9312300</v>
      </c>
      <c r="D1707" t="s">
        <v>2127</v>
      </c>
      <c r="E1707" t="str">
        <f t="shared" si="26"/>
        <v>9312300-Clubes sociais, esportivos e similares</v>
      </c>
    </row>
    <row r="1708" spans="1:5" hidden="1">
      <c r="A1708">
        <v>3004</v>
      </c>
      <c r="B1708">
        <v>9313100</v>
      </c>
      <c r="D1708" t="s">
        <v>2128</v>
      </c>
      <c r="E1708" t="str">
        <f t="shared" si="26"/>
        <v>9313100-Atividades de condicionamento físico</v>
      </c>
    </row>
    <row r="1709" spans="1:5" hidden="1">
      <c r="A1709">
        <v>3004</v>
      </c>
      <c r="B1709">
        <v>9319101</v>
      </c>
      <c r="D1709" t="s">
        <v>2129</v>
      </c>
      <c r="E1709" t="str">
        <f t="shared" si="26"/>
        <v>9319101-Produção e promoção de eventos esportivos</v>
      </c>
    </row>
    <row r="1710" spans="1:5" hidden="1">
      <c r="A1710">
        <v>3004</v>
      </c>
      <c r="B1710">
        <v>9319199</v>
      </c>
      <c r="D1710" t="s">
        <v>2130</v>
      </c>
      <c r="E1710" t="str">
        <f t="shared" si="26"/>
        <v>9319199-Outras atividades esportivas não especificadas</v>
      </c>
    </row>
    <row r="1711" spans="1:5" hidden="1">
      <c r="A1711">
        <v>3004</v>
      </c>
      <c r="B1711">
        <v>9321200</v>
      </c>
      <c r="D1711" t="s">
        <v>2131</v>
      </c>
      <c r="E1711" t="str">
        <f t="shared" si="26"/>
        <v>9321200-Parques de diversão e parques temáticos</v>
      </c>
    </row>
    <row r="1712" spans="1:5" hidden="1">
      <c r="A1712">
        <v>3004</v>
      </c>
      <c r="B1712">
        <v>9329801</v>
      </c>
      <c r="D1712" t="s">
        <v>2132</v>
      </c>
      <c r="E1712" t="str">
        <f t="shared" si="26"/>
        <v>9329801-Discotecas, danceterias, salões de dança e similares</v>
      </c>
    </row>
    <row r="1713" spans="1:5" hidden="1">
      <c r="A1713">
        <v>3004</v>
      </c>
      <c r="B1713">
        <v>9329802</v>
      </c>
      <c r="D1713" t="s">
        <v>2133</v>
      </c>
      <c r="E1713" t="str">
        <f t="shared" si="26"/>
        <v>9329802-Exploração de boliches</v>
      </c>
    </row>
    <row r="1714" spans="1:5" hidden="1">
      <c r="A1714">
        <v>3004</v>
      </c>
      <c r="B1714">
        <v>9329803</v>
      </c>
      <c r="D1714" t="s">
        <v>2134</v>
      </c>
      <c r="E1714" t="str">
        <f t="shared" si="26"/>
        <v>9329803-Exploração de jogos de sinuca, bilhar e similares</v>
      </c>
    </row>
    <row r="1715" spans="1:5" hidden="1">
      <c r="A1715">
        <v>3004</v>
      </c>
      <c r="B1715">
        <v>9329804</v>
      </c>
      <c r="D1715" t="s">
        <v>2135</v>
      </c>
      <c r="E1715" t="str">
        <f t="shared" si="26"/>
        <v>9329804-Exploração de jogos eletrônicos recreativos</v>
      </c>
    </row>
    <row r="1716" spans="1:5" hidden="1">
      <c r="A1716">
        <v>3004</v>
      </c>
      <c r="B1716">
        <v>9329899</v>
      </c>
      <c r="D1716" t="s">
        <v>2136</v>
      </c>
      <c r="E1716" t="str">
        <f t="shared" si="26"/>
        <v>9329899-Outras atividades de recreação e lazer não especificadas</v>
      </c>
    </row>
    <row r="1717" spans="1:5" hidden="1">
      <c r="A1717">
        <v>3004</v>
      </c>
      <c r="B1717">
        <v>9511800</v>
      </c>
      <c r="D1717" t="s">
        <v>2137</v>
      </c>
      <c r="E1717" t="str">
        <f t="shared" si="26"/>
        <v>9511800-Reparação e manutenção de computadores e de equipamentos periféricos</v>
      </c>
    </row>
    <row r="1718" spans="1:5" hidden="1">
      <c r="A1718">
        <v>3004</v>
      </c>
      <c r="B1718">
        <v>9512600</v>
      </c>
      <c r="D1718" t="s">
        <v>2138</v>
      </c>
      <c r="E1718" t="str">
        <f t="shared" si="26"/>
        <v>9512600-Reparação e manutenção de equipamentos de comunicação</v>
      </c>
    </row>
    <row r="1719" spans="1:5" hidden="1">
      <c r="A1719">
        <v>3004</v>
      </c>
      <c r="B1719">
        <v>9521500</v>
      </c>
      <c r="D1719" t="s">
        <v>2139</v>
      </c>
      <c r="E1719" t="str">
        <f t="shared" si="26"/>
        <v>9521500-Reparação e manutenção de equipamentos eletroeletrônicos de uso pessoal e doméstico</v>
      </c>
    </row>
    <row r="1720" spans="1:5" hidden="1">
      <c r="A1720">
        <v>3004</v>
      </c>
      <c r="B1720">
        <v>9529101</v>
      </c>
      <c r="D1720" t="s">
        <v>2140</v>
      </c>
      <c r="E1720" t="str">
        <f t="shared" si="26"/>
        <v>9529101-Reparação de calçados, bolsas e artigos de viagem</v>
      </c>
    </row>
    <row r="1721" spans="1:5" hidden="1">
      <c r="A1721">
        <v>3004</v>
      </c>
      <c r="B1721">
        <v>9529102</v>
      </c>
      <c r="D1721" t="s">
        <v>2141</v>
      </c>
      <c r="E1721" t="str">
        <f t="shared" si="26"/>
        <v>9529102-Chaveiros</v>
      </c>
    </row>
    <row r="1722" spans="1:5" hidden="1">
      <c r="A1722">
        <v>3004</v>
      </c>
      <c r="B1722">
        <v>9529103</v>
      </c>
      <c r="D1722" t="s">
        <v>2142</v>
      </c>
      <c r="E1722" t="str">
        <f t="shared" si="26"/>
        <v>9529103-Reparação de relógios</v>
      </c>
    </row>
    <row r="1723" spans="1:5" hidden="1">
      <c r="A1723">
        <v>3004</v>
      </c>
      <c r="B1723">
        <v>9529104</v>
      </c>
      <c r="D1723" t="s">
        <v>2143</v>
      </c>
      <c r="E1723" t="str">
        <f t="shared" si="26"/>
        <v>9529104-Reparação de bicicletas, triciclos e outros veículos não-motorizados</v>
      </c>
    </row>
    <row r="1724" spans="1:5" hidden="1">
      <c r="A1724">
        <v>3004</v>
      </c>
      <c r="B1724">
        <v>9529105</v>
      </c>
      <c r="D1724" t="s">
        <v>2144</v>
      </c>
      <c r="E1724" t="str">
        <f t="shared" si="26"/>
        <v>9529105-Reparação de artigos do mobiliário</v>
      </c>
    </row>
    <row r="1725" spans="1:5" hidden="1">
      <c r="A1725">
        <v>3004</v>
      </c>
      <c r="B1725">
        <v>9529106</v>
      </c>
      <c r="D1725" t="s">
        <v>2145</v>
      </c>
      <c r="E1725" t="str">
        <f t="shared" si="26"/>
        <v>9529106-Reparação de jóias</v>
      </c>
    </row>
    <row r="1726" spans="1:5" hidden="1">
      <c r="A1726">
        <v>3004</v>
      </c>
      <c r="B1726">
        <v>9529199</v>
      </c>
      <c r="D1726" t="s">
        <v>2146</v>
      </c>
      <c r="E1726" t="str">
        <f t="shared" si="26"/>
        <v>9529199-Reparação e manutenção de outros objetos e equipamentos pessoais e domésticos não especificados</v>
      </c>
    </row>
    <row r="1727" spans="1:5" hidden="1">
      <c r="A1727">
        <v>3004</v>
      </c>
      <c r="B1727">
        <v>9601701</v>
      </c>
      <c r="D1727" t="s">
        <v>2147</v>
      </c>
      <c r="E1727" t="str">
        <f t="shared" si="26"/>
        <v>9601701-Lavanderias</v>
      </c>
    </row>
    <row r="1728" spans="1:5" hidden="1">
      <c r="A1728">
        <v>3004</v>
      </c>
      <c r="B1728">
        <v>9601702</v>
      </c>
      <c r="D1728" t="s">
        <v>2148</v>
      </c>
      <c r="E1728" t="str">
        <f t="shared" si="26"/>
        <v>9601702-Tinturarias</v>
      </c>
    </row>
    <row r="1729" spans="1:5" hidden="1">
      <c r="A1729">
        <v>3004</v>
      </c>
      <c r="B1729">
        <v>9601703</v>
      </c>
      <c r="D1729" t="s">
        <v>2149</v>
      </c>
      <c r="E1729" t="str">
        <f t="shared" si="26"/>
        <v>9601703-Toalheiros</v>
      </c>
    </row>
    <row r="1730" spans="1:5" hidden="1">
      <c r="A1730">
        <v>3004</v>
      </c>
      <c r="B1730">
        <v>9602501</v>
      </c>
      <c r="D1730" t="s">
        <v>2150</v>
      </c>
      <c r="E1730" t="str">
        <f t="shared" si="26"/>
        <v>9602501-Cabeleireiros</v>
      </c>
    </row>
    <row r="1731" spans="1:5" hidden="1">
      <c r="A1731">
        <v>3004</v>
      </c>
      <c r="B1731">
        <v>9602502</v>
      </c>
      <c r="D1731" t="s">
        <v>2151</v>
      </c>
      <c r="E1731" t="str">
        <f t="shared" si="26"/>
        <v>9602502-Outras atividades de tratamento de beleza</v>
      </c>
    </row>
    <row r="1732" spans="1:5" hidden="1">
      <c r="A1732">
        <v>3004</v>
      </c>
      <c r="B1732">
        <v>9603301</v>
      </c>
      <c r="D1732" t="s">
        <v>2152</v>
      </c>
      <c r="E1732" t="str">
        <f t="shared" si="26"/>
        <v>9603301-Gestão e manutenção de cemitérios</v>
      </c>
    </row>
    <row r="1733" spans="1:5" hidden="1">
      <c r="A1733">
        <v>3004</v>
      </c>
      <c r="B1733">
        <v>9603302</v>
      </c>
      <c r="D1733" t="s">
        <v>2153</v>
      </c>
      <c r="E1733" t="str">
        <f t="shared" si="26"/>
        <v>9603302-Serviços de cremação</v>
      </c>
    </row>
    <row r="1734" spans="1:5" hidden="1">
      <c r="A1734">
        <v>3004</v>
      </c>
      <c r="B1734">
        <v>9603303</v>
      </c>
      <c r="D1734" t="s">
        <v>2154</v>
      </c>
      <c r="E1734" t="str">
        <f t="shared" si="26"/>
        <v>9603303-Serviços de sepultamento</v>
      </c>
    </row>
    <row r="1735" spans="1:5" hidden="1">
      <c r="A1735">
        <v>3004</v>
      </c>
      <c r="B1735">
        <v>9603304</v>
      </c>
      <c r="D1735" t="s">
        <v>2155</v>
      </c>
      <c r="E1735" t="str">
        <f t="shared" si="26"/>
        <v>9603304-Serviços de funerárias</v>
      </c>
    </row>
    <row r="1736" spans="1:5" hidden="1">
      <c r="A1736">
        <v>3004</v>
      </c>
      <c r="B1736">
        <v>9603305</v>
      </c>
      <c r="D1736" t="s">
        <v>2156</v>
      </c>
      <c r="E1736" t="str">
        <f t="shared" ref="E1736:E1799" si="27">CONCATENATE(B1736,"-",D1736)</f>
        <v>9603305-Serviços de somatoconservação</v>
      </c>
    </row>
    <row r="1737" spans="1:5" hidden="1">
      <c r="A1737">
        <v>3004</v>
      </c>
      <c r="B1737">
        <v>9603399</v>
      </c>
      <c r="D1737" t="s">
        <v>2157</v>
      </c>
      <c r="E1737" t="str">
        <f t="shared" si="27"/>
        <v>9603399-Atividades funerárias e serviços relacionados não especificados</v>
      </c>
    </row>
    <row r="1738" spans="1:5" hidden="1">
      <c r="A1738">
        <v>3004</v>
      </c>
      <c r="B1738">
        <v>9609202</v>
      </c>
      <c r="D1738" t="s">
        <v>2158</v>
      </c>
      <c r="E1738" t="str">
        <f t="shared" si="27"/>
        <v>9609202-Agências matrimoniais</v>
      </c>
    </row>
    <row r="1739" spans="1:5" hidden="1">
      <c r="A1739">
        <v>3004</v>
      </c>
      <c r="B1739">
        <v>9609204</v>
      </c>
      <c r="D1739" t="s">
        <v>2159</v>
      </c>
      <c r="E1739" t="str">
        <f t="shared" si="27"/>
        <v>9609204-Exploração de máquinas de serviços pessoais acionadas por moeda</v>
      </c>
    </row>
    <row r="1740" spans="1:5" hidden="1">
      <c r="A1740">
        <v>3004</v>
      </c>
      <c r="B1740">
        <v>9609205</v>
      </c>
      <c r="D1740" t="s">
        <v>2160</v>
      </c>
      <c r="E1740" t="str">
        <f t="shared" si="27"/>
        <v>9609205-Atividades de sauna e banhos</v>
      </c>
    </row>
    <row r="1741" spans="1:5" hidden="1">
      <c r="A1741">
        <v>3004</v>
      </c>
      <c r="B1741">
        <v>9609206</v>
      </c>
      <c r="D1741" t="s">
        <v>2161</v>
      </c>
      <c r="E1741" t="str">
        <f t="shared" si="27"/>
        <v>9609206-Serviços de tatuagem e colocação de piercing</v>
      </c>
    </row>
    <row r="1742" spans="1:5" hidden="1">
      <c r="A1742">
        <v>3004</v>
      </c>
      <c r="B1742">
        <v>9609207</v>
      </c>
      <c r="D1742" t="s">
        <v>2162</v>
      </c>
      <c r="E1742" t="str">
        <f t="shared" si="27"/>
        <v>9609207-Alojamento de animais domésticos</v>
      </c>
    </row>
    <row r="1743" spans="1:5" hidden="1">
      <c r="A1743">
        <v>3004</v>
      </c>
      <c r="B1743">
        <v>9609208</v>
      </c>
      <c r="D1743" t="s">
        <v>2163</v>
      </c>
      <c r="E1743" t="str">
        <f t="shared" si="27"/>
        <v>9609208-Higiene e embelezamento de animais domésticos</v>
      </c>
    </row>
    <row r="1744" spans="1:5" hidden="1">
      <c r="A1744">
        <v>3004</v>
      </c>
      <c r="B1744">
        <v>9609299</v>
      </c>
      <c r="D1744" t="s">
        <v>2164</v>
      </c>
      <c r="E1744" t="str">
        <f t="shared" si="27"/>
        <v>9609299-Outras atividades de serviços pessoais não especificadas</v>
      </c>
    </row>
    <row r="1745" spans="1:5" hidden="1">
      <c r="A1745">
        <v>3004</v>
      </c>
      <c r="B1745">
        <v>9700500</v>
      </c>
      <c r="D1745" t="s">
        <v>2165</v>
      </c>
      <c r="E1745" t="str">
        <f t="shared" si="27"/>
        <v>9700500-Serviços domésticos</v>
      </c>
    </row>
    <row r="1746" spans="1:5" hidden="1">
      <c r="A1746">
        <v>3006</v>
      </c>
      <c r="B1746">
        <v>8711501</v>
      </c>
      <c r="D1746" t="s">
        <v>2097</v>
      </c>
      <c r="E1746" t="str">
        <f t="shared" si="27"/>
        <v>8711501-Clínicas e residências geriátricas</v>
      </c>
    </row>
    <row r="1747" spans="1:5" hidden="1">
      <c r="A1747">
        <v>3006</v>
      </c>
      <c r="B1747">
        <v>8711502</v>
      </c>
      <c r="D1747" t="s">
        <v>2098</v>
      </c>
      <c r="E1747" t="str">
        <f t="shared" si="27"/>
        <v>8711502-Instituições de longa permanência para idosos</v>
      </c>
    </row>
    <row r="1748" spans="1:5" hidden="1">
      <c r="A1748">
        <v>3006</v>
      </c>
      <c r="B1748">
        <v>8711503</v>
      </c>
      <c r="D1748" t="s">
        <v>2099</v>
      </c>
      <c r="E1748" t="str">
        <f t="shared" si="27"/>
        <v>8711503-Atividades de assistência a deficientes físicos, imunodeprimidos e convalescentes</v>
      </c>
    </row>
    <row r="1749" spans="1:5" hidden="1">
      <c r="A1749">
        <v>3006</v>
      </c>
      <c r="B1749">
        <v>8711504</v>
      </c>
      <c r="D1749" t="s">
        <v>2100</v>
      </c>
      <c r="E1749" t="str">
        <f t="shared" si="27"/>
        <v>8711504-Centros de apoio a pacientes com câncer e com AIDS</v>
      </c>
    </row>
    <row r="1750" spans="1:5" hidden="1">
      <c r="A1750">
        <v>3006</v>
      </c>
      <c r="B1750">
        <v>8711505</v>
      </c>
      <c r="D1750" t="s">
        <v>2101</v>
      </c>
      <c r="E1750" t="str">
        <f t="shared" si="27"/>
        <v>8711505-Condomínios residenciais para idosos</v>
      </c>
    </row>
    <row r="1751" spans="1:5" hidden="1">
      <c r="A1751">
        <v>3006</v>
      </c>
      <c r="B1751">
        <v>8712300</v>
      </c>
      <c r="D1751" t="s">
        <v>2102</v>
      </c>
      <c r="E1751" t="str">
        <f t="shared" si="27"/>
        <v>8712300-Atividades de fornecimento de infra-estrutura de apoio e assistência a paciente no domicílio</v>
      </c>
    </row>
    <row r="1752" spans="1:5" hidden="1">
      <c r="A1752">
        <v>3006</v>
      </c>
      <c r="B1752">
        <v>8720401</v>
      </c>
      <c r="D1752" t="s">
        <v>2103</v>
      </c>
      <c r="E1752" t="str">
        <f t="shared" si="27"/>
        <v>8720401-Atividades de centros de assistência psicossocial</v>
      </c>
    </row>
    <row r="1753" spans="1:5" hidden="1">
      <c r="A1753">
        <v>3006</v>
      </c>
      <c r="B1753">
        <v>8720499</v>
      </c>
      <c r="D1753" t="s">
        <v>2104</v>
      </c>
      <c r="E1753" t="str">
        <f t="shared" si="27"/>
        <v>8720499-Assistência psicossocial , portadores distúrbios psíquicos, deficiência mental dependência química</v>
      </c>
    </row>
    <row r="1754" spans="1:5" hidden="1">
      <c r="A1754">
        <v>3006</v>
      </c>
      <c r="B1754">
        <v>8730101</v>
      </c>
      <c r="D1754" t="s">
        <v>2105</v>
      </c>
      <c r="E1754" t="str">
        <f t="shared" si="27"/>
        <v>8730101-Orfanatos</v>
      </c>
    </row>
    <row r="1755" spans="1:5" hidden="1">
      <c r="A1755">
        <v>3006</v>
      </c>
      <c r="B1755">
        <v>8730102</v>
      </c>
      <c r="D1755" t="s">
        <v>2106</v>
      </c>
      <c r="E1755" t="str">
        <f t="shared" si="27"/>
        <v>8730102-Albergues assistenciais</v>
      </c>
    </row>
    <row r="1756" spans="1:5" hidden="1">
      <c r="A1756">
        <v>3006</v>
      </c>
      <c r="B1756">
        <v>8730199</v>
      </c>
      <c r="D1756" t="s">
        <v>2107</v>
      </c>
      <c r="E1756" t="str">
        <f t="shared" si="27"/>
        <v>8730199-Atividades de assistência social prestadas em residências não especificadas</v>
      </c>
    </row>
    <row r="1757" spans="1:5" hidden="1">
      <c r="A1757">
        <v>3006</v>
      </c>
      <c r="B1757">
        <v>8800600</v>
      </c>
      <c r="D1757" t="s">
        <v>2108</v>
      </c>
      <c r="E1757" t="str">
        <f t="shared" si="27"/>
        <v>8800600-Serviços de assistência social sem alojamento</v>
      </c>
    </row>
    <row r="1758" spans="1:5" hidden="1">
      <c r="A1758">
        <v>3006</v>
      </c>
      <c r="B1758">
        <v>9411100</v>
      </c>
      <c r="D1758" t="s">
        <v>2166</v>
      </c>
      <c r="E1758" t="str">
        <f t="shared" si="27"/>
        <v>9411100-Atividades de organizações associativas patronais e empresariais</v>
      </c>
    </row>
    <row r="1759" spans="1:5" hidden="1">
      <c r="A1759">
        <v>3006</v>
      </c>
      <c r="B1759">
        <v>9412001</v>
      </c>
      <c r="D1759" t="s">
        <v>2167</v>
      </c>
      <c r="E1759" t="str">
        <f t="shared" si="27"/>
        <v>9412001-Atividades de fiscalização profissional</v>
      </c>
    </row>
    <row r="1760" spans="1:5" hidden="1">
      <c r="A1760">
        <v>3006</v>
      </c>
      <c r="B1760">
        <v>9412099</v>
      </c>
      <c r="D1760" t="s">
        <v>2168</v>
      </c>
      <c r="E1760" t="str">
        <f t="shared" si="27"/>
        <v>9412099-Outras atividades associativas profissionais</v>
      </c>
    </row>
    <row r="1761" spans="1:5" hidden="1">
      <c r="A1761">
        <v>3006</v>
      </c>
      <c r="B1761">
        <v>9420100</v>
      </c>
      <c r="D1761" t="s">
        <v>2169</v>
      </c>
      <c r="E1761" t="str">
        <f t="shared" si="27"/>
        <v>9420100-Atividades de organizações sindicais</v>
      </c>
    </row>
    <row r="1762" spans="1:5" hidden="1">
      <c r="A1762">
        <v>3006</v>
      </c>
      <c r="B1762">
        <v>9430800</v>
      </c>
      <c r="D1762" t="s">
        <v>2170</v>
      </c>
      <c r="E1762" t="str">
        <f t="shared" si="27"/>
        <v>9430800-Atividades de associações de defesa de direitos sociais</v>
      </c>
    </row>
    <row r="1763" spans="1:5" hidden="1">
      <c r="A1763">
        <v>3006</v>
      </c>
      <c r="B1763">
        <v>9492800</v>
      </c>
      <c r="D1763" t="s">
        <v>2171</v>
      </c>
      <c r="E1763" t="str">
        <f t="shared" si="27"/>
        <v>9492800-Atividades de organizações políticas</v>
      </c>
    </row>
    <row r="1764" spans="1:5" hidden="1">
      <c r="A1764">
        <v>3006</v>
      </c>
      <c r="B1764">
        <v>9493600</v>
      </c>
      <c r="D1764" t="s">
        <v>2172</v>
      </c>
      <c r="E1764" t="str">
        <f t="shared" si="27"/>
        <v>9493600-Atividades de organizações associativas ligadas à cultura e à arte</v>
      </c>
    </row>
    <row r="1765" spans="1:5" hidden="1">
      <c r="A1765">
        <v>3006</v>
      </c>
      <c r="B1765">
        <v>9499500</v>
      </c>
      <c r="D1765" t="s">
        <v>2173</v>
      </c>
      <c r="E1765" t="str">
        <f t="shared" si="27"/>
        <v>9499500-Atividades associativas não especificadas</v>
      </c>
    </row>
    <row r="1766" spans="1:5" hidden="1">
      <c r="A1766">
        <v>3007</v>
      </c>
      <c r="B1766">
        <v>9491000</v>
      </c>
      <c r="D1766" t="s">
        <v>2174</v>
      </c>
      <c r="E1766" t="str">
        <f t="shared" si="27"/>
        <v>9491000-Atividades de organizações religiosas</v>
      </c>
    </row>
    <row r="1767" spans="1:5" hidden="1">
      <c r="A1767">
        <v>3008</v>
      </c>
      <c r="B1767">
        <v>8112500</v>
      </c>
      <c r="D1767" t="s">
        <v>2175</v>
      </c>
      <c r="E1767" t="str">
        <f t="shared" si="27"/>
        <v>8112500-Condomínios prediais</v>
      </c>
    </row>
    <row r="1768" spans="1:5" hidden="1">
      <c r="A1768">
        <v>3008</v>
      </c>
      <c r="B1768" t="s">
        <v>2176</v>
      </c>
      <c r="D1768" t="s">
        <v>2177</v>
      </c>
      <c r="E1768" t="str">
        <f t="shared" si="27"/>
        <v>X002-Iluminação/instalações de uso comum de prédio/conjunto de edificações</v>
      </c>
    </row>
    <row r="1769" spans="1:5" hidden="1">
      <c r="A1769">
        <v>3009</v>
      </c>
      <c r="B1769">
        <v>5221400</v>
      </c>
      <c r="D1769" t="s">
        <v>2178</v>
      </c>
      <c r="E1769" t="str">
        <f t="shared" si="27"/>
        <v>5221400-Concessionárias de rodovias, pontes, túneis e serviços relacionados</v>
      </c>
    </row>
    <row r="1770" spans="1:5" hidden="1">
      <c r="A1770">
        <v>3009</v>
      </c>
      <c r="B1770">
        <v>5229099</v>
      </c>
      <c r="D1770" t="s">
        <v>1696</v>
      </c>
      <c r="E1770" t="str">
        <f t="shared" si="27"/>
        <v>5229099-Outras atividades auxiliares dos transportes terrestres não especificadas anteriormente</v>
      </c>
    </row>
    <row r="1771" spans="1:5" hidden="1">
      <c r="A1771">
        <v>3009</v>
      </c>
      <c r="B1771" t="s">
        <v>2179</v>
      </c>
      <c r="D1771" t="s">
        <v>2180</v>
      </c>
      <c r="E1771" t="str">
        <f t="shared" si="27"/>
        <v>X904-Iluminação Pública</v>
      </c>
    </row>
    <row r="1772" spans="1:5" hidden="1">
      <c r="A1772">
        <v>3010</v>
      </c>
      <c r="B1772">
        <v>5221400</v>
      </c>
      <c r="D1772" t="s">
        <v>2178</v>
      </c>
      <c r="E1772" t="str">
        <f t="shared" si="27"/>
        <v>5221400-Concessionárias de rodovias, pontes, túneis e serviços relacionados</v>
      </c>
    </row>
    <row r="1773" spans="1:5" hidden="1">
      <c r="A1773">
        <v>3010</v>
      </c>
      <c r="B1773">
        <v>5229099</v>
      </c>
      <c r="D1773" t="s">
        <v>1696</v>
      </c>
      <c r="E1773" t="str">
        <f t="shared" si="27"/>
        <v>5229099-Outras atividades auxiliares dos transportes terrestres não especificadas anteriormente</v>
      </c>
    </row>
    <row r="1774" spans="1:5" hidden="1">
      <c r="A1774">
        <v>3011</v>
      </c>
      <c r="B1774">
        <v>8610101</v>
      </c>
      <c r="D1774" t="s">
        <v>2181</v>
      </c>
      <c r="E1774" t="str">
        <f t="shared" si="27"/>
        <v>8610101-Atividades de atendimento hospitalar, exceto pronto-socorro e unidades para atendimento a urgências</v>
      </c>
    </row>
    <row r="1775" spans="1:5" hidden="1">
      <c r="A1775">
        <v>3011</v>
      </c>
      <c r="B1775">
        <v>8610102</v>
      </c>
      <c r="D1775" t="s">
        <v>2182</v>
      </c>
      <c r="E1775" t="str">
        <f t="shared" si="27"/>
        <v>8610102-Atividades de atendimento em pronto-socorro e unidades hospitalares para atendimento a urgências</v>
      </c>
    </row>
    <row r="1776" spans="1:5" hidden="1">
      <c r="A1776">
        <v>3012</v>
      </c>
      <c r="B1776">
        <v>8511200</v>
      </c>
      <c r="D1776" t="s">
        <v>2035</v>
      </c>
      <c r="E1776" t="str">
        <f t="shared" si="27"/>
        <v>8511200-Educação infantil - creche</v>
      </c>
    </row>
    <row r="1777" spans="1:5" hidden="1">
      <c r="A1777">
        <v>3012</v>
      </c>
      <c r="B1777">
        <v>8512100</v>
      </c>
      <c r="D1777" t="s">
        <v>2036</v>
      </c>
      <c r="E1777" t="str">
        <f t="shared" si="27"/>
        <v>8512100-Educação infantil - pré-escola</v>
      </c>
    </row>
    <row r="1778" spans="1:5" hidden="1">
      <c r="A1778">
        <v>3012</v>
      </c>
      <c r="B1778">
        <v>8513900</v>
      </c>
      <c r="D1778" t="s">
        <v>2037</v>
      </c>
      <c r="E1778" t="str">
        <f t="shared" si="27"/>
        <v>8513900-Ensino fundamental</v>
      </c>
    </row>
    <row r="1779" spans="1:5" hidden="1">
      <c r="A1779">
        <v>3012</v>
      </c>
      <c r="B1779">
        <v>8520100</v>
      </c>
      <c r="D1779" t="s">
        <v>2038</v>
      </c>
      <c r="E1779" t="str">
        <f t="shared" si="27"/>
        <v>8520100-Ensino médio</v>
      </c>
    </row>
    <row r="1780" spans="1:5" hidden="1">
      <c r="A1780">
        <v>3012</v>
      </c>
      <c r="B1780">
        <v>8531700</v>
      </c>
      <c r="D1780" t="s">
        <v>2039</v>
      </c>
      <c r="E1780" t="str">
        <f t="shared" si="27"/>
        <v>8531700-Educação superior - graduação</v>
      </c>
    </row>
    <row r="1781" spans="1:5" hidden="1">
      <c r="A1781">
        <v>3012</v>
      </c>
      <c r="B1781">
        <v>8532500</v>
      </c>
      <c r="D1781" t="s">
        <v>2040</v>
      </c>
      <c r="E1781" t="str">
        <f t="shared" si="27"/>
        <v>8532500-Educação superior - graduação e pós-graduação</v>
      </c>
    </row>
    <row r="1782" spans="1:5" hidden="1">
      <c r="A1782">
        <v>3012</v>
      </c>
      <c r="B1782">
        <v>8533300</v>
      </c>
      <c r="D1782" t="s">
        <v>2041</v>
      </c>
      <c r="E1782" t="str">
        <f t="shared" si="27"/>
        <v>8533300-Educação superior - pós-graduação e extensão</v>
      </c>
    </row>
    <row r="1783" spans="1:5" hidden="1">
      <c r="A1783">
        <v>3012</v>
      </c>
      <c r="B1783">
        <v>8541400</v>
      </c>
      <c r="D1783" t="s">
        <v>2042</v>
      </c>
      <c r="E1783" t="str">
        <f t="shared" si="27"/>
        <v>8541400-Educação profissional de nível técnico</v>
      </c>
    </row>
    <row r="1784" spans="1:5" hidden="1">
      <c r="A1784">
        <v>3012</v>
      </c>
      <c r="B1784">
        <v>8542200</v>
      </c>
      <c r="D1784" t="s">
        <v>2043</v>
      </c>
      <c r="E1784" t="str">
        <f t="shared" si="27"/>
        <v>8542200-Educação profissional de nível tecnológico</v>
      </c>
    </row>
    <row r="1785" spans="1:5" hidden="1">
      <c r="A1785">
        <v>3012</v>
      </c>
      <c r="B1785">
        <v>8550301</v>
      </c>
      <c r="D1785" t="s">
        <v>2183</v>
      </c>
      <c r="E1785" t="str">
        <f t="shared" si="27"/>
        <v>8550301-Administração de caixas escolares</v>
      </c>
    </row>
    <row r="1786" spans="1:5" hidden="1">
      <c r="A1786">
        <v>3012</v>
      </c>
      <c r="B1786">
        <v>8550302</v>
      </c>
      <c r="D1786" t="s">
        <v>2045</v>
      </c>
      <c r="E1786" t="str">
        <f t="shared" si="27"/>
        <v>8550302-Atividades de apoio à educação, exceto caixas escolares</v>
      </c>
    </row>
    <row r="1787" spans="1:5" hidden="1">
      <c r="A1787">
        <v>3012</v>
      </c>
      <c r="B1787">
        <v>8591100</v>
      </c>
      <c r="D1787" t="s">
        <v>2046</v>
      </c>
      <c r="E1787" t="str">
        <f t="shared" si="27"/>
        <v>8591100-Ensino de esportes</v>
      </c>
    </row>
    <row r="1788" spans="1:5" hidden="1">
      <c r="A1788">
        <v>3012</v>
      </c>
      <c r="B1788">
        <v>8592901</v>
      </c>
      <c r="D1788" t="s">
        <v>2047</v>
      </c>
      <c r="E1788" t="str">
        <f t="shared" si="27"/>
        <v>8592901-Ensino de dança</v>
      </c>
    </row>
    <row r="1789" spans="1:5" hidden="1">
      <c r="A1789">
        <v>3012</v>
      </c>
      <c r="B1789">
        <v>8592902</v>
      </c>
      <c r="D1789" t="s">
        <v>2048</v>
      </c>
      <c r="E1789" t="str">
        <f t="shared" si="27"/>
        <v>8592902-Ensino de artes cênicas, exceto dança</v>
      </c>
    </row>
    <row r="1790" spans="1:5" hidden="1">
      <c r="A1790">
        <v>3012</v>
      </c>
      <c r="B1790">
        <v>8592903</v>
      </c>
      <c r="D1790" t="s">
        <v>2049</v>
      </c>
      <c r="E1790" t="str">
        <f t="shared" si="27"/>
        <v>8592903-Ensino de música</v>
      </c>
    </row>
    <row r="1791" spans="1:5" hidden="1">
      <c r="A1791">
        <v>3012</v>
      </c>
      <c r="B1791">
        <v>8592999</v>
      </c>
      <c r="D1791" t="s">
        <v>2184</v>
      </c>
      <c r="E1791" t="str">
        <f t="shared" si="27"/>
        <v>8592999-Ensino de arte e cultura não especificado anteriormente</v>
      </c>
    </row>
    <row r="1792" spans="1:5" hidden="1">
      <c r="A1792">
        <v>3012</v>
      </c>
      <c r="B1792">
        <v>8593700</v>
      </c>
      <c r="D1792" t="s">
        <v>2051</v>
      </c>
      <c r="E1792" t="str">
        <f t="shared" si="27"/>
        <v>8593700-Ensino de idiomas</v>
      </c>
    </row>
    <row r="1793" spans="1:5" hidden="1">
      <c r="A1793">
        <v>3012</v>
      </c>
      <c r="B1793">
        <v>8599601</v>
      </c>
      <c r="D1793" t="s">
        <v>2052</v>
      </c>
      <c r="E1793" t="str">
        <f t="shared" si="27"/>
        <v>8599601-Formação de condutores</v>
      </c>
    </row>
    <row r="1794" spans="1:5" hidden="1">
      <c r="A1794">
        <v>3012</v>
      </c>
      <c r="B1794">
        <v>8599602</v>
      </c>
      <c r="D1794" t="s">
        <v>2053</v>
      </c>
      <c r="E1794" t="str">
        <f t="shared" si="27"/>
        <v>8599602-Cursos de pilotagem</v>
      </c>
    </row>
    <row r="1795" spans="1:5" hidden="1">
      <c r="A1795">
        <v>3012</v>
      </c>
      <c r="B1795">
        <v>8599603</v>
      </c>
      <c r="D1795" t="s">
        <v>2054</v>
      </c>
      <c r="E1795" t="str">
        <f t="shared" si="27"/>
        <v>8599603-Treinamento em informática</v>
      </c>
    </row>
    <row r="1796" spans="1:5" hidden="1">
      <c r="A1796">
        <v>3012</v>
      </c>
      <c r="B1796">
        <v>8599604</v>
      </c>
      <c r="D1796" t="s">
        <v>2055</v>
      </c>
      <c r="E1796" t="str">
        <f t="shared" si="27"/>
        <v>8599604-Treinamento em desenvolvimento profissional e gerencial</v>
      </c>
    </row>
    <row r="1797" spans="1:5" hidden="1">
      <c r="A1797">
        <v>3012</v>
      </c>
      <c r="B1797">
        <v>8599605</v>
      </c>
      <c r="D1797" t="s">
        <v>2056</v>
      </c>
      <c r="E1797" t="str">
        <f t="shared" si="27"/>
        <v>8599605-Cursos preparatórios para concursos</v>
      </c>
    </row>
    <row r="1798" spans="1:5" hidden="1">
      <c r="A1798">
        <v>3012</v>
      </c>
      <c r="B1798">
        <v>8599699</v>
      </c>
      <c r="D1798" t="s">
        <v>2185</v>
      </c>
      <c r="E1798" t="str">
        <f t="shared" si="27"/>
        <v>8599699-Outras atividades de ensino não especificadas anteriormente</v>
      </c>
    </row>
    <row r="1799" spans="1:5" hidden="1">
      <c r="A1799">
        <v>3060</v>
      </c>
      <c r="B1799">
        <v>4511101</v>
      </c>
      <c r="D1799" t="s">
        <v>1427</v>
      </c>
      <c r="E1799" t="str">
        <f t="shared" si="27"/>
        <v>4511101-Comércio a varejo de automóveis, camionetas e utilitários novos</v>
      </c>
    </row>
    <row r="1800" spans="1:5" hidden="1">
      <c r="A1800">
        <v>3060</v>
      </c>
      <c r="B1800">
        <v>4511102</v>
      </c>
      <c r="D1800" t="s">
        <v>1428</v>
      </c>
      <c r="E1800" t="str">
        <f t="shared" ref="E1800:E1863" si="28">CONCATENATE(B1800,"-",D1800)</f>
        <v>4511102-Comércio a varejo de automóveis, camionetas e utilitários usados</v>
      </c>
    </row>
    <row r="1801" spans="1:5" hidden="1">
      <c r="A1801">
        <v>3060</v>
      </c>
      <c r="B1801">
        <v>4511103</v>
      </c>
      <c r="D1801" t="s">
        <v>1429</v>
      </c>
      <c r="E1801" t="str">
        <f t="shared" si="28"/>
        <v>4511103-Comércio por atacado de automóveis, camionetas e utilitários novos e usados</v>
      </c>
    </row>
    <row r="1802" spans="1:5" hidden="1">
      <c r="A1802">
        <v>3060</v>
      </c>
      <c r="B1802">
        <v>4511104</v>
      </c>
      <c r="D1802" t="s">
        <v>1430</v>
      </c>
      <c r="E1802" t="str">
        <f t="shared" si="28"/>
        <v>4511104-Comércio por atacado de caminhões novos e usados</v>
      </c>
    </row>
    <row r="1803" spans="1:5" hidden="1">
      <c r="A1803">
        <v>3060</v>
      </c>
      <c r="B1803">
        <v>4511105</v>
      </c>
      <c r="D1803" t="s">
        <v>1431</v>
      </c>
      <c r="E1803" t="str">
        <f t="shared" si="28"/>
        <v>4511105-Comércio por atacado de reboques e semi-reboques novos e usados</v>
      </c>
    </row>
    <row r="1804" spans="1:5" hidden="1">
      <c r="A1804">
        <v>3060</v>
      </c>
      <c r="B1804">
        <v>4511106</v>
      </c>
      <c r="D1804" t="s">
        <v>1432</v>
      </c>
      <c r="E1804" t="str">
        <f t="shared" si="28"/>
        <v>4511106-Comércio por atacado de ônibus e microônibus novos e usados</v>
      </c>
    </row>
    <row r="1805" spans="1:5" hidden="1">
      <c r="A1805">
        <v>3060</v>
      </c>
      <c r="B1805">
        <v>4512901</v>
      </c>
      <c r="D1805" t="s">
        <v>1433</v>
      </c>
      <c r="E1805" t="str">
        <f t="shared" si="28"/>
        <v>4512901-Representantes comerciais e agentes do comércio de veículos automotores</v>
      </c>
    </row>
    <row r="1806" spans="1:5" hidden="1">
      <c r="A1806">
        <v>3060</v>
      </c>
      <c r="B1806">
        <v>4512902</v>
      </c>
      <c r="D1806" t="s">
        <v>1434</v>
      </c>
      <c r="E1806" t="str">
        <f t="shared" si="28"/>
        <v>4512902-Comércio sob consignação de veículos automotores</v>
      </c>
    </row>
    <row r="1807" spans="1:5" hidden="1">
      <c r="A1807">
        <v>3060</v>
      </c>
      <c r="B1807">
        <v>4520001</v>
      </c>
      <c r="D1807" t="s">
        <v>1435</v>
      </c>
      <c r="E1807" t="str">
        <f t="shared" si="28"/>
        <v>4520001-Comércio; reparação de veículos automotores e motocicletas</v>
      </c>
    </row>
    <row r="1808" spans="1:5" hidden="1">
      <c r="A1808">
        <v>3060</v>
      </c>
      <c r="B1808">
        <v>4520002</v>
      </c>
      <c r="D1808" t="s">
        <v>1435</v>
      </c>
      <c r="E1808" t="str">
        <f t="shared" si="28"/>
        <v>4520002-Comércio; reparação de veículos automotores e motocicletas</v>
      </c>
    </row>
    <row r="1809" spans="1:5" hidden="1">
      <c r="A1809">
        <v>3060</v>
      </c>
      <c r="B1809">
        <v>4520003</v>
      </c>
      <c r="D1809" t="s">
        <v>1436</v>
      </c>
      <c r="E1809" t="str">
        <f t="shared" si="28"/>
        <v>4520003-Serviços de manutenção e reparação elétrica de veículos automotores</v>
      </c>
    </row>
    <row r="1810" spans="1:5" hidden="1">
      <c r="A1810">
        <v>3060</v>
      </c>
      <c r="B1810">
        <v>4520004</v>
      </c>
      <c r="D1810" t="s">
        <v>1437</v>
      </c>
      <c r="E1810" t="str">
        <f t="shared" si="28"/>
        <v>4520004-Serviços de alinhamento e balanceamento de veículos automotores</v>
      </c>
    </row>
    <row r="1811" spans="1:5" hidden="1">
      <c r="A1811">
        <v>3060</v>
      </c>
      <c r="B1811">
        <v>4520005</v>
      </c>
      <c r="D1811" t="s">
        <v>1435</v>
      </c>
      <c r="E1811" t="str">
        <f t="shared" si="28"/>
        <v>4520005-Comércio; reparação de veículos automotores e motocicletas</v>
      </c>
    </row>
    <row r="1812" spans="1:5" hidden="1">
      <c r="A1812">
        <v>3060</v>
      </c>
      <c r="B1812">
        <v>4520006</v>
      </c>
      <c r="D1812" t="s">
        <v>1435</v>
      </c>
      <c r="E1812" t="str">
        <f t="shared" si="28"/>
        <v>4520006-Comércio; reparação de veículos automotores e motocicletas</v>
      </c>
    </row>
    <row r="1813" spans="1:5" hidden="1">
      <c r="A1813">
        <v>3060</v>
      </c>
      <c r="B1813">
        <v>4520007</v>
      </c>
      <c r="D1813" t="s">
        <v>1435</v>
      </c>
      <c r="E1813" t="str">
        <f t="shared" si="28"/>
        <v>4520007-Comércio; reparação de veículos automotores e motocicletas</v>
      </c>
    </row>
    <row r="1814" spans="1:5" hidden="1">
      <c r="A1814">
        <v>3060</v>
      </c>
      <c r="B1814">
        <v>4520008</v>
      </c>
      <c r="D1814" t="s">
        <v>1438</v>
      </c>
      <c r="E1814" t="str">
        <f t="shared" si="28"/>
        <v>4520008-Serviços de capotaria</v>
      </c>
    </row>
    <row r="1815" spans="1:5" hidden="1">
      <c r="A1815">
        <v>3060</v>
      </c>
      <c r="B1815">
        <v>4530701</v>
      </c>
      <c r="D1815" t="s">
        <v>1439</v>
      </c>
      <c r="E1815" t="str">
        <f t="shared" si="28"/>
        <v>4530701-Comércio por atacado de peças e acessórios novos para veículos automotores</v>
      </c>
    </row>
    <row r="1816" spans="1:5" hidden="1">
      <c r="A1816">
        <v>3060</v>
      </c>
      <c r="B1816">
        <v>4530702</v>
      </c>
      <c r="D1816" t="s">
        <v>1440</v>
      </c>
      <c r="E1816" t="str">
        <f t="shared" si="28"/>
        <v>4530702-Comércio por atacado de pneumáticos e câmaras-de-ar</v>
      </c>
    </row>
    <row r="1817" spans="1:5" hidden="1">
      <c r="A1817">
        <v>3060</v>
      </c>
      <c r="B1817">
        <v>4530703</v>
      </c>
      <c r="D1817" t="s">
        <v>1441</v>
      </c>
      <c r="E1817" t="str">
        <f t="shared" si="28"/>
        <v>4530703-Comércio a varejo de peças e acessórios novos para veículos automotores</v>
      </c>
    </row>
    <row r="1818" spans="1:5" hidden="1">
      <c r="A1818">
        <v>3060</v>
      </c>
      <c r="B1818">
        <v>4530704</v>
      </c>
      <c r="D1818" t="s">
        <v>1442</v>
      </c>
      <c r="E1818" t="str">
        <f t="shared" si="28"/>
        <v>4530704-Comércio a varejo de peças e acessórios usados para veículos automotores</v>
      </c>
    </row>
    <row r="1819" spans="1:5" hidden="1">
      <c r="A1819">
        <v>3060</v>
      </c>
      <c r="B1819">
        <v>4530705</v>
      </c>
      <c r="D1819" t="s">
        <v>1443</v>
      </c>
      <c r="E1819" t="str">
        <f t="shared" si="28"/>
        <v>4530705-Comércio a varejo de pneumáticos e câmaras-de-ar</v>
      </c>
    </row>
    <row r="1820" spans="1:5" hidden="1">
      <c r="A1820">
        <v>3060</v>
      </c>
      <c r="B1820">
        <v>4530706</v>
      </c>
      <c r="D1820" t="s">
        <v>1444</v>
      </c>
      <c r="E1820" t="str">
        <f t="shared" si="28"/>
        <v>4530706-Representantes comerciais e agentes do comércio de peças e acessórios novos e usados para veículos a</v>
      </c>
    </row>
    <row r="1821" spans="1:5" hidden="1">
      <c r="A1821">
        <v>3060</v>
      </c>
      <c r="B1821">
        <v>4541201</v>
      </c>
      <c r="D1821" t="s">
        <v>1445</v>
      </c>
      <c r="E1821" t="str">
        <f t="shared" si="28"/>
        <v>4541201-Comércio por atacado de motocicletas e motonetas</v>
      </c>
    </row>
    <row r="1822" spans="1:5" hidden="1">
      <c r="A1822">
        <v>3060</v>
      </c>
      <c r="B1822">
        <v>4541202</v>
      </c>
      <c r="D1822" t="s">
        <v>1446</v>
      </c>
      <c r="E1822" t="str">
        <f t="shared" si="28"/>
        <v>4541202-Comércio por atacado de peças e acessórios para motocicletas e motonetas</v>
      </c>
    </row>
    <row r="1823" spans="1:5" hidden="1">
      <c r="A1823">
        <v>3060</v>
      </c>
      <c r="B1823">
        <v>4541203</v>
      </c>
      <c r="D1823" t="s">
        <v>1447</v>
      </c>
      <c r="E1823" t="str">
        <f t="shared" si="28"/>
        <v>4541203-Comércio a varejo de motocicletas e motonetas novas</v>
      </c>
    </row>
    <row r="1824" spans="1:5" hidden="1">
      <c r="A1824">
        <v>3060</v>
      </c>
      <c r="B1824">
        <v>4541204</v>
      </c>
      <c r="D1824" t="s">
        <v>1448</v>
      </c>
      <c r="E1824" t="str">
        <f t="shared" si="28"/>
        <v>4541204-Comércio a varejo de motocicletas e motonetas usadas</v>
      </c>
    </row>
    <row r="1825" spans="1:5" hidden="1">
      <c r="A1825">
        <v>3060</v>
      </c>
      <c r="B1825">
        <v>4541206</v>
      </c>
      <c r="D1825" t="s">
        <v>1449</v>
      </c>
      <c r="E1825" t="str">
        <f t="shared" si="28"/>
        <v>4541206-Comércio a varejo de peças e acessórios novos para motocicletas e motonetas</v>
      </c>
    </row>
    <row r="1826" spans="1:5" hidden="1">
      <c r="A1826">
        <v>3060</v>
      </c>
      <c r="B1826">
        <v>4541207</v>
      </c>
      <c r="D1826" t="s">
        <v>1450</v>
      </c>
      <c r="E1826" t="str">
        <f t="shared" si="28"/>
        <v>4541207-Comércio a varejo de peças e acessórios usados para motocicletas e motonetas</v>
      </c>
    </row>
    <row r="1827" spans="1:5" hidden="1">
      <c r="A1827">
        <v>3060</v>
      </c>
      <c r="B1827">
        <v>4542101</v>
      </c>
      <c r="D1827" t="s">
        <v>1451</v>
      </c>
      <c r="E1827" t="str">
        <f t="shared" si="28"/>
        <v>4542101-Representantes comerciais e agentes do comércio de motocicletas e motonetas, peças e acessórios</v>
      </c>
    </row>
    <row r="1828" spans="1:5" hidden="1">
      <c r="A1828">
        <v>3060</v>
      </c>
      <c r="B1828">
        <v>4542102</v>
      </c>
      <c r="D1828" t="s">
        <v>1452</v>
      </c>
      <c r="E1828" t="str">
        <f t="shared" si="28"/>
        <v>4542102-Comércio sob consignação de motocicletas e motonetas</v>
      </c>
    </row>
    <row r="1829" spans="1:5" hidden="1">
      <c r="A1829">
        <v>3060</v>
      </c>
      <c r="B1829">
        <v>4543900</v>
      </c>
      <c r="D1829" t="s">
        <v>1435</v>
      </c>
      <c r="E1829" t="str">
        <f t="shared" si="28"/>
        <v>4543900-Comércio; reparação de veículos automotores e motocicletas</v>
      </c>
    </row>
    <row r="1830" spans="1:5" hidden="1">
      <c r="A1830">
        <v>3060</v>
      </c>
      <c r="B1830">
        <v>4611700</v>
      </c>
      <c r="D1830" t="s">
        <v>1453</v>
      </c>
      <c r="E1830" t="str">
        <f t="shared" si="28"/>
        <v>4611700-Representantes comerciais e agentes do comércio de matérias-primas agrícolas e animais vivos</v>
      </c>
    </row>
    <row r="1831" spans="1:5" hidden="1">
      <c r="A1831">
        <v>3060</v>
      </c>
      <c r="B1831">
        <v>4612500</v>
      </c>
      <c r="D1831" t="s">
        <v>1454</v>
      </c>
      <c r="E1831" t="str">
        <f t="shared" si="28"/>
        <v>4612500-Representantes comerciais e agentes do comércio de combustíveis, minerais, produtos siderúrgicos e q</v>
      </c>
    </row>
    <row r="1832" spans="1:5" hidden="1">
      <c r="A1832">
        <v>3060</v>
      </c>
      <c r="B1832">
        <v>4613300</v>
      </c>
      <c r="D1832" t="s">
        <v>1455</v>
      </c>
      <c r="E1832" t="str">
        <f t="shared" si="28"/>
        <v>4613300-Representantes comerciais e agentes do comércio de madeira, material de construção e ferragens</v>
      </c>
    </row>
    <row r="1833" spans="1:5" hidden="1">
      <c r="A1833">
        <v>3060</v>
      </c>
      <c r="B1833">
        <v>4614100</v>
      </c>
      <c r="D1833" t="s">
        <v>1456</v>
      </c>
      <c r="E1833" t="str">
        <f t="shared" si="28"/>
        <v>4614100-Representantes comerciais e agentes do comércio de máquinas, equipamentos, embarcações e aeronaves</v>
      </c>
    </row>
    <row r="1834" spans="1:5" hidden="1">
      <c r="A1834">
        <v>3060</v>
      </c>
      <c r="B1834">
        <v>4615000</v>
      </c>
      <c r="D1834" t="s">
        <v>1457</v>
      </c>
      <c r="E1834" t="str">
        <f t="shared" si="28"/>
        <v>4615000-Representantes comerciais e agentes do comércio de eletrodomésticos, móveis e artigos de uso domésti</v>
      </c>
    </row>
    <row r="1835" spans="1:5" hidden="1">
      <c r="A1835">
        <v>3060</v>
      </c>
      <c r="B1835">
        <v>4616800</v>
      </c>
      <c r="D1835" t="s">
        <v>1458</v>
      </c>
      <c r="E1835" t="str">
        <f t="shared" si="28"/>
        <v>4616800-Representantes comerciais e agentes do comércio de têxteis, vestuário, calçados e artigos de viagem</v>
      </c>
    </row>
    <row r="1836" spans="1:5" hidden="1">
      <c r="A1836">
        <v>3060</v>
      </c>
      <c r="B1836">
        <v>4617600</v>
      </c>
      <c r="D1836" t="s">
        <v>1459</v>
      </c>
      <c r="E1836" t="str">
        <f t="shared" si="28"/>
        <v>4617600-Representantes comerciais e agentes do comércio de produtos alimentícios, bebidas e fumo</v>
      </c>
    </row>
    <row r="1837" spans="1:5" hidden="1">
      <c r="A1837">
        <v>3060</v>
      </c>
      <c r="B1837">
        <v>4618401</v>
      </c>
      <c r="D1837" t="s">
        <v>1460</v>
      </c>
      <c r="E1837" t="str">
        <f t="shared" si="28"/>
        <v>4618401-Representantes comerciais e agentes do comércio de medicamentos, cosméticos e produtos de perfumaria</v>
      </c>
    </row>
    <row r="1838" spans="1:5" hidden="1">
      <c r="A1838">
        <v>3060</v>
      </c>
      <c r="B1838">
        <v>4618402</v>
      </c>
      <c r="D1838" t="s">
        <v>1461</v>
      </c>
      <c r="E1838" t="str">
        <f t="shared" si="28"/>
        <v>4618402-Representantes comerciais e agentes do comércio de instrumentos e materiais odonto-médico-hospitalar</v>
      </c>
    </row>
    <row r="1839" spans="1:5" hidden="1">
      <c r="A1839">
        <v>3060</v>
      </c>
      <c r="B1839">
        <v>4618403</v>
      </c>
      <c r="D1839" t="s">
        <v>1462</v>
      </c>
      <c r="E1839" t="str">
        <f t="shared" si="28"/>
        <v>4618403-Representantes comerciais e agentes do comércio de jornais, revistas e outras publicações</v>
      </c>
    </row>
    <row r="1840" spans="1:5" hidden="1">
      <c r="A1840">
        <v>3060</v>
      </c>
      <c r="B1840">
        <v>4618499</v>
      </c>
      <c r="D1840" t="s">
        <v>1463</v>
      </c>
      <c r="E1840" t="str">
        <f t="shared" si="28"/>
        <v>4618499-Outros representantes comerciais e agentes do comércio especializado em produtos não especificados a</v>
      </c>
    </row>
    <row r="1841" spans="1:5" hidden="1">
      <c r="A1841">
        <v>3060</v>
      </c>
      <c r="B1841">
        <v>4619200</v>
      </c>
      <c r="D1841" t="s">
        <v>1464</v>
      </c>
      <c r="E1841" t="str">
        <f t="shared" si="28"/>
        <v>4619200-Representantes comerciais e agentes do comércio de mercadorias em geral não especializado</v>
      </c>
    </row>
    <row r="1842" spans="1:5" hidden="1">
      <c r="A1842">
        <v>3060</v>
      </c>
      <c r="B1842">
        <v>4621400</v>
      </c>
      <c r="D1842" t="s">
        <v>1465</v>
      </c>
      <c r="E1842" t="str">
        <f t="shared" si="28"/>
        <v>4621400-Comércio atacadista de café em grão</v>
      </c>
    </row>
    <row r="1843" spans="1:5" hidden="1">
      <c r="A1843">
        <v>3060</v>
      </c>
      <c r="B1843">
        <v>4622200</v>
      </c>
      <c r="D1843" t="s">
        <v>1466</v>
      </c>
      <c r="E1843" t="str">
        <f t="shared" si="28"/>
        <v>4622200-Comércio atacadista de soja</v>
      </c>
    </row>
    <row r="1844" spans="1:5" hidden="1">
      <c r="A1844">
        <v>3060</v>
      </c>
      <c r="B1844">
        <v>4623101</v>
      </c>
      <c r="D1844" t="s">
        <v>1467</v>
      </c>
      <c r="E1844" t="str">
        <f t="shared" si="28"/>
        <v>4623101-Comércio atacadista de animais vivos</v>
      </c>
    </row>
    <row r="1845" spans="1:5" hidden="1">
      <c r="A1845">
        <v>3060</v>
      </c>
      <c r="B1845">
        <v>4623102</v>
      </c>
      <c r="D1845" t="s">
        <v>1468</v>
      </c>
      <c r="E1845" t="str">
        <f t="shared" si="28"/>
        <v>4623102-Comércio atacadista de couros, lãs, peles e outros subprodutos não-comestíveis de origem animal</v>
      </c>
    </row>
    <row r="1846" spans="1:5" hidden="1">
      <c r="A1846">
        <v>3060</v>
      </c>
      <c r="B1846">
        <v>4623103</v>
      </c>
      <c r="D1846" t="s">
        <v>1469</v>
      </c>
      <c r="E1846" t="str">
        <f t="shared" si="28"/>
        <v>4623103-Comércio atacadista de algodão</v>
      </c>
    </row>
    <row r="1847" spans="1:5" hidden="1">
      <c r="A1847">
        <v>3060</v>
      </c>
      <c r="B1847">
        <v>4623104</v>
      </c>
      <c r="D1847" t="s">
        <v>1470</v>
      </c>
      <c r="E1847" t="str">
        <f t="shared" si="28"/>
        <v>4623104-Comércio atacadista de fumo em folha não beneficiado</v>
      </c>
    </row>
    <row r="1848" spans="1:5" hidden="1">
      <c r="A1848">
        <v>3060</v>
      </c>
      <c r="B1848">
        <v>4623105</v>
      </c>
      <c r="D1848" t="s">
        <v>1471</v>
      </c>
      <c r="E1848" t="str">
        <f t="shared" si="28"/>
        <v>4623105-Comércio atacadista de cacau</v>
      </c>
    </row>
    <row r="1849" spans="1:5" hidden="1">
      <c r="A1849">
        <v>3060</v>
      </c>
      <c r="B1849">
        <v>4623106</v>
      </c>
      <c r="D1849" t="s">
        <v>1472</v>
      </c>
      <c r="E1849" t="str">
        <f t="shared" si="28"/>
        <v>4623106-Comércio atacadista de sementes, flores, plantas e gramas</v>
      </c>
    </row>
    <row r="1850" spans="1:5" hidden="1">
      <c r="A1850">
        <v>3060</v>
      </c>
      <c r="B1850">
        <v>4623107</v>
      </c>
      <c r="D1850" t="s">
        <v>1473</v>
      </c>
      <c r="E1850" t="str">
        <f t="shared" si="28"/>
        <v>4623107-Comércio atacadista de sisal</v>
      </c>
    </row>
    <row r="1851" spans="1:5" hidden="1">
      <c r="A1851">
        <v>3060</v>
      </c>
      <c r="B1851">
        <v>4623108</v>
      </c>
      <c r="D1851" t="s">
        <v>1474</v>
      </c>
      <c r="E1851" t="str">
        <f t="shared" si="28"/>
        <v>4623108-Comércio atacadista de matérias-primas agrícolas com atividade de fracionamento e acondicionamento</v>
      </c>
    </row>
    <row r="1852" spans="1:5" hidden="1">
      <c r="A1852">
        <v>3060</v>
      </c>
      <c r="B1852">
        <v>4623109</v>
      </c>
      <c r="D1852" t="s">
        <v>1475</v>
      </c>
      <c r="E1852" t="str">
        <f t="shared" si="28"/>
        <v>4623109-Comércio atacadista de alimentos para animais</v>
      </c>
    </row>
    <row r="1853" spans="1:5" hidden="1">
      <c r="A1853">
        <v>3060</v>
      </c>
      <c r="B1853">
        <v>4623199</v>
      </c>
      <c r="D1853" t="s">
        <v>1476</v>
      </c>
      <c r="E1853" t="str">
        <f t="shared" si="28"/>
        <v>4623199-Comércio atacadista de matérias-primas agrícolas não especificadas</v>
      </c>
    </row>
    <row r="1854" spans="1:5" hidden="1">
      <c r="A1854">
        <v>3060</v>
      </c>
      <c r="B1854">
        <v>4631100</v>
      </c>
      <c r="D1854" t="s">
        <v>1477</v>
      </c>
      <c r="E1854" t="str">
        <f t="shared" si="28"/>
        <v>4631100-Comércio atacadista de leite e laticínios</v>
      </c>
    </row>
    <row r="1855" spans="1:5" hidden="1">
      <c r="A1855">
        <v>3060</v>
      </c>
      <c r="B1855">
        <v>4632001</v>
      </c>
      <c r="D1855" t="s">
        <v>1478</v>
      </c>
      <c r="E1855" t="str">
        <f t="shared" si="28"/>
        <v>4632001-Comércio atacadista de cereais e leguminosas beneficiados</v>
      </c>
    </row>
    <row r="1856" spans="1:5" hidden="1">
      <c r="A1856">
        <v>3060</v>
      </c>
      <c r="B1856">
        <v>4632002</v>
      </c>
      <c r="D1856" t="s">
        <v>1479</v>
      </c>
      <c r="E1856" t="str">
        <f t="shared" si="28"/>
        <v>4632002-Comércio atacadista de farinhas, amidos e féculas</v>
      </c>
    </row>
    <row r="1857" spans="1:5" hidden="1">
      <c r="A1857">
        <v>3060</v>
      </c>
      <c r="B1857">
        <v>4632003</v>
      </c>
      <c r="D1857" t="s">
        <v>1478</v>
      </c>
      <c r="E1857" t="str">
        <f t="shared" si="28"/>
        <v>4632003-Comércio atacadista de cereais e leguminosas beneficiados</v>
      </c>
    </row>
    <row r="1858" spans="1:5" hidden="1">
      <c r="A1858">
        <v>3060</v>
      </c>
      <c r="B1858">
        <v>4633801</v>
      </c>
      <c r="D1858" t="s">
        <v>1480</v>
      </c>
      <c r="E1858" t="str">
        <f t="shared" si="28"/>
        <v>4633801-Comércio atacadista de frutas, verduras, raízes, tubérculos, hortaliças e legumes frescos</v>
      </c>
    </row>
    <row r="1859" spans="1:5" hidden="1">
      <c r="A1859">
        <v>3060</v>
      </c>
      <c r="B1859">
        <v>4633802</v>
      </c>
      <c r="D1859" t="s">
        <v>1481</v>
      </c>
      <c r="E1859" t="str">
        <f t="shared" si="28"/>
        <v>4633802-Comércio atacadista de aves vivas e ovos</v>
      </c>
    </row>
    <row r="1860" spans="1:5" hidden="1">
      <c r="A1860">
        <v>3060</v>
      </c>
      <c r="B1860">
        <v>4633803</v>
      </c>
      <c r="D1860" t="s">
        <v>1482</v>
      </c>
      <c r="E1860" t="str">
        <f t="shared" si="28"/>
        <v>4633803-Comércio atacadista de coelhos e outros pequenos animais vivos para alimentação</v>
      </c>
    </row>
    <row r="1861" spans="1:5" hidden="1">
      <c r="A1861">
        <v>3060</v>
      </c>
      <c r="B1861">
        <v>4634601</v>
      </c>
      <c r="D1861" t="s">
        <v>1483</v>
      </c>
      <c r="E1861" t="str">
        <f t="shared" si="28"/>
        <v>4634601-Comércio atacadista de carnes bovinas e suínas e derivados</v>
      </c>
    </row>
    <row r="1862" spans="1:5" hidden="1">
      <c r="A1862">
        <v>3060</v>
      </c>
      <c r="B1862">
        <v>4634602</v>
      </c>
      <c r="D1862" t="s">
        <v>1484</v>
      </c>
      <c r="E1862" t="str">
        <f t="shared" si="28"/>
        <v>4634602-Comércio atacadista de aves abatidas e derivados</v>
      </c>
    </row>
    <row r="1863" spans="1:5" hidden="1">
      <c r="A1863">
        <v>3060</v>
      </c>
      <c r="B1863">
        <v>4634603</v>
      </c>
      <c r="D1863" t="s">
        <v>1485</v>
      </c>
      <c r="E1863" t="str">
        <f t="shared" si="28"/>
        <v>4634603-Comércio atacadista de pescados e frutos do mar</v>
      </c>
    </row>
    <row r="1864" spans="1:5" hidden="1">
      <c r="A1864">
        <v>3060</v>
      </c>
      <c r="B1864">
        <v>4634699</v>
      </c>
      <c r="D1864" t="s">
        <v>1486</v>
      </c>
      <c r="E1864" t="str">
        <f t="shared" ref="E1864:E1927" si="29">CONCATENATE(B1864,"-",D1864)</f>
        <v>4634699-Comércio atacadista de carnes e derivados de outros animais</v>
      </c>
    </row>
    <row r="1865" spans="1:5" hidden="1">
      <c r="A1865">
        <v>3060</v>
      </c>
      <c r="B1865">
        <v>4635401</v>
      </c>
      <c r="D1865" t="s">
        <v>1487</v>
      </c>
      <c r="E1865" t="str">
        <f t="shared" si="29"/>
        <v>4635401-Comércio atacadista de água mineral</v>
      </c>
    </row>
    <row r="1866" spans="1:5" hidden="1">
      <c r="A1866">
        <v>3060</v>
      </c>
      <c r="B1866">
        <v>4635402</v>
      </c>
      <c r="D1866" t="s">
        <v>1488</v>
      </c>
      <c r="E1866" t="str">
        <f t="shared" si="29"/>
        <v>4635402-Comércio atacadista de cerveja, chope e refrigerante</v>
      </c>
    </row>
    <row r="1867" spans="1:5" hidden="1">
      <c r="A1867">
        <v>3060</v>
      </c>
      <c r="B1867">
        <v>4635403</v>
      </c>
      <c r="D1867" t="s">
        <v>1489</v>
      </c>
      <c r="E1867" t="str">
        <f t="shared" si="29"/>
        <v>4635403-Comércio atacadista de bebidas com atividade de fracionamento e acondicionamento associada</v>
      </c>
    </row>
    <row r="1868" spans="1:5" hidden="1">
      <c r="A1868">
        <v>3060</v>
      </c>
      <c r="B1868">
        <v>4635499</v>
      </c>
      <c r="D1868" t="s">
        <v>1490</v>
      </c>
      <c r="E1868" t="str">
        <f t="shared" si="29"/>
        <v>4635499-Comércio atacadista de bebidas não especificadas</v>
      </c>
    </row>
    <row r="1869" spans="1:5" hidden="1">
      <c r="A1869">
        <v>3060</v>
      </c>
      <c r="B1869">
        <v>4636201</v>
      </c>
      <c r="D1869" t="s">
        <v>1491</v>
      </c>
      <c r="E1869" t="str">
        <f t="shared" si="29"/>
        <v>4636201-Comércio atacadista de fumo beneficiado</v>
      </c>
    </row>
    <row r="1870" spans="1:5" hidden="1">
      <c r="A1870">
        <v>3060</v>
      </c>
      <c r="B1870">
        <v>4636202</v>
      </c>
      <c r="D1870" t="s">
        <v>1492</v>
      </c>
      <c r="E1870" t="str">
        <f t="shared" si="29"/>
        <v>4636202-Comércio atacadista de cigarros, cigarrilhas e charutos</v>
      </c>
    </row>
    <row r="1871" spans="1:5" hidden="1">
      <c r="A1871">
        <v>3060</v>
      </c>
      <c r="B1871">
        <v>4637101</v>
      </c>
      <c r="D1871" t="s">
        <v>1493</v>
      </c>
      <c r="E1871" t="str">
        <f t="shared" si="29"/>
        <v>4637101-Comércio atacadista de café torrado, moído e solúvel</v>
      </c>
    </row>
    <row r="1872" spans="1:5" hidden="1">
      <c r="A1872">
        <v>3060</v>
      </c>
      <c r="B1872">
        <v>4637102</v>
      </c>
      <c r="D1872" t="s">
        <v>1494</v>
      </c>
      <c r="E1872" t="str">
        <f t="shared" si="29"/>
        <v>4637102-Comércio atacadista de açúcar</v>
      </c>
    </row>
    <row r="1873" spans="1:5" hidden="1">
      <c r="A1873">
        <v>3060</v>
      </c>
      <c r="B1873">
        <v>4637103</v>
      </c>
      <c r="D1873" t="s">
        <v>1495</v>
      </c>
      <c r="E1873" t="str">
        <f t="shared" si="29"/>
        <v>4637103-Comércio atacadista de óleos e gorduras</v>
      </c>
    </row>
    <row r="1874" spans="1:5" hidden="1">
      <c r="A1874">
        <v>3060</v>
      </c>
      <c r="B1874">
        <v>4637104</v>
      </c>
      <c r="D1874" t="s">
        <v>1496</v>
      </c>
      <c r="E1874" t="str">
        <f t="shared" si="29"/>
        <v>4637104-Comércio atacadista de pães, bolos, biscoitos e similares</v>
      </c>
    </row>
    <row r="1875" spans="1:5" hidden="1">
      <c r="A1875">
        <v>3060</v>
      </c>
      <c r="B1875">
        <v>4637105</v>
      </c>
      <c r="D1875" t="s">
        <v>1497</v>
      </c>
      <c r="E1875" t="str">
        <f t="shared" si="29"/>
        <v>4637105-Comércio atacadista de massas alimentícias</v>
      </c>
    </row>
    <row r="1876" spans="1:5" hidden="1">
      <c r="A1876">
        <v>3060</v>
      </c>
      <c r="B1876">
        <v>4637106</v>
      </c>
      <c r="D1876" t="s">
        <v>1498</v>
      </c>
      <c r="E1876" t="str">
        <f t="shared" si="29"/>
        <v>4637106-Comércio atacadista de sorvetes</v>
      </c>
    </row>
    <row r="1877" spans="1:5" hidden="1">
      <c r="A1877">
        <v>3060</v>
      </c>
      <c r="B1877">
        <v>4637107</v>
      </c>
      <c r="D1877" t="s">
        <v>1499</v>
      </c>
      <c r="E1877" t="str">
        <f t="shared" si="29"/>
        <v>4637107-Comércio atacadista de chocolates, confeitos, balas, bombons e semelhantes</v>
      </c>
    </row>
    <row r="1878" spans="1:5" hidden="1">
      <c r="A1878">
        <v>3060</v>
      </c>
      <c r="B1878">
        <v>4637199</v>
      </c>
      <c r="D1878" t="s">
        <v>1500</v>
      </c>
      <c r="E1878" t="str">
        <f t="shared" si="29"/>
        <v>4637199-Comércio atacadista especializado em outros produtos alimentícios não especificados</v>
      </c>
    </row>
    <row r="1879" spans="1:5" hidden="1">
      <c r="A1879">
        <v>3060</v>
      </c>
      <c r="B1879">
        <v>4639701</v>
      </c>
      <c r="D1879" t="s">
        <v>1501</v>
      </c>
      <c r="E1879" t="str">
        <f t="shared" si="29"/>
        <v>4639701-Comércio atacadista de produtos alimentícios em geral</v>
      </c>
    </row>
    <row r="1880" spans="1:5" hidden="1">
      <c r="A1880">
        <v>3060</v>
      </c>
      <c r="B1880">
        <v>4639702</v>
      </c>
      <c r="D1880" t="s">
        <v>1501</v>
      </c>
      <c r="E1880" t="str">
        <f t="shared" si="29"/>
        <v>4639702-Comércio atacadista de produtos alimentícios em geral</v>
      </c>
    </row>
    <row r="1881" spans="1:5" hidden="1">
      <c r="A1881">
        <v>3060</v>
      </c>
      <c r="B1881">
        <v>4641901</v>
      </c>
      <c r="D1881" t="s">
        <v>1502</v>
      </c>
      <c r="E1881" t="str">
        <f t="shared" si="29"/>
        <v>4641901-Comércio atacadista de tecidos</v>
      </c>
    </row>
    <row r="1882" spans="1:5" hidden="1">
      <c r="A1882">
        <v>3060</v>
      </c>
      <c r="B1882">
        <v>4641902</v>
      </c>
      <c r="D1882" t="s">
        <v>1503</v>
      </c>
      <c r="E1882" t="str">
        <f t="shared" si="29"/>
        <v>4641902-Comércio atacadista de artigos de cama, mesa e banho</v>
      </c>
    </row>
    <row r="1883" spans="1:5" hidden="1">
      <c r="A1883">
        <v>3060</v>
      </c>
      <c r="B1883">
        <v>4641903</v>
      </c>
      <c r="D1883" t="s">
        <v>1504</v>
      </c>
      <c r="E1883" t="str">
        <f t="shared" si="29"/>
        <v>4641903-Comércio atacadista de artigos de armarinho</v>
      </c>
    </row>
    <row r="1884" spans="1:5" hidden="1">
      <c r="A1884">
        <v>3060</v>
      </c>
      <c r="B1884">
        <v>4642701</v>
      </c>
      <c r="D1884" t="s">
        <v>1505</v>
      </c>
      <c r="E1884" t="str">
        <f t="shared" si="29"/>
        <v>4642701-Comércio atacadista de artigos do vestuário e acessórios, exceto profissionais e de segurança</v>
      </c>
    </row>
    <row r="1885" spans="1:5" hidden="1">
      <c r="A1885">
        <v>3060</v>
      </c>
      <c r="B1885">
        <v>4642702</v>
      </c>
      <c r="D1885" t="s">
        <v>1506</v>
      </c>
      <c r="E1885" t="str">
        <f t="shared" si="29"/>
        <v>4642702-Comércio atacadista de roupas e acessórios para uso profissional e de segurança do trabalho</v>
      </c>
    </row>
    <row r="1886" spans="1:5" hidden="1">
      <c r="A1886">
        <v>3060</v>
      </c>
      <c r="B1886">
        <v>4643501</v>
      </c>
      <c r="D1886" t="s">
        <v>1507</v>
      </c>
      <c r="E1886" t="str">
        <f t="shared" si="29"/>
        <v>4643501-Comércio atacadista de calçados</v>
      </c>
    </row>
    <row r="1887" spans="1:5" hidden="1">
      <c r="A1887">
        <v>3060</v>
      </c>
      <c r="B1887">
        <v>4643502</v>
      </c>
      <c r="D1887" t="s">
        <v>1508</v>
      </c>
      <c r="E1887" t="str">
        <f t="shared" si="29"/>
        <v>4643502-Comércio atacadista de bolsas, malas e artigos de viagem</v>
      </c>
    </row>
    <row r="1888" spans="1:5" hidden="1">
      <c r="A1888">
        <v>3060</v>
      </c>
      <c r="B1888">
        <v>4644301</v>
      </c>
      <c r="D1888" t="s">
        <v>1509</v>
      </c>
      <c r="E1888" t="str">
        <f t="shared" si="29"/>
        <v>4644301-Comércio atacadista de medicamentos e drogas de uso humano</v>
      </c>
    </row>
    <row r="1889" spans="1:5" hidden="1">
      <c r="A1889">
        <v>3060</v>
      </c>
      <c r="B1889">
        <v>4644302</v>
      </c>
      <c r="D1889" t="s">
        <v>1510</v>
      </c>
      <c r="E1889" t="str">
        <f t="shared" si="29"/>
        <v>4644302-Comércio atacadista de medicamentos e drogas de uso veterinário</v>
      </c>
    </row>
    <row r="1890" spans="1:5" hidden="1">
      <c r="A1890">
        <v>3060</v>
      </c>
      <c r="B1890">
        <v>4645101</v>
      </c>
      <c r="D1890" t="s">
        <v>1511</v>
      </c>
      <c r="E1890" t="str">
        <f t="shared" si="29"/>
        <v>4645101-Comércio atacadista de instrumentos e materiais para uso médico, cirúrgico ou hospitalar</v>
      </c>
    </row>
    <row r="1891" spans="1:5" hidden="1">
      <c r="A1891">
        <v>3060</v>
      </c>
      <c r="B1891">
        <v>4645102</v>
      </c>
      <c r="D1891" t="s">
        <v>1512</v>
      </c>
      <c r="E1891" t="str">
        <f t="shared" si="29"/>
        <v>4645102-Comércio atacadista de próteses e artigos de ortopedia</v>
      </c>
    </row>
    <row r="1892" spans="1:5" hidden="1">
      <c r="A1892">
        <v>3060</v>
      </c>
      <c r="B1892">
        <v>4645103</v>
      </c>
      <c r="D1892" t="s">
        <v>1513</v>
      </c>
      <c r="E1892" t="str">
        <f t="shared" si="29"/>
        <v>4645103-Comércio atacadista de produtos odontológicos</v>
      </c>
    </row>
    <row r="1893" spans="1:5" hidden="1">
      <c r="A1893">
        <v>3060</v>
      </c>
      <c r="B1893">
        <v>4646001</v>
      </c>
      <c r="D1893" t="s">
        <v>1514</v>
      </c>
      <c r="E1893" t="str">
        <f t="shared" si="29"/>
        <v>4646001-Comércio atacadista de cosméticos e produtos de perfumaria</v>
      </c>
    </row>
    <row r="1894" spans="1:5" hidden="1">
      <c r="A1894">
        <v>3060</v>
      </c>
      <c r="B1894">
        <v>4646002</v>
      </c>
      <c r="D1894" t="s">
        <v>1515</v>
      </c>
      <c r="E1894" t="str">
        <f t="shared" si="29"/>
        <v>4646002-Comércio atacadista de produtos de higiene pessoal</v>
      </c>
    </row>
    <row r="1895" spans="1:5" hidden="1">
      <c r="A1895">
        <v>3060</v>
      </c>
      <c r="B1895">
        <v>4647801</v>
      </c>
      <c r="D1895" t="s">
        <v>1516</v>
      </c>
      <c r="E1895" t="str">
        <f t="shared" si="29"/>
        <v>4647801-Comércio atacadista de artigos de escritório e de papelaria</v>
      </c>
    </row>
    <row r="1896" spans="1:5" hidden="1">
      <c r="A1896">
        <v>3060</v>
      </c>
      <c r="B1896">
        <v>4647802</v>
      </c>
      <c r="D1896" t="s">
        <v>1517</v>
      </c>
      <c r="E1896" t="str">
        <f t="shared" si="29"/>
        <v>4647802-Comércio atacadista de livros, jornais e outras publicações</v>
      </c>
    </row>
    <row r="1897" spans="1:5" hidden="1">
      <c r="A1897">
        <v>3060</v>
      </c>
      <c r="B1897">
        <v>4649401</v>
      </c>
      <c r="D1897" t="s">
        <v>1518</v>
      </c>
      <c r="E1897" t="str">
        <f t="shared" si="29"/>
        <v>4649401-Comércio atacadista de equipamentos elétricos de uso pessoal e doméstico</v>
      </c>
    </row>
    <row r="1898" spans="1:5" hidden="1">
      <c r="A1898">
        <v>3060</v>
      </c>
      <c r="B1898">
        <v>4649402</v>
      </c>
      <c r="D1898" t="s">
        <v>1519</v>
      </c>
      <c r="E1898" t="str">
        <f t="shared" si="29"/>
        <v>4649402-Comércio atacadista de aparelhos eletrônicos de uso pessoal e doméstico</v>
      </c>
    </row>
    <row r="1899" spans="1:5" hidden="1">
      <c r="A1899">
        <v>3060</v>
      </c>
      <c r="B1899">
        <v>4649403</v>
      </c>
      <c r="D1899" t="s">
        <v>1520</v>
      </c>
      <c r="E1899" t="str">
        <f t="shared" si="29"/>
        <v>4649403-Comércio atacadista de bicicletas, triciclos e outros veículos recreativos</v>
      </c>
    </row>
    <row r="1900" spans="1:5" hidden="1">
      <c r="A1900">
        <v>3060</v>
      </c>
      <c r="B1900">
        <v>4649404</v>
      </c>
      <c r="D1900" t="s">
        <v>1521</v>
      </c>
      <c r="E1900" t="str">
        <f t="shared" si="29"/>
        <v>4649404-Comércio atacadista de móveis e artigos de colchoaria</v>
      </c>
    </row>
    <row r="1901" spans="1:5" hidden="1">
      <c r="A1901">
        <v>3060</v>
      </c>
      <c r="B1901">
        <v>4649405</v>
      </c>
      <c r="D1901" t="s">
        <v>1522</v>
      </c>
      <c r="E1901" t="str">
        <f t="shared" si="29"/>
        <v>4649405-Comércio atacadista de artigos de tapeçaria; persianas e cortinas</v>
      </c>
    </row>
    <row r="1902" spans="1:5" hidden="1">
      <c r="A1902">
        <v>3060</v>
      </c>
      <c r="B1902">
        <v>4649406</v>
      </c>
      <c r="D1902" t="s">
        <v>1523</v>
      </c>
      <c r="E1902" t="str">
        <f t="shared" si="29"/>
        <v>4649406-Comércio atacadista de lustres, luminárias e abajures</v>
      </c>
    </row>
    <row r="1903" spans="1:5" hidden="1">
      <c r="A1903">
        <v>3060</v>
      </c>
      <c r="B1903">
        <v>4649407</v>
      </c>
      <c r="D1903" t="s">
        <v>1524</v>
      </c>
      <c r="E1903" t="str">
        <f t="shared" si="29"/>
        <v>4649407-Comércio atacadista de filmes, CDs, DVDs, fitas e discos</v>
      </c>
    </row>
    <row r="1904" spans="1:5" hidden="1">
      <c r="A1904">
        <v>3060</v>
      </c>
      <c r="B1904">
        <v>4649408</v>
      </c>
      <c r="D1904" t="s">
        <v>1525</v>
      </c>
      <c r="E1904" t="str">
        <f t="shared" si="29"/>
        <v>4649408-Comércio atacadista de produtos de higiene, limpeza e conservação domiciliar</v>
      </c>
    </row>
    <row r="1905" spans="1:5" hidden="1">
      <c r="A1905">
        <v>3060</v>
      </c>
      <c r="B1905">
        <v>4649409</v>
      </c>
      <c r="D1905" t="s">
        <v>1525</v>
      </c>
      <c r="E1905" t="str">
        <f t="shared" si="29"/>
        <v>4649409-Comércio atacadista de produtos de higiene, limpeza e conservação domiciliar</v>
      </c>
    </row>
    <row r="1906" spans="1:5" hidden="1">
      <c r="A1906">
        <v>3060</v>
      </c>
      <c r="B1906">
        <v>4649410</v>
      </c>
      <c r="D1906" t="s">
        <v>1526</v>
      </c>
      <c r="E1906" t="str">
        <f t="shared" si="29"/>
        <v>4649410-Comércio atacadista de jóias, relógios e bijuterias, pedras preciosas e semipreciosas lapidadas</v>
      </c>
    </row>
    <row r="1907" spans="1:5" hidden="1">
      <c r="A1907">
        <v>3060</v>
      </c>
      <c r="B1907">
        <v>4649499</v>
      </c>
      <c r="D1907" t="s">
        <v>1527</v>
      </c>
      <c r="E1907" t="str">
        <f t="shared" si="29"/>
        <v>4649499-Comércio atacadista equipamentos e artigos de uso pessoal e doméstico não especificados</v>
      </c>
    </row>
    <row r="1908" spans="1:5" hidden="1">
      <c r="A1908">
        <v>3060</v>
      </c>
      <c r="B1908">
        <v>4651601</v>
      </c>
      <c r="D1908" t="s">
        <v>1528</v>
      </c>
      <c r="E1908" t="str">
        <f t="shared" si="29"/>
        <v>4651601-Comércio atacadista de equipamentos de informática</v>
      </c>
    </row>
    <row r="1909" spans="1:5" hidden="1">
      <c r="A1909">
        <v>3060</v>
      </c>
      <c r="B1909">
        <v>4651602</v>
      </c>
      <c r="D1909" t="s">
        <v>1529</v>
      </c>
      <c r="E1909" t="str">
        <f t="shared" si="29"/>
        <v>4651602-Comércio atacadista de suprimentos para informática</v>
      </c>
    </row>
    <row r="1910" spans="1:5" hidden="1">
      <c r="A1910">
        <v>3060</v>
      </c>
      <c r="B1910">
        <v>4652400</v>
      </c>
      <c r="D1910" t="s">
        <v>1530</v>
      </c>
      <c r="E1910" t="str">
        <f t="shared" si="29"/>
        <v>4652400-Comércio atacadista de componentes eletrônicos e equipamentos de telefonia e comunicação</v>
      </c>
    </row>
    <row r="1911" spans="1:5" hidden="1">
      <c r="A1911">
        <v>3060</v>
      </c>
      <c r="B1911">
        <v>4661300</v>
      </c>
      <c r="D1911" t="s">
        <v>1531</v>
      </c>
      <c r="E1911" t="str">
        <f t="shared" si="29"/>
        <v>4661300-Comércio atacadista de máquinas, aparelhos e equipamentos para uso agropecuário; partes e peças</v>
      </c>
    </row>
    <row r="1912" spans="1:5" hidden="1">
      <c r="A1912">
        <v>3060</v>
      </c>
      <c r="B1912">
        <v>4662100</v>
      </c>
      <c r="D1912" t="s">
        <v>1532</v>
      </c>
      <c r="E1912" t="str">
        <f t="shared" si="29"/>
        <v>4662100-Comércio atacadista de máquinas, equipamentos para terraplenagem, mineração e construção</v>
      </c>
    </row>
    <row r="1913" spans="1:5" hidden="1">
      <c r="A1913">
        <v>3060</v>
      </c>
      <c r="B1913">
        <v>4663000</v>
      </c>
      <c r="D1913" t="s">
        <v>1533</v>
      </c>
      <c r="E1913" t="str">
        <f t="shared" si="29"/>
        <v>4663000-Comércio atacadista de máquinas e equipamentos para uso industrial; partes e peças</v>
      </c>
    </row>
    <row r="1914" spans="1:5" hidden="1">
      <c r="A1914">
        <v>3060</v>
      </c>
      <c r="B1914">
        <v>4664800</v>
      </c>
      <c r="D1914" t="s">
        <v>1534</v>
      </c>
      <c r="E1914" t="str">
        <f t="shared" si="29"/>
        <v>4664800-Comércio atacadista máquinas, aparelhos e equipamentos de odonto-médico-hospitalar; partes e peças</v>
      </c>
    </row>
    <row r="1915" spans="1:5" hidden="1">
      <c r="A1915">
        <v>3060</v>
      </c>
      <c r="B1915">
        <v>4665600</v>
      </c>
      <c r="D1915" t="s">
        <v>1535</v>
      </c>
      <c r="E1915" t="str">
        <f t="shared" si="29"/>
        <v>4665600-Comércio atacadista de máquinas e equipamentos para uso comercial; partes e peças</v>
      </c>
    </row>
    <row r="1916" spans="1:5" hidden="1">
      <c r="A1916">
        <v>3060</v>
      </c>
      <c r="B1916">
        <v>4669901</v>
      </c>
      <c r="D1916" t="s">
        <v>1536</v>
      </c>
      <c r="E1916" t="str">
        <f t="shared" si="29"/>
        <v>4669901-Comércio atacadista de bombas e compressores; partes e peças</v>
      </c>
    </row>
    <row r="1917" spans="1:5" hidden="1">
      <c r="A1917">
        <v>3060</v>
      </c>
      <c r="B1917">
        <v>4669999</v>
      </c>
      <c r="D1917" t="s">
        <v>1537</v>
      </c>
      <c r="E1917" t="str">
        <f t="shared" si="29"/>
        <v>4669999-Comércio atacadista de outras máquinas e equipamentos não especificados; partes e peças</v>
      </c>
    </row>
    <row r="1918" spans="1:5" hidden="1">
      <c r="A1918">
        <v>3060</v>
      </c>
      <c r="B1918">
        <v>4671100</v>
      </c>
      <c r="D1918" t="s">
        <v>1538</v>
      </c>
      <c r="E1918" t="str">
        <f t="shared" si="29"/>
        <v>4671100-Comércio atacadista de madeira e produtos derivados</v>
      </c>
    </row>
    <row r="1919" spans="1:5" hidden="1">
      <c r="A1919">
        <v>3060</v>
      </c>
      <c r="B1919">
        <v>4672900</v>
      </c>
      <c r="D1919" t="s">
        <v>1539</v>
      </c>
      <c r="E1919" t="str">
        <f t="shared" si="29"/>
        <v>4672900-Comércio atacadista de ferragens e ferramentas</v>
      </c>
    </row>
    <row r="1920" spans="1:5" hidden="1">
      <c r="A1920">
        <v>3060</v>
      </c>
      <c r="B1920">
        <v>4673700</v>
      </c>
      <c r="D1920" t="s">
        <v>1540</v>
      </c>
      <c r="E1920" t="str">
        <f t="shared" si="29"/>
        <v>4673700-Comércio atacadista de material elétrico</v>
      </c>
    </row>
    <row r="1921" spans="1:5" hidden="1">
      <c r="A1921">
        <v>3060</v>
      </c>
      <c r="B1921">
        <v>4674500</v>
      </c>
      <c r="D1921" t="s">
        <v>1541</v>
      </c>
      <c r="E1921" t="str">
        <f t="shared" si="29"/>
        <v>4674500-Comércio atacadista de cimento</v>
      </c>
    </row>
    <row r="1922" spans="1:5" hidden="1">
      <c r="A1922">
        <v>3060</v>
      </c>
      <c r="B1922">
        <v>4679601</v>
      </c>
      <c r="D1922" t="s">
        <v>1542</v>
      </c>
      <c r="E1922" t="str">
        <f t="shared" si="29"/>
        <v>4679601-Comércio atacadista de tintas, vernizes e similares</v>
      </c>
    </row>
    <row r="1923" spans="1:5" hidden="1">
      <c r="A1923">
        <v>3060</v>
      </c>
      <c r="B1923">
        <v>4679602</v>
      </c>
      <c r="D1923" t="s">
        <v>1543</v>
      </c>
      <c r="E1923" t="str">
        <f t="shared" si="29"/>
        <v>4679602-Comércio atacadista de mármores e granitos</v>
      </c>
    </row>
    <row r="1924" spans="1:5" hidden="1">
      <c r="A1924">
        <v>3060</v>
      </c>
      <c r="B1924">
        <v>4679603</v>
      </c>
      <c r="D1924" t="s">
        <v>1544</v>
      </c>
      <c r="E1924" t="str">
        <f t="shared" si="29"/>
        <v>4679603-Comércio atacadista de vidros, espelhos e vitrais</v>
      </c>
    </row>
    <row r="1925" spans="1:5" hidden="1">
      <c r="A1925">
        <v>3060</v>
      </c>
      <c r="B1925">
        <v>4679604</v>
      </c>
      <c r="D1925" t="s">
        <v>1545</v>
      </c>
      <c r="E1925" t="str">
        <f t="shared" si="29"/>
        <v>4679604-Comércio atacadista especializado de materiais de construção não especificados</v>
      </c>
    </row>
    <row r="1926" spans="1:5" hidden="1">
      <c r="A1926">
        <v>3060</v>
      </c>
      <c r="B1926">
        <v>4679699</v>
      </c>
      <c r="D1926" t="s">
        <v>1546</v>
      </c>
      <c r="E1926" t="str">
        <f t="shared" si="29"/>
        <v>4679699-Comércio atacadista de materiais de construção em geral</v>
      </c>
    </row>
    <row r="1927" spans="1:5" hidden="1">
      <c r="A1927">
        <v>3060</v>
      </c>
      <c r="B1927">
        <v>4681801</v>
      </c>
      <c r="D1927" t="s">
        <v>1547</v>
      </c>
      <c r="E1927" t="str">
        <f t="shared" si="29"/>
        <v>4681801-Comércio atacadista de álcool carburante, biodiesel, gasolina e demais derivados de petróleo, exceto</v>
      </c>
    </row>
    <row r="1928" spans="1:5" hidden="1">
      <c r="A1928">
        <v>3060</v>
      </c>
      <c r="B1928">
        <v>4681802</v>
      </c>
      <c r="D1928" t="s">
        <v>1548</v>
      </c>
      <c r="E1928" t="str">
        <f t="shared" ref="E1928:E1991" si="30">CONCATENATE(B1928,"-",D1928)</f>
        <v>4681802-Comércio atacadista de combustíveis realizado por transportador retalhista (TRR)</v>
      </c>
    </row>
    <row r="1929" spans="1:5" hidden="1">
      <c r="A1929">
        <v>3060</v>
      </c>
      <c r="B1929">
        <v>4681803</v>
      </c>
      <c r="D1929" t="s">
        <v>1549</v>
      </c>
      <c r="E1929" t="str">
        <f t="shared" si="30"/>
        <v>4681803-Comércio atacadista de combustíveis de origem vegetal, exceto álcool carburante</v>
      </c>
    </row>
    <row r="1930" spans="1:5" hidden="1">
      <c r="A1930">
        <v>3060</v>
      </c>
      <c r="B1930">
        <v>4681804</v>
      </c>
      <c r="D1930" t="s">
        <v>1550</v>
      </c>
      <c r="E1930" t="str">
        <f t="shared" si="30"/>
        <v>4681804-Comércio atacadista de combustíveis de origem mineral em bruto</v>
      </c>
    </row>
    <row r="1931" spans="1:5" hidden="1">
      <c r="A1931">
        <v>3060</v>
      </c>
      <c r="B1931">
        <v>4681805</v>
      </c>
      <c r="D1931" t="s">
        <v>1551</v>
      </c>
      <c r="E1931" t="str">
        <f t="shared" si="30"/>
        <v>4681805-Comércio atacadista de lubrificantes</v>
      </c>
    </row>
    <row r="1932" spans="1:5" hidden="1">
      <c r="A1932">
        <v>3060</v>
      </c>
      <c r="B1932">
        <v>4682600</v>
      </c>
      <c r="D1932" t="s">
        <v>1552</v>
      </c>
      <c r="E1932" t="str">
        <f t="shared" si="30"/>
        <v>4682600-Comércio atacadista de gás liqüefeito de petróleo (GLP)</v>
      </c>
    </row>
    <row r="1933" spans="1:5" hidden="1">
      <c r="A1933">
        <v>3060</v>
      </c>
      <c r="B1933">
        <v>4683400</v>
      </c>
      <c r="D1933" t="s">
        <v>1553</v>
      </c>
      <c r="E1933" t="str">
        <f t="shared" si="30"/>
        <v>4683400-Comércio atacadista de defensivos agrícolas, adubos, fertilizantes e corretivos do solo</v>
      </c>
    </row>
    <row r="1934" spans="1:5" hidden="1">
      <c r="A1934">
        <v>3060</v>
      </c>
      <c r="B1934">
        <v>4684201</v>
      </c>
      <c r="D1934" t="s">
        <v>1554</v>
      </c>
      <c r="E1934" t="str">
        <f t="shared" si="30"/>
        <v>4684201-Comércio atacadista de resinas e elastômeros</v>
      </c>
    </row>
    <row r="1935" spans="1:5" hidden="1">
      <c r="A1935">
        <v>3060</v>
      </c>
      <c r="B1935">
        <v>4684202</v>
      </c>
      <c r="D1935" t="s">
        <v>1555</v>
      </c>
      <c r="E1935" t="str">
        <f t="shared" si="30"/>
        <v>4684202-Comércio atacadista de solventes</v>
      </c>
    </row>
    <row r="1936" spans="1:5" hidden="1">
      <c r="A1936">
        <v>3060</v>
      </c>
      <c r="B1936">
        <v>4684299</v>
      </c>
      <c r="D1936" t="s">
        <v>1556</v>
      </c>
      <c r="E1936" t="str">
        <f t="shared" si="30"/>
        <v>4684299-Comércio atacadista de outros produtos químicos e petroquímicos não especificados</v>
      </c>
    </row>
    <row r="1937" spans="1:5" hidden="1">
      <c r="A1937">
        <v>3060</v>
      </c>
      <c r="B1937">
        <v>4685100</v>
      </c>
      <c r="D1937" t="s">
        <v>1557</v>
      </c>
      <c r="E1937" t="str">
        <f t="shared" si="30"/>
        <v>4685100-Comércio atacadista de produtos siderúrgicos e metalúrgicos, exceto para construção</v>
      </c>
    </row>
    <row r="1938" spans="1:5" hidden="1">
      <c r="A1938">
        <v>3060</v>
      </c>
      <c r="B1938">
        <v>4686901</v>
      </c>
      <c r="D1938" t="s">
        <v>1558</v>
      </c>
      <c r="E1938" t="str">
        <f t="shared" si="30"/>
        <v>4686901-Comércio atacadista de papel e papelão em bruto</v>
      </c>
    </row>
    <row r="1939" spans="1:5" hidden="1">
      <c r="A1939">
        <v>3060</v>
      </c>
      <c r="B1939">
        <v>4686902</v>
      </c>
      <c r="D1939" t="s">
        <v>1559</v>
      </c>
      <c r="E1939" t="str">
        <f t="shared" si="30"/>
        <v>4686902-Comércio atacadista de embalagens</v>
      </c>
    </row>
    <row r="1940" spans="1:5" hidden="1">
      <c r="A1940">
        <v>3060</v>
      </c>
      <c r="B1940">
        <v>4687701</v>
      </c>
      <c r="D1940" t="s">
        <v>1560</v>
      </c>
      <c r="E1940" t="str">
        <f t="shared" si="30"/>
        <v>4687701-Comércio atacadista de resíduos de papel e papelão</v>
      </c>
    </row>
    <row r="1941" spans="1:5" hidden="1">
      <c r="A1941">
        <v>3060</v>
      </c>
      <c r="B1941">
        <v>4687702</v>
      </c>
      <c r="D1941" t="s">
        <v>1561</v>
      </c>
      <c r="E1941" t="str">
        <f t="shared" si="30"/>
        <v>4687702-Comércio atacadista de resíduos e sucatas não-metálicos, exceto de papel e papelão</v>
      </c>
    </row>
    <row r="1942" spans="1:5" hidden="1">
      <c r="A1942">
        <v>3060</v>
      </c>
      <c r="B1942">
        <v>4687703</v>
      </c>
      <c r="D1942" t="s">
        <v>1562</v>
      </c>
      <c r="E1942" t="str">
        <f t="shared" si="30"/>
        <v>4687703-Comércio atacadista de resíduos e sucatas metálicos</v>
      </c>
    </row>
    <row r="1943" spans="1:5" hidden="1">
      <c r="A1943">
        <v>3060</v>
      </c>
      <c r="B1943">
        <v>4689301</v>
      </c>
      <c r="D1943" t="s">
        <v>1563</v>
      </c>
      <c r="E1943" t="str">
        <f t="shared" si="30"/>
        <v>4689301-Comércio atacadista de produtos da extração mineral, exceto combustíveis</v>
      </c>
    </row>
    <row r="1944" spans="1:5" hidden="1">
      <c r="A1944">
        <v>3060</v>
      </c>
      <c r="B1944">
        <v>4689302</v>
      </c>
      <c r="D1944" t="s">
        <v>1564</v>
      </c>
      <c r="E1944" t="str">
        <f t="shared" si="30"/>
        <v>4689302-Comércio atacadista de fios e fibras beneficiados</v>
      </c>
    </row>
    <row r="1945" spans="1:5" hidden="1">
      <c r="A1945">
        <v>3060</v>
      </c>
      <c r="B1945">
        <v>4689399</v>
      </c>
      <c r="D1945" t="s">
        <v>1565</v>
      </c>
      <c r="E1945" t="str">
        <f t="shared" si="30"/>
        <v>4689399-Comércio atacadista especializado em outros produtos intermediários não especificados anteriormente</v>
      </c>
    </row>
    <row r="1946" spans="1:5" hidden="1">
      <c r="A1946">
        <v>3060</v>
      </c>
      <c r="B1946">
        <v>4691500</v>
      </c>
      <c r="D1946" t="s">
        <v>1566</v>
      </c>
      <c r="E1946" t="str">
        <f t="shared" si="30"/>
        <v>4691500-Comércio atacadista de mercadorias em geral, com predominância de produtos alimentícios</v>
      </c>
    </row>
    <row r="1947" spans="1:5" hidden="1">
      <c r="A1947">
        <v>3060</v>
      </c>
      <c r="B1947">
        <v>4692300</v>
      </c>
      <c r="D1947" t="s">
        <v>1567</v>
      </c>
      <c r="E1947" t="str">
        <f t="shared" si="30"/>
        <v>4692300-Comércio atacadista de mercadorias em geral, com predominância de insumos agropecuários</v>
      </c>
    </row>
    <row r="1948" spans="1:5" hidden="1">
      <c r="A1948">
        <v>3060</v>
      </c>
      <c r="B1948">
        <v>4693100</v>
      </c>
      <c r="D1948" t="s">
        <v>1568</v>
      </c>
      <c r="E1948" t="str">
        <f t="shared" si="30"/>
        <v>4693100-Comércio atacadista de mercadorias em geral, sem predominância de alimentos ou insumos agropecuários</v>
      </c>
    </row>
    <row r="1949" spans="1:5" hidden="1">
      <c r="A1949">
        <v>3060</v>
      </c>
      <c r="B1949">
        <v>4711301</v>
      </c>
      <c r="D1949" t="s">
        <v>1569</v>
      </c>
      <c r="E1949" t="str">
        <f t="shared" si="30"/>
        <v>4711301-Comércio varejista de mercadorias  - hipermercados</v>
      </c>
    </row>
    <row r="1950" spans="1:5" hidden="1">
      <c r="A1950">
        <v>3060</v>
      </c>
      <c r="B1950">
        <v>4711302</v>
      </c>
      <c r="D1950" t="s">
        <v>1570</v>
      </c>
      <c r="E1950" t="str">
        <f t="shared" si="30"/>
        <v>4711302-Comércio varejista de mercadorias  - supermercados</v>
      </c>
    </row>
    <row r="1951" spans="1:5" hidden="1">
      <c r="A1951">
        <v>3060</v>
      </c>
      <c r="B1951">
        <v>4712100</v>
      </c>
      <c r="D1951" t="s">
        <v>1571</v>
      </c>
      <c r="E1951" t="str">
        <f t="shared" si="30"/>
        <v>4712100-Comércio varejista de mercadorias - minimercados, mercearias e armazéns</v>
      </c>
    </row>
    <row r="1952" spans="1:5" hidden="1">
      <c r="A1952">
        <v>3060</v>
      </c>
      <c r="B1952">
        <v>4713002</v>
      </c>
      <c r="D1952" t="s">
        <v>1572</v>
      </c>
      <c r="E1952" t="str">
        <f t="shared" si="30"/>
        <v>4713002-Lojas de variedades, exceto lojas de departamentos ou magazines</v>
      </c>
    </row>
    <row r="1953" spans="1:5" hidden="1">
      <c r="A1953">
        <v>3060</v>
      </c>
      <c r="B1953">
        <v>4713004</v>
      </c>
      <c r="D1953" t="s">
        <v>1573</v>
      </c>
      <c r="E1953" t="str">
        <f t="shared" si="30"/>
        <v>4713004-Lojas de departamentos ou magazines, exceto lojas francas (Duty free)</v>
      </c>
    </row>
    <row r="1954" spans="1:5" hidden="1">
      <c r="A1954">
        <v>3060</v>
      </c>
      <c r="B1954">
        <v>4713005</v>
      </c>
      <c r="D1954" t="s">
        <v>1574</v>
      </c>
      <c r="E1954" t="str">
        <f t="shared" si="30"/>
        <v>4713005-Lojas francas (Duty Free) de aeroportos, portos e em fronteiras terrestres</v>
      </c>
    </row>
    <row r="1955" spans="1:5" hidden="1">
      <c r="A1955">
        <v>3060</v>
      </c>
      <c r="B1955">
        <v>4721102</v>
      </c>
      <c r="D1955" t="s">
        <v>1575</v>
      </c>
      <c r="E1955" t="str">
        <f t="shared" si="30"/>
        <v>4721102-Padaria e confeitaria com predominância de revenda</v>
      </c>
    </row>
    <row r="1956" spans="1:5" hidden="1">
      <c r="A1956">
        <v>3060</v>
      </c>
      <c r="B1956">
        <v>4721103</v>
      </c>
      <c r="D1956" t="s">
        <v>1576</v>
      </c>
      <c r="E1956" t="str">
        <f t="shared" si="30"/>
        <v>4721103-Comércio varejista de laticínios e frios</v>
      </c>
    </row>
    <row r="1957" spans="1:5" hidden="1">
      <c r="A1957">
        <v>3060</v>
      </c>
      <c r="B1957">
        <v>4721104</v>
      </c>
      <c r="D1957" t="s">
        <v>1577</v>
      </c>
      <c r="E1957" t="str">
        <f t="shared" si="30"/>
        <v>4721104-Comércio varejista de doces, balas, bombons e semelhantes</v>
      </c>
    </row>
    <row r="1958" spans="1:5" hidden="1">
      <c r="A1958">
        <v>3060</v>
      </c>
      <c r="B1958">
        <v>4722901</v>
      </c>
      <c r="D1958" t="s">
        <v>1578</v>
      </c>
      <c r="E1958" t="str">
        <f t="shared" si="30"/>
        <v>4722901-Comércio varejista de carnes - açougues</v>
      </c>
    </row>
    <row r="1959" spans="1:5" hidden="1">
      <c r="A1959">
        <v>3060</v>
      </c>
      <c r="B1959">
        <v>4722902</v>
      </c>
      <c r="D1959" t="s">
        <v>1579</v>
      </c>
      <c r="E1959" t="str">
        <f t="shared" si="30"/>
        <v>4722902-Peixaria</v>
      </c>
    </row>
    <row r="1960" spans="1:5" hidden="1">
      <c r="A1960">
        <v>3060</v>
      </c>
      <c r="B1960">
        <v>4723700</v>
      </c>
      <c r="D1960" t="s">
        <v>1580</v>
      </c>
      <c r="E1960" t="str">
        <f t="shared" si="30"/>
        <v>4723700-Comércio varejista de bebidas</v>
      </c>
    </row>
    <row r="1961" spans="1:5" hidden="1">
      <c r="A1961">
        <v>3060</v>
      </c>
      <c r="B1961">
        <v>4724500</v>
      </c>
      <c r="D1961" t="s">
        <v>1581</v>
      </c>
      <c r="E1961" t="str">
        <f t="shared" si="30"/>
        <v>4724500-Comércio varejista de hortifrutigranjeiros</v>
      </c>
    </row>
    <row r="1962" spans="1:5" hidden="1">
      <c r="A1962">
        <v>3060</v>
      </c>
      <c r="B1962">
        <v>4729601</v>
      </c>
      <c r="D1962" t="s">
        <v>1582</v>
      </c>
      <c r="E1962" t="str">
        <f t="shared" si="30"/>
        <v>4729601-Tabacaria</v>
      </c>
    </row>
    <row r="1963" spans="1:5" hidden="1">
      <c r="A1963">
        <v>3060</v>
      </c>
      <c r="B1963">
        <v>4729602</v>
      </c>
      <c r="D1963" t="s">
        <v>1583</v>
      </c>
      <c r="E1963" t="str">
        <f t="shared" si="30"/>
        <v>4729602-Comércio varejista de mercadorias em lojas de conveniência</v>
      </c>
    </row>
    <row r="1964" spans="1:5" hidden="1">
      <c r="A1964">
        <v>3060</v>
      </c>
      <c r="B1964">
        <v>4729699</v>
      </c>
      <c r="D1964" t="s">
        <v>1584</v>
      </c>
      <c r="E1964" t="str">
        <f t="shared" si="30"/>
        <v>4729699-Comércio varejista de produtos alimentícios em geral ou especializado não especificados</v>
      </c>
    </row>
    <row r="1965" spans="1:5" hidden="1">
      <c r="A1965">
        <v>3060</v>
      </c>
      <c r="B1965">
        <v>4731800</v>
      </c>
      <c r="D1965" t="s">
        <v>1585</v>
      </c>
      <c r="E1965" t="str">
        <f t="shared" si="30"/>
        <v>4731800-Comércio varejista de combustíveis para veículos automotores</v>
      </c>
    </row>
    <row r="1966" spans="1:5" hidden="1">
      <c r="A1966">
        <v>3060</v>
      </c>
      <c r="B1966">
        <v>4732600</v>
      </c>
      <c r="D1966" t="s">
        <v>1586</v>
      </c>
      <c r="E1966" t="str">
        <f t="shared" si="30"/>
        <v>4732600-Comércio varejista de lubrificantes</v>
      </c>
    </row>
    <row r="1967" spans="1:5" hidden="1">
      <c r="A1967">
        <v>3060</v>
      </c>
      <c r="B1967">
        <v>4741500</v>
      </c>
      <c r="D1967" t="s">
        <v>1587</v>
      </c>
      <c r="E1967" t="str">
        <f t="shared" si="30"/>
        <v>4741500-Comércio varejista de tintas e materiais para pintura</v>
      </c>
    </row>
    <row r="1968" spans="1:5" hidden="1">
      <c r="A1968">
        <v>3060</v>
      </c>
      <c r="B1968">
        <v>4742300</v>
      </c>
      <c r="D1968" t="s">
        <v>1588</v>
      </c>
      <c r="E1968" t="str">
        <f t="shared" si="30"/>
        <v>4742300-Comércio varejista de material elétrico</v>
      </c>
    </row>
    <row r="1969" spans="1:5" hidden="1">
      <c r="A1969">
        <v>3060</v>
      </c>
      <c r="B1969">
        <v>4743100</v>
      </c>
      <c r="D1969" t="s">
        <v>1589</v>
      </c>
      <c r="E1969" t="str">
        <f t="shared" si="30"/>
        <v>4743100-Comércio varejista de vidros</v>
      </c>
    </row>
    <row r="1970" spans="1:5" hidden="1">
      <c r="A1970">
        <v>3060</v>
      </c>
      <c r="B1970">
        <v>4744001</v>
      </c>
      <c r="D1970" t="s">
        <v>1590</v>
      </c>
      <c r="E1970" t="str">
        <f t="shared" si="30"/>
        <v>4744001-Comércio varejista de ferragens e ferramentas</v>
      </c>
    </row>
    <row r="1971" spans="1:5" hidden="1">
      <c r="A1971">
        <v>3060</v>
      </c>
      <c r="B1971">
        <v>4744002</v>
      </c>
      <c r="D1971" t="s">
        <v>1591</v>
      </c>
      <c r="E1971" t="str">
        <f t="shared" si="30"/>
        <v>4744002-Comércio varejista de madeira e artefatos</v>
      </c>
    </row>
    <row r="1972" spans="1:5" hidden="1">
      <c r="A1972">
        <v>3060</v>
      </c>
      <c r="B1972">
        <v>4744003</v>
      </c>
      <c r="D1972" t="s">
        <v>1592</v>
      </c>
      <c r="E1972" t="str">
        <f t="shared" si="30"/>
        <v>4744003-Comércio varejista de materiais hidráulicos</v>
      </c>
    </row>
    <row r="1973" spans="1:5" hidden="1">
      <c r="A1973">
        <v>3060</v>
      </c>
      <c r="B1973">
        <v>4744004</v>
      </c>
      <c r="D1973" t="s">
        <v>1593</v>
      </c>
      <c r="E1973" t="str">
        <f t="shared" si="30"/>
        <v>4744004-Comércio varejista de cal, areia, pedra britada, tijolos e telhas</v>
      </c>
    </row>
    <row r="1974" spans="1:5" hidden="1">
      <c r="A1974">
        <v>3060</v>
      </c>
      <c r="B1974">
        <v>4744005</v>
      </c>
      <c r="D1974" t="s">
        <v>1594</v>
      </c>
      <c r="E1974" t="str">
        <f t="shared" si="30"/>
        <v>4744005-Comércio varejista de materiais de construção não especificados</v>
      </c>
    </row>
    <row r="1975" spans="1:5" hidden="1">
      <c r="A1975">
        <v>3060</v>
      </c>
      <c r="B1975">
        <v>4744006</v>
      </c>
      <c r="D1975" t="s">
        <v>1595</v>
      </c>
      <c r="E1975" t="str">
        <f t="shared" si="30"/>
        <v>4744006-Comércio varejista de pedras para revestimento</v>
      </c>
    </row>
    <row r="1976" spans="1:5" hidden="1">
      <c r="A1976">
        <v>3060</v>
      </c>
      <c r="B1976">
        <v>4744099</v>
      </c>
      <c r="D1976" t="s">
        <v>1596</v>
      </c>
      <c r="E1976" t="str">
        <f t="shared" si="30"/>
        <v>4744099-Comércio varejista de materiais de construção em geral</v>
      </c>
    </row>
    <row r="1977" spans="1:5" hidden="1">
      <c r="A1977">
        <v>3060</v>
      </c>
      <c r="B1977">
        <v>4751201</v>
      </c>
      <c r="D1977" t="s">
        <v>1597</v>
      </c>
      <c r="E1977" t="str">
        <f t="shared" si="30"/>
        <v>4751201-Comércio varejista especializado de equipamentos e suprimentos de informática</v>
      </c>
    </row>
    <row r="1978" spans="1:5" hidden="1">
      <c r="A1978">
        <v>3060</v>
      </c>
      <c r="B1978">
        <v>4751202</v>
      </c>
      <c r="D1978" t="s">
        <v>1598</v>
      </c>
      <c r="E1978" t="str">
        <f t="shared" si="30"/>
        <v>4751202-Recarga de cartuchos para equipamentos de informática</v>
      </c>
    </row>
    <row r="1979" spans="1:5" hidden="1">
      <c r="A1979">
        <v>3060</v>
      </c>
      <c r="B1979">
        <v>4752100</v>
      </c>
      <c r="D1979" t="s">
        <v>1599</v>
      </c>
      <c r="E1979" t="str">
        <f t="shared" si="30"/>
        <v>4752100-Comércio varejista especializado de equipamentos de telefonia e comunicação</v>
      </c>
    </row>
    <row r="1980" spans="1:5" hidden="1">
      <c r="A1980">
        <v>3060</v>
      </c>
      <c r="B1980">
        <v>4753900</v>
      </c>
      <c r="D1980" t="s">
        <v>1600</v>
      </c>
      <c r="E1980" t="str">
        <f t="shared" si="30"/>
        <v>4753900-Comércio varejista especializado de eletrodomésticos e equipamentos de áudio e vídeo</v>
      </c>
    </row>
    <row r="1981" spans="1:5" hidden="1">
      <c r="A1981">
        <v>3060</v>
      </c>
      <c r="B1981">
        <v>4754701</v>
      </c>
      <c r="D1981" t="s">
        <v>1601</v>
      </c>
      <c r="E1981" t="str">
        <f t="shared" si="30"/>
        <v>4754701-Comércio varejista de móveis</v>
      </c>
    </row>
    <row r="1982" spans="1:5" hidden="1">
      <c r="A1982">
        <v>3060</v>
      </c>
      <c r="B1982">
        <v>4754702</v>
      </c>
      <c r="D1982" t="s">
        <v>1602</v>
      </c>
      <c r="E1982" t="str">
        <f t="shared" si="30"/>
        <v>4754702-Comércio varejista de artigos de colchoaria</v>
      </c>
    </row>
    <row r="1983" spans="1:5" hidden="1">
      <c r="A1983">
        <v>3060</v>
      </c>
      <c r="B1983">
        <v>4754703</v>
      </c>
      <c r="D1983" t="s">
        <v>1603</v>
      </c>
      <c r="E1983" t="str">
        <f t="shared" si="30"/>
        <v>4754703-Comércio varejista de artigos de iluminação</v>
      </c>
    </row>
    <row r="1984" spans="1:5" hidden="1">
      <c r="A1984">
        <v>3060</v>
      </c>
      <c r="B1984">
        <v>4755501</v>
      </c>
      <c r="D1984" t="s">
        <v>1604</v>
      </c>
      <c r="E1984" t="str">
        <f t="shared" si="30"/>
        <v>4755501-Comércio varejista de tecidos</v>
      </c>
    </row>
    <row r="1985" spans="1:5" hidden="1">
      <c r="A1985">
        <v>3060</v>
      </c>
      <c r="B1985">
        <v>4755502</v>
      </c>
      <c r="D1985" t="s">
        <v>1605</v>
      </c>
      <c r="E1985" t="str">
        <f t="shared" si="30"/>
        <v>4755502-Comercio varejista de artigos de armarinho</v>
      </c>
    </row>
    <row r="1986" spans="1:5" hidden="1">
      <c r="A1986">
        <v>3060</v>
      </c>
      <c r="B1986">
        <v>4755503</v>
      </c>
      <c r="D1986" t="s">
        <v>1606</v>
      </c>
      <c r="E1986" t="str">
        <f t="shared" si="30"/>
        <v>4755503-Comercio varejista de artigos de cama, mesa e banho</v>
      </c>
    </row>
    <row r="1987" spans="1:5" hidden="1">
      <c r="A1987">
        <v>3060</v>
      </c>
      <c r="B1987">
        <v>4756300</v>
      </c>
      <c r="D1987" t="s">
        <v>1607</v>
      </c>
      <c r="E1987" t="str">
        <f t="shared" si="30"/>
        <v>4756300-Comércio varejista especializado de instrumentos musicais e acessórios</v>
      </c>
    </row>
    <row r="1988" spans="1:5" hidden="1">
      <c r="A1988">
        <v>3060</v>
      </c>
      <c r="B1988">
        <v>4757100</v>
      </c>
      <c r="D1988" t="s">
        <v>1608</v>
      </c>
      <c r="E1988" t="str">
        <f t="shared" si="30"/>
        <v>4757100-Comércio varejista acessórios p/ aparelhos eletroeletr. uso doméstico, exceto inform./comunicação</v>
      </c>
    </row>
    <row r="1989" spans="1:5" hidden="1">
      <c r="A1989">
        <v>3060</v>
      </c>
      <c r="B1989">
        <v>4759801</v>
      </c>
      <c r="D1989" t="s">
        <v>1609</v>
      </c>
      <c r="E1989" t="str">
        <f t="shared" si="30"/>
        <v>4759801-Comércio varejista de artigos de tapeçaria, cortinas e persianas</v>
      </c>
    </row>
    <row r="1990" spans="1:5" hidden="1">
      <c r="A1990">
        <v>3060</v>
      </c>
      <c r="B1990">
        <v>4759899</v>
      </c>
      <c r="D1990" t="s">
        <v>1610</v>
      </c>
      <c r="E1990" t="str">
        <f t="shared" si="30"/>
        <v>4759899-Comércio varejista de outros artigos de uso doméstico não especificados</v>
      </c>
    </row>
    <row r="1991" spans="1:5" hidden="1">
      <c r="A1991">
        <v>3060</v>
      </c>
      <c r="B1991">
        <v>4761001</v>
      </c>
      <c r="D1991" t="s">
        <v>1611</v>
      </c>
      <c r="E1991" t="str">
        <f t="shared" si="30"/>
        <v>4761001-Comércio varejista de livros</v>
      </c>
    </row>
    <row r="1992" spans="1:5" hidden="1">
      <c r="A1992">
        <v>3060</v>
      </c>
      <c r="B1992">
        <v>4761002</v>
      </c>
      <c r="D1992" t="s">
        <v>1612</v>
      </c>
      <c r="E1992" t="str">
        <f t="shared" ref="E1992:E2055" si="31">CONCATENATE(B1992,"-",D1992)</f>
        <v>4761002-Comércio varejista de jornais e revistas</v>
      </c>
    </row>
    <row r="1993" spans="1:5" hidden="1">
      <c r="A1993">
        <v>3060</v>
      </c>
      <c r="B1993">
        <v>4761003</v>
      </c>
      <c r="D1993" t="s">
        <v>1613</v>
      </c>
      <c r="E1993" t="str">
        <f t="shared" si="31"/>
        <v>4761003-Comércio varejista de artigos de papelaria</v>
      </c>
    </row>
    <row r="1994" spans="1:5" hidden="1">
      <c r="A1994">
        <v>3060</v>
      </c>
      <c r="B1994">
        <v>4762800</v>
      </c>
      <c r="D1994" t="s">
        <v>1614</v>
      </c>
      <c r="E1994" t="str">
        <f t="shared" si="31"/>
        <v>4762800-Comércio varejista de discos, CDs, DVDs e fitas</v>
      </c>
    </row>
    <row r="1995" spans="1:5" hidden="1">
      <c r="A1995">
        <v>3060</v>
      </c>
      <c r="B1995">
        <v>4763601</v>
      </c>
      <c r="D1995" t="s">
        <v>1615</v>
      </c>
      <c r="E1995" t="str">
        <f t="shared" si="31"/>
        <v>4763601-Comércio varejista de brinquedos e artigos recreativos</v>
      </c>
    </row>
    <row r="1996" spans="1:5" hidden="1">
      <c r="A1996">
        <v>3060</v>
      </c>
      <c r="B1996">
        <v>4763602</v>
      </c>
      <c r="D1996" t="s">
        <v>1616</v>
      </c>
      <c r="E1996" t="str">
        <f t="shared" si="31"/>
        <v>4763602-Comércio varejista de artigos esportivos</v>
      </c>
    </row>
    <row r="1997" spans="1:5" hidden="1">
      <c r="A1997">
        <v>3060</v>
      </c>
      <c r="B1997">
        <v>4763603</v>
      </c>
      <c r="D1997" t="s">
        <v>1617</v>
      </c>
      <c r="E1997" t="str">
        <f t="shared" si="31"/>
        <v>4763603-Comércio varejista de bicicletas e triciclos; peças e acessórios</v>
      </c>
    </row>
    <row r="1998" spans="1:5" hidden="1">
      <c r="A1998">
        <v>3060</v>
      </c>
      <c r="B1998">
        <v>4763604</v>
      </c>
      <c r="D1998" t="s">
        <v>1618</v>
      </c>
      <c r="E1998" t="str">
        <f t="shared" si="31"/>
        <v>4763604-Comércio varejista de artigos de caça, pesca e camping</v>
      </c>
    </row>
    <row r="1999" spans="1:5" hidden="1">
      <c r="A1999">
        <v>3060</v>
      </c>
      <c r="B1999">
        <v>4763605</v>
      </c>
      <c r="D1999" t="s">
        <v>1619</v>
      </c>
      <c r="E1999" t="str">
        <f t="shared" si="31"/>
        <v>4763605-Comércio varejista de embarcações e outros veículos recreativos; peças e acessórios</v>
      </c>
    </row>
    <row r="2000" spans="1:5" hidden="1">
      <c r="A2000">
        <v>3060</v>
      </c>
      <c r="B2000">
        <v>4771701</v>
      </c>
      <c r="D2000" t="s">
        <v>1620</v>
      </c>
      <c r="E2000" t="str">
        <f t="shared" si="31"/>
        <v>4771701-Comércio varejista de produtos farmacêuticos, sem manipulação de fórmulas</v>
      </c>
    </row>
    <row r="2001" spans="1:5" hidden="1">
      <c r="A2001">
        <v>3060</v>
      </c>
      <c r="B2001">
        <v>4771702</v>
      </c>
      <c r="D2001" t="s">
        <v>1621</v>
      </c>
      <c r="E2001" t="str">
        <f t="shared" si="31"/>
        <v>4771702-Comércio varejista de produtos farmacêuticos, com manipulação de fórmulas</v>
      </c>
    </row>
    <row r="2002" spans="1:5" hidden="1">
      <c r="A2002">
        <v>3060</v>
      </c>
      <c r="B2002">
        <v>4771703</v>
      </c>
      <c r="D2002" t="s">
        <v>1622</v>
      </c>
      <c r="E2002" t="str">
        <f t="shared" si="31"/>
        <v>4771703-Comércio varejista de produtos farmacêuticos homeopáticos</v>
      </c>
    </row>
    <row r="2003" spans="1:5" hidden="1">
      <c r="A2003">
        <v>3060</v>
      </c>
      <c r="B2003">
        <v>4771704</v>
      </c>
      <c r="D2003" t="s">
        <v>1623</v>
      </c>
      <c r="E2003" t="str">
        <f t="shared" si="31"/>
        <v>4771704-Comércio varejista de medicamentos veterinários</v>
      </c>
    </row>
    <row r="2004" spans="1:5" hidden="1">
      <c r="A2004">
        <v>3060</v>
      </c>
      <c r="B2004">
        <v>4772500</v>
      </c>
      <c r="D2004" t="s">
        <v>1624</v>
      </c>
      <c r="E2004" t="str">
        <f t="shared" si="31"/>
        <v>4772500-Comércio varejista de cosméticos, produtos de perfumaria e de higiene pessoal</v>
      </c>
    </row>
    <row r="2005" spans="1:5" hidden="1">
      <c r="A2005">
        <v>3060</v>
      </c>
      <c r="B2005">
        <v>4773300</v>
      </c>
      <c r="D2005" t="s">
        <v>1625</v>
      </c>
      <c r="E2005" t="str">
        <f t="shared" si="31"/>
        <v>4773300-Comércio varejista de artigos médicos e ortopédicos</v>
      </c>
    </row>
    <row r="2006" spans="1:5" hidden="1">
      <c r="A2006">
        <v>3060</v>
      </c>
      <c r="B2006">
        <v>4774100</v>
      </c>
      <c r="D2006" t="s">
        <v>1626</v>
      </c>
      <c r="E2006" t="str">
        <f t="shared" si="31"/>
        <v>4774100-Comércio varejista de artigos de óptica</v>
      </c>
    </row>
    <row r="2007" spans="1:5" hidden="1">
      <c r="A2007">
        <v>3060</v>
      </c>
      <c r="B2007">
        <v>4781400</v>
      </c>
      <c r="D2007" t="s">
        <v>1627</v>
      </c>
      <c r="E2007" t="str">
        <f t="shared" si="31"/>
        <v>4781400-Comércio varejista de artigos do vestuário e acessórios</v>
      </c>
    </row>
    <row r="2008" spans="1:5" hidden="1">
      <c r="A2008">
        <v>3060</v>
      </c>
      <c r="B2008">
        <v>4782201</v>
      </c>
      <c r="D2008" t="s">
        <v>1628</v>
      </c>
      <c r="E2008" t="str">
        <f t="shared" si="31"/>
        <v>4782201-Comércio varejista de calçados</v>
      </c>
    </row>
    <row r="2009" spans="1:5" hidden="1">
      <c r="A2009">
        <v>3060</v>
      </c>
      <c r="B2009">
        <v>4782202</v>
      </c>
      <c r="D2009" t="s">
        <v>1629</v>
      </c>
      <c r="E2009" t="str">
        <f t="shared" si="31"/>
        <v>4782202-Comércio varejista de artigos de viagem</v>
      </c>
    </row>
    <row r="2010" spans="1:5" hidden="1">
      <c r="A2010">
        <v>3060</v>
      </c>
      <c r="B2010">
        <v>4783101</v>
      </c>
      <c r="D2010" t="s">
        <v>1630</v>
      </c>
      <c r="E2010" t="str">
        <f t="shared" si="31"/>
        <v>4783101-Comércio varejista de artigos de joalheria</v>
      </c>
    </row>
    <row r="2011" spans="1:5" hidden="1">
      <c r="A2011">
        <v>3060</v>
      </c>
      <c r="B2011">
        <v>4783102</v>
      </c>
      <c r="D2011" t="s">
        <v>1631</v>
      </c>
      <c r="E2011" t="str">
        <f t="shared" si="31"/>
        <v>4783102-Comércio varejista de artigos de relojoaria</v>
      </c>
    </row>
    <row r="2012" spans="1:5" hidden="1">
      <c r="A2012">
        <v>3060</v>
      </c>
      <c r="B2012">
        <v>4784900</v>
      </c>
      <c r="D2012" t="s">
        <v>1632</v>
      </c>
      <c r="E2012" t="str">
        <f t="shared" si="31"/>
        <v>4784900-Comércio varejista de gás liqüefeito de petróleo (GLP)</v>
      </c>
    </row>
    <row r="2013" spans="1:5" hidden="1">
      <c r="A2013">
        <v>3060</v>
      </c>
      <c r="B2013">
        <v>4785701</v>
      </c>
      <c r="D2013" t="s">
        <v>1633</v>
      </c>
      <c r="E2013" t="str">
        <f t="shared" si="31"/>
        <v>4785701-Comércio varejista de antigüidades</v>
      </c>
    </row>
    <row r="2014" spans="1:5" hidden="1">
      <c r="A2014">
        <v>3060</v>
      </c>
      <c r="B2014">
        <v>4785799</v>
      </c>
      <c r="D2014" t="s">
        <v>1634</v>
      </c>
      <c r="E2014" t="str">
        <f t="shared" si="31"/>
        <v>4785799-Comércio varejista de outros artigos usados</v>
      </c>
    </row>
    <row r="2015" spans="1:5" hidden="1">
      <c r="A2015">
        <v>3060</v>
      </c>
      <c r="B2015">
        <v>4789001</v>
      </c>
      <c r="D2015" t="s">
        <v>1635</v>
      </c>
      <c r="E2015" t="str">
        <f t="shared" si="31"/>
        <v>4789001-Comércio varejista de suvenires, bijuterias e artesanatos</v>
      </c>
    </row>
    <row r="2016" spans="1:5" hidden="1">
      <c r="A2016">
        <v>3060</v>
      </c>
      <c r="B2016">
        <v>4789002</v>
      </c>
      <c r="D2016" t="s">
        <v>1636</v>
      </c>
      <c r="E2016" t="str">
        <f t="shared" si="31"/>
        <v>4789002-Comércio varejista de plantas e flores naturais</v>
      </c>
    </row>
    <row r="2017" spans="1:5" hidden="1">
      <c r="A2017">
        <v>3060</v>
      </c>
      <c r="B2017">
        <v>4789003</v>
      </c>
      <c r="D2017" t="s">
        <v>1637</v>
      </c>
      <c r="E2017" t="str">
        <f t="shared" si="31"/>
        <v>4789003-Comércio varejista de objetos de arte</v>
      </c>
    </row>
    <row r="2018" spans="1:5" hidden="1">
      <c r="A2018">
        <v>3060</v>
      </c>
      <c r="B2018">
        <v>4789004</v>
      </c>
      <c r="D2018" t="s">
        <v>1638</v>
      </c>
      <c r="E2018" t="str">
        <f t="shared" si="31"/>
        <v>4789004-Comércio varejista de animais vivos e de artigos e alimentos para animais de estimação</v>
      </c>
    </row>
    <row r="2019" spans="1:5" hidden="1">
      <c r="A2019">
        <v>3060</v>
      </c>
      <c r="B2019">
        <v>4789005</v>
      </c>
      <c r="D2019" t="s">
        <v>1639</v>
      </c>
      <c r="E2019" t="str">
        <f t="shared" si="31"/>
        <v>4789005-Comércio varejista de produtos saneantes domissanitários</v>
      </c>
    </row>
    <row r="2020" spans="1:5" hidden="1">
      <c r="A2020">
        <v>3060</v>
      </c>
      <c r="B2020">
        <v>4789006</v>
      </c>
      <c r="D2020" t="s">
        <v>1640</v>
      </c>
      <c r="E2020" t="str">
        <f t="shared" si="31"/>
        <v>4789006-Comércio varejista de fogos de artifício e artigos pirotécnicos</v>
      </c>
    </row>
    <row r="2021" spans="1:5" hidden="1">
      <c r="A2021">
        <v>3060</v>
      </c>
      <c r="B2021">
        <v>4789007</v>
      </c>
      <c r="D2021" t="s">
        <v>1641</v>
      </c>
      <c r="E2021" t="str">
        <f t="shared" si="31"/>
        <v>4789007-Comércio varejista de equipamentos para escritório</v>
      </c>
    </row>
    <row r="2022" spans="1:5" hidden="1">
      <c r="A2022">
        <v>3060</v>
      </c>
      <c r="B2022">
        <v>4789008</v>
      </c>
      <c r="D2022" t="s">
        <v>1642</v>
      </c>
      <c r="E2022" t="str">
        <f t="shared" si="31"/>
        <v>4789008-Comércio varejista de artigos fotográficos e para filmagem</v>
      </c>
    </row>
    <row r="2023" spans="1:5" hidden="1">
      <c r="A2023">
        <v>3060</v>
      </c>
      <c r="B2023">
        <v>4789009</v>
      </c>
      <c r="D2023" t="s">
        <v>1643</v>
      </c>
      <c r="E2023" t="str">
        <f t="shared" si="31"/>
        <v>4789009-Comércio varejista de armas e munições</v>
      </c>
    </row>
    <row r="2024" spans="1:5" hidden="1">
      <c r="A2024">
        <v>3060</v>
      </c>
      <c r="B2024">
        <v>4789099</v>
      </c>
      <c r="D2024" t="s">
        <v>1644</v>
      </c>
      <c r="E2024" t="str">
        <f t="shared" si="31"/>
        <v>4789099-Comércio varejista de outros produtos não especificados</v>
      </c>
    </row>
    <row r="2025" spans="1:5" hidden="1">
      <c r="A2025">
        <v>3061</v>
      </c>
      <c r="B2025">
        <v>8610101</v>
      </c>
      <c r="D2025" t="s">
        <v>2181</v>
      </c>
      <c r="E2025" t="str">
        <f t="shared" si="31"/>
        <v>8610101-Atividades de atendimento hospitalar, exceto pronto-socorro e unidades para atendimento a urgências</v>
      </c>
    </row>
    <row r="2026" spans="1:5" hidden="1">
      <c r="A2026">
        <v>3061</v>
      </c>
      <c r="B2026">
        <v>8610102</v>
      </c>
      <c r="D2026" t="s">
        <v>2182</v>
      </c>
      <c r="E2026" t="str">
        <f t="shared" si="31"/>
        <v>8610102-Atividades de atendimento em pronto-socorro e unidades hospitalares para atendimento a urgências</v>
      </c>
    </row>
    <row r="2027" spans="1:5" hidden="1">
      <c r="A2027">
        <v>3062</v>
      </c>
      <c r="B2027">
        <v>4911600</v>
      </c>
      <c r="D2027" t="s">
        <v>1645</v>
      </c>
      <c r="E2027" t="str">
        <f t="shared" si="31"/>
        <v>4911600-Transporte ferroviário de carga</v>
      </c>
    </row>
    <row r="2028" spans="1:5" hidden="1">
      <c r="A2028">
        <v>3062</v>
      </c>
      <c r="B2028">
        <v>4912401</v>
      </c>
      <c r="D2028" t="s">
        <v>1646</v>
      </c>
      <c r="E2028" t="str">
        <f t="shared" si="31"/>
        <v>4912401-Transporte ferroviário de passageiros intermunicipal e interestadual</v>
      </c>
    </row>
    <row r="2029" spans="1:5" hidden="1">
      <c r="A2029">
        <v>3062</v>
      </c>
      <c r="B2029">
        <v>4912402</v>
      </c>
      <c r="D2029" t="s">
        <v>1647</v>
      </c>
      <c r="E2029" t="str">
        <f t="shared" si="31"/>
        <v>4912402-Transporte ferroviário de passageiros municipal e em região metropolitana</v>
      </c>
    </row>
    <row r="2030" spans="1:5" hidden="1">
      <c r="A2030">
        <v>3062</v>
      </c>
      <c r="B2030">
        <v>4912403</v>
      </c>
      <c r="D2030" t="s">
        <v>1648</v>
      </c>
      <c r="E2030" t="str">
        <f t="shared" si="31"/>
        <v>4912403-Transporte metroviário</v>
      </c>
    </row>
    <row r="2031" spans="1:5" hidden="1">
      <c r="A2031">
        <v>3062</v>
      </c>
      <c r="B2031">
        <v>4921301</v>
      </c>
      <c r="D2031" t="s">
        <v>1649</v>
      </c>
      <c r="E2031" t="str">
        <f t="shared" si="31"/>
        <v>4921301-Transporte rodoviário coletivo de passageiros, com itinerário fixo, municipal</v>
      </c>
    </row>
    <row r="2032" spans="1:5" hidden="1">
      <c r="A2032">
        <v>3062</v>
      </c>
      <c r="B2032">
        <v>4921302</v>
      </c>
      <c r="D2032" t="s">
        <v>1650</v>
      </c>
      <c r="E2032" t="str">
        <f t="shared" si="31"/>
        <v>4921302-Transporte rodoviário coletivo de passageiros em região metropolitana</v>
      </c>
    </row>
    <row r="2033" spans="1:5" hidden="1">
      <c r="A2033">
        <v>3062</v>
      </c>
      <c r="B2033">
        <v>4922101</v>
      </c>
      <c r="D2033" t="s">
        <v>1651</v>
      </c>
      <c r="E2033" t="str">
        <f t="shared" si="31"/>
        <v>4922101-Transporte rodoviário coletivo de passageiros, exceto em região metropolitana</v>
      </c>
    </row>
    <row r="2034" spans="1:5" hidden="1">
      <c r="A2034">
        <v>3062</v>
      </c>
      <c r="B2034">
        <v>4922102</v>
      </c>
      <c r="D2034" t="s">
        <v>1652</v>
      </c>
      <c r="E2034" t="str">
        <f t="shared" si="31"/>
        <v>4922102-Transporte rodoviário coletivo de passageiros, com itinerário fixo, interestadual</v>
      </c>
    </row>
    <row r="2035" spans="1:5" hidden="1">
      <c r="A2035">
        <v>3062</v>
      </c>
      <c r="B2035">
        <v>4922103</v>
      </c>
      <c r="D2035" t="s">
        <v>1653</v>
      </c>
      <c r="E2035" t="str">
        <f t="shared" si="31"/>
        <v>4922103-Transporte rodoviário coletivo de passageiros, com itinerário fixo, internacional</v>
      </c>
    </row>
    <row r="2036" spans="1:5" hidden="1">
      <c r="A2036">
        <v>3062</v>
      </c>
      <c r="B2036">
        <v>4923001</v>
      </c>
      <c r="D2036" t="s">
        <v>1654</v>
      </c>
      <c r="E2036" t="str">
        <f t="shared" si="31"/>
        <v>4923001-Serviço de táxi</v>
      </c>
    </row>
    <row r="2037" spans="1:5" hidden="1">
      <c r="A2037">
        <v>3062</v>
      </c>
      <c r="B2037">
        <v>4923002</v>
      </c>
      <c r="D2037" t="s">
        <v>1655</v>
      </c>
      <c r="E2037" t="str">
        <f t="shared" si="31"/>
        <v>4923002-Serviço de transporte de passageiros - locação de automóveis com motorista</v>
      </c>
    </row>
    <row r="2038" spans="1:5" hidden="1">
      <c r="A2038">
        <v>3062</v>
      </c>
      <c r="B2038">
        <v>4924800</v>
      </c>
      <c r="D2038" t="s">
        <v>1656</v>
      </c>
      <c r="E2038" t="str">
        <f t="shared" si="31"/>
        <v>4924800-Transporte escolar</v>
      </c>
    </row>
    <row r="2039" spans="1:5" hidden="1">
      <c r="A2039">
        <v>3062</v>
      </c>
      <c r="B2039">
        <v>4929901</v>
      </c>
      <c r="D2039" t="s">
        <v>1657</v>
      </c>
      <c r="E2039" t="str">
        <f t="shared" si="31"/>
        <v>4929901-Transporte rodoviário coletivo de passageiros, sob regime de fretamento, municipal</v>
      </c>
    </row>
    <row r="2040" spans="1:5" hidden="1">
      <c r="A2040">
        <v>3062</v>
      </c>
      <c r="B2040">
        <v>4929902</v>
      </c>
      <c r="D2040" t="s">
        <v>1658</v>
      </c>
      <c r="E2040" t="str">
        <f t="shared" si="31"/>
        <v>4929902-Transporte rodoviário coletivo de passageiros,intermunicipal, interestadual e internacional</v>
      </c>
    </row>
    <row r="2041" spans="1:5" hidden="1">
      <c r="A2041">
        <v>3062</v>
      </c>
      <c r="B2041">
        <v>4929903</v>
      </c>
      <c r="D2041" t="s">
        <v>1659</v>
      </c>
      <c r="E2041" t="str">
        <f t="shared" si="31"/>
        <v>4929903-Organização de excursões em veículos rodoviários próprios, municipal</v>
      </c>
    </row>
    <row r="2042" spans="1:5" hidden="1">
      <c r="A2042">
        <v>3062</v>
      </c>
      <c r="B2042">
        <v>4929904</v>
      </c>
      <c r="D2042" t="s">
        <v>1660</v>
      </c>
      <c r="E2042" t="str">
        <f t="shared" si="31"/>
        <v>4929904-Organização de excursões em veículos rodoviários próprios, intermunicipal, interestadual e internaci</v>
      </c>
    </row>
    <row r="2043" spans="1:5" hidden="1">
      <c r="A2043">
        <v>3062</v>
      </c>
      <c r="B2043">
        <v>4929999</v>
      </c>
      <c r="D2043" t="s">
        <v>1661</v>
      </c>
      <c r="E2043" t="str">
        <f t="shared" si="31"/>
        <v>4929999-Outros transportes rodoviários de passageiros não especificados</v>
      </c>
    </row>
    <row r="2044" spans="1:5" hidden="1">
      <c r="A2044">
        <v>3062</v>
      </c>
      <c r="B2044">
        <v>4930201</v>
      </c>
      <c r="D2044" t="s">
        <v>1662</v>
      </c>
      <c r="E2044" t="str">
        <f t="shared" si="31"/>
        <v>4930201-Transporte rodoviário de carga, exceto produtos perigosos e mudanças, municipal</v>
      </c>
    </row>
    <row r="2045" spans="1:5" hidden="1">
      <c r="A2045">
        <v>3062</v>
      </c>
      <c r="B2045">
        <v>4930202</v>
      </c>
      <c r="D2045" t="s">
        <v>1663</v>
      </c>
      <c r="E2045" t="str">
        <f t="shared" si="31"/>
        <v>4930202-Transporte rodoviário de carga, exceto produtos perigosos e mudanças</v>
      </c>
    </row>
    <row r="2046" spans="1:5" hidden="1">
      <c r="A2046">
        <v>3062</v>
      </c>
      <c r="B2046">
        <v>4930203</v>
      </c>
      <c r="D2046" t="s">
        <v>1664</v>
      </c>
      <c r="E2046" t="str">
        <f t="shared" si="31"/>
        <v>4930203-Transporte rodoviário de produtos perigosos</v>
      </c>
    </row>
    <row r="2047" spans="1:5" hidden="1">
      <c r="A2047">
        <v>3062</v>
      </c>
      <c r="B2047">
        <v>4930204</v>
      </c>
      <c r="D2047" t="s">
        <v>1665</v>
      </c>
      <c r="E2047" t="str">
        <f t="shared" si="31"/>
        <v>4930204-Transporte rodoviário de mudanças</v>
      </c>
    </row>
    <row r="2048" spans="1:5" hidden="1">
      <c r="A2048">
        <v>3062</v>
      </c>
      <c r="B2048">
        <v>4940000</v>
      </c>
      <c r="D2048" t="s">
        <v>1666</v>
      </c>
      <c r="E2048" t="str">
        <f t="shared" si="31"/>
        <v>4940000-Transporte dutoviário</v>
      </c>
    </row>
    <row r="2049" spans="1:5" hidden="1">
      <c r="A2049">
        <v>3062</v>
      </c>
      <c r="B2049">
        <v>4950700</v>
      </c>
      <c r="D2049" t="s">
        <v>1667</v>
      </c>
      <c r="E2049" t="str">
        <f t="shared" si="31"/>
        <v>4950700-Trens turísticos, teleféricos e similares</v>
      </c>
    </row>
    <row r="2050" spans="1:5" hidden="1">
      <c r="A2050">
        <v>3062</v>
      </c>
      <c r="B2050">
        <v>5011401</v>
      </c>
      <c r="D2050" t="s">
        <v>1668</v>
      </c>
      <c r="E2050" t="str">
        <f t="shared" si="31"/>
        <v>5011401-Transporte marítimo de cabotagem - Carga</v>
      </c>
    </row>
    <row r="2051" spans="1:5" hidden="1">
      <c r="A2051">
        <v>3062</v>
      </c>
      <c r="B2051">
        <v>5011402</v>
      </c>
      <c r="D2051" t="s">
        <v>1669</v>
      </c>
      <c r="E2051" t="str">
        <f t="shared" si="31"/>
        <v>5011402-Transporte marítimo de cabotagem - passageiros</v>
      </c>
    </row>
    <row r="2052" spans="1:5" hidden="1">
      <c r="A2052">
        <v>3062</v>
      </c>
      <c r="B2052">
        <v>5012201</v>
      </c>
      <c r="D2052" t="s">
        <v>1670</v>
      </c>
      <c r="E2052" t="str">
        <f t="shared" si="31"/>
        <v>5012201-Transporte marítimo de longo curso - Carga</v>
      </c>
    </row>
    <row r="2053" spans="1:5" hidden="1">
      <c r="A2053">
        <v>3062</v>
      </c>
      <c r="B2053">
        <v>5012202</v>
      </c>
      <c r="D2053" t="s">
        <v>1671</v>
      </c>
      <c r="E2053" t="str">
        <f t="shared" si="31"/>
        <v>5012202-Transporte marítimo de longo curso - Passageiros</v>
      </c>
    </row>
    <row r="2054" spans="1:5" hidden="1">
      <c r="A2054">
        <v>3062</v>
      </c>
      <c r="B2054">
        <v>5021101</v>
      </c>
      <c r="D2054" t="s">
        <v>1672</v>
      </c>
      <c r="E2054" t="str">
        <f t="shared" si="31"/>
        <v>5021101-Transporte por navegação interior de carga, municipal, exceto travessia</v>
      </c>
    </row>
    <row r="2055" spans="1:5" hidden="1">
      <c r="A2055">
        <v>3062</v>
      </c>
      <c r="B2055">
        <v>5021102</v>
      </c>
      <c r="D2055" t="s">
        <v>1673</v>
      </c>
      <c r="E2055" t="str">
        <f t="shared" si="31"/>
        <v>5021102-Transporte por navegação interior de carga, intermunicipal, interestadual e internacional, exceto tr</v>
      </c>
    </row>
    <row r="2056" spans="1:5" hidden="1">
      <c r="A2056">
        <v>3062</v>
      </c>
      <c r="B2056">
        <v>5022001</v>
      </c>
      <c r="D2056" t="s">
        <v>1674</v>
      </c>
      <c r="E2056" t="str">
        <f t="shared" ref="E2056:E2119" si="32">CONCATENATE(B2056,"-",D2056)</f>
        <v>5022001-Transporte por navegação interior de passageiros em linhas regulares, municipal, exceto travessia</v>
      </c>
    </row>
    <row r="2057" spans="1:5" hidden="1">
      <c r="A2057">
        <v>3062</v>
      </c>
      <c r="B2057">
        <v>5022002</v>
      </c>
      <c r="D2057" t="s">
        <v>1675</v>
      </c>
      <c r="E2057" t="str">
        <f t="shared" si="32"/>
        <v>5022002-Transporte por navegação interior de passageiros em linhas regulares, intermunicipal, interestadual</v>
      </c>
    </row>
    <row r="2058" spans="1:5" hidden="1">
      <c r="A2058">
        <v>3062</v>
      </c>
      <c r="B2058">
        <v>5030101</v>
      </c>
      <c r="D2058" t="s">
        <v>1676</v>
      </c>
      <c r="E2058" t="str">
        <f t="shared" si="32"/>
        <v>5030101-Navegação de apoio marítimo</v>
      </c>
    </row>
    <row r="2059" spans="1:5" hidden="1">
      <c r="A2059">
        <v>3062</v>
      </c>
      <c r="B2059">
        <v>5030102</v>
      </c>
      <c r="D2059" t="s">
        <v>1677</v>
      </c>
      <c r="E2059" t="str">
        <f t="shared" si="32"/>
        <v>5030102-Navegação de apoio portuário</v>
      </c>
    </row>
    <row r="2060" spans="1:5" hidden="1">
      <c r="A2060">
        <v>3062</v>
      </c>
      <c r="B2060">
        <v>5030103</v>
      </c>
      <c r="D2060" t="s">
        <v>1678</v>
      </c>
      <c r="E2060" t="str">
        <f t="shared" si="32"/>
        <v>5030103-Serviço de rebocadores e empurradores</v>
      </c>
    </row>
    <row r="2061" spans="1:5" hidden="1">
      <c r="A2061">
        <v>3062</v>
      </c>
      <c r="B2061">
        <v>5091201</v>
      </c>
      <c r="D2061" t="s">
        <v>1679</v>
      </c>
      <c r="E2061" t="str">
        <f t="shared" si="32"/>
        <v>5091201-Transporte por navegação de travessia, municipal</v>
      </c>
    </row>
    <row r="2062" spans="1:5" hidden="1">
      <c r="A2062">
        <v>3062</v>
      </c>
      <c r="B2062">
        <v>5091202</v>
      </c>
      <c r="D2062" t="s">
        <v>1680</v>
      </c>
      <c r="E2062" t="str">
        <f t="shared" si="32"/>
        <v>5091202-Transporte por navegação de travessia, intermunicipal</v>
      </c>
    </row>
    <row r="2063" spans="1:5" hidden="1">
      <c r="A2063">
        <v>3062</v>
      </c>
      <c r="B2063">
        <v>5099801</v>
      </c>
      <c r="D2063" t="s">
        <v>1681</v>
      </c>
      <c r="E2063" t="str">
        <f t="shared" si="32"/>
        <v>5099801-Transporte aquaviário para passeios turísticos</v>
      </c>
    </row>
    <row r="2064" spans="1:5" hidden="1">
      <c r="A2064">
        <v>3062</v>
      </c>
      <c r="B2064">
        <v>5099899</v>
      </c>
      <c r="D2064" t="s">
        <v>1682</v>
      </c>
      <c r="E2064" t="str">
        <f t="shared" si="32"/>
        <v>5099899-Outros transportes aquaviários não especificados</v>
      </c>
    </row>
    <row r="2065" spans="1:5" hidden="1">
      <c r="A2065">
        <v>3062</v>
      </c>
      <c r="B2065">
        <v>5111100</v>
      </c>
      <c r="D2065" t="s">
        <v>1683</v>
      </c>
      <c r="E2065" t="str">
        <f t="shared" si="32"/>
        <v>5111100-Transporte aéreo de passageiros regular</v>
      </c>
    </row>
    <row r="2066" spans="1:5" hidden="1">
      <c r="A2066">
        <v>3062</v>
      </c>
      <c r="B2066">
        <v>5112901</v>
      </c>
      <c r="D2066" t="s">
        <v>1684</v>
      </c>
      <c r="E2066" t="str">
        <f t="shared" si="32"/>
        <v>5112901-Serviço de táxi aéreo e locação de aeronaves com tripulação</v>
      </c>
    </row>
    <row r="2067" spans="1:5" hidden="1">
      <c r="A2067">
        <v>3062</v>
      </c>
      <c r="B2067">
        <v>5112999</v>
      </c>
      <c r="D2067" t="s">
        <v>1685</v>
      </c>
      <c r="E2067" t="str">
        <f t="shared" si="32"/>
        <v>5112999-Outros serviços de transporte aéreo de passageiros não-regular</v>
      </c>
    </row>
    <row r="2068" spans="1:5" hidden="1">
      <c r="A2068">
        <v>3062</v>
      </c>
      <c r="B2068">
        <v>5120000</v>
      </c>
      <c r="D2068" t="s">
        <v>1686</v>
      </c>
      <c r="E2068" t="str">
        <f t="shared" si="32"/>
        <v>5120000-Transporte aéreo de carga</v>
      </c>
    </row>
    <row r="2069" spans="1:5" hidden="1">
      <c r="A2069">
        <v>3062</v>
      </c>
      <c r="B2069">
        <v>5130700</v>
      </c>
      <c r="D2069" t="s">
        <v>1687</v>
      </c>
      <c r="E2069" t="str">
        <f t="shared" si="32"/>
        <v>5130700-Transporte espacial</v>
      </c>
    </row>
    <row r="2070" spans="1:5" hidden="1">
      <c r="A2070">
        <v>3062</v>
      </c>
      <c r="B2070">
        <v>5211701</v>
      </c>
      <c r="D2070" t="s">
        <v>1688</v>
      </c>
      <c r="E2070" t="str">
        <f t="shared" si="32"/>
        <v>5211701-Armazéns gerais</v>
      </c>
    </row>
    <row r="2071" spans="1:5" hidden="1">
      <c r="A2071">
        <v>3062</v>
      </c>
      <c r="B2071">
        <v>5211702</v>
      </c>
      <c r="D2071" t="s">
        <v>1689</v>
      </c>
      <c r="E2071" t="str">
        <f t="shared" si="32"/>
        <v>5211702-Guarda-móveis</v>
      </c>
    </row>
    <row r="2072" spans="1:5" hidden="1">
      <c r="A2072">
        <v>3062</v>
      </c>
      <c r="B2072">
        <v>5211799</v>
      </c>
      <c r="D2072" t="s">
        <v>1690</v>
      </c>
      <c r="E2072" t="str">
        <f t="shared" si="32"/>
        <v>5211799-Depósitos de mercadorias para terceiros, exceto armazéns gerais e guarda-móveis</v>
      </c>
    </row>
    <row r="2073" spans="1:5" hidden="1">
      <c r="A2073">
        <v>3062</v>
      </c>
      <c r="B2073">
        <v>5212500</v>
      </c>
      <c r="D2073" t="s">
        <v>1691</v>
      </c>
      <c r="E2073" t="str">
        <f t="shared" si="32"/>
        <v>5212500-Carga e descarga</v>
      </c>
    </row>
    <row r="2074" spans="1:5" hidden="1">
      <c r="A2074">
        <v>3062</v>
      </c>
      <c r="B2074">
        <v>5222200</v>
      </c>
      <c r="D2074" t="s">
        <v>1692</v>
      </c>
      <c r="E2074" t="str">
        <f t="shared" si="32"/>
        <v>5222200-Terminais rodoviários e ferroviários</v>
      </c>
    </row>
    <row r="2075" spans="1:5" hidden="1">
      <c r="A2075">
        <v>3062</v>
      </c>
      <c r="B2075">
        <v>5223100</v>
      </c>
      <c r="D2075" t="s">
        <v>1693</v>
      </c>
      <c r="E2075" t="str">
        <f t="shared" si="32"/>
        <v>5223100-Estacionamento de veículos</v>
      </c>
    </row>
    <row r="2076" spans="1:5" hidden="1">
      <c r="A2076">
        <v>3062</v>
      </c>
      <c r="B2076">
        <v>5229001</v>
      </c>
      <c r="D2076" t="s">
        <v>1694</v>
      </c>
      <c r="E2076" t="str">
        <f t="shared" si="32"/>
        <v>5229001-Serviços de apoio ao transporte por táxi, inclusive centrais de chamada</v>
      </c>
    </row>
    <row r="2077" spans="1:5" hidden="1">
      <c r="A2077">
        <v>3062</v>
      </c>
      <c r="B2077">
        <v>5229002</v>
      </c>
      <c r="D2077" t="s">
        <v>1695</v>
      </c>
      <c r="E2077" t="str">
        <f t="shared" si="32"/>
        <v>5229002-Serviços de reboque de veículos</v>
      </c>
    </row>
    <row r="2078" spans="1:5" hidden="1">
      <c r="A2078">
        <v>3062</v>
      </c>
      <c r="B2078">
        <v>5229099</v>
      </c>
      <c r="D2078" t="s">
        <v>1696</v>
      </c>
      <c r="E2078" t="str">
        <f t="shared" si="32"/>
        <v>5229099-Outras atividades auxiliares dos transportes terrestres não especificadas anteriormente</v>
      </c>
    </row>
    <row r="2079" spans="1:5" hidden="1">
      <c r="A2079">
        <v>3062</v>
      </c>
      <c r="B2079">
        <v>5231101</v>
      </c>
      <c r="D2079" t="s">
        <v>1697</v>
      </c>
      <c r="E2079" t="str">
        <f t="shared" si="32"/>
        <v>5231101-Administração da infra-estrutura portuária</v>
      </c>
    </row>
    <row r="2080" spans="1:5" hidden="1">
      <c r="A2080">
        <v>3062</v>
      </c>
      <c r="B2080">
        <v>5231102</v>
      </c>
      <c r="D2080" t="s">
        <v>1698</v>
      </c>
      <c r="E2080" t="str">
        <f t="shared" si="32"/>
        <v>5231102-Operações de terminais</v>
      </c>
    </row>
    <row r="2081" spans="1:5" hidden="1">
      <c r="A2081">
        <v>3062</v>
      </c>
      <c r="B2081">
        <v>5231103</v>
      </c>
      <c r="D2081" t="s">
        <v>1699</v>
      </c>
      <c r="E2081" t="str">
        <f t="shared" si="32"/>
        <v>5231103-Gestão de terminais aquaviários</v>
      </c>
    </row>
    <row r="2082" spans="1:5" hidden="1">
      <c r="A2082">
        <v>3062</v>
      </c>
      <c r="B2082">
        <v>5232000</v>
      </c>
      <c r="D2082" t="s">
        <v>1700</v>
      </c>
      <c r="E2082" t="str">
        <f t="shared" si="32"/>
        <v>5232000-Atividades de agenciamento marítimo</v>
      </c>
    </row>
    <row r="2083" spans="1:5" hidden="1">
      <c r="A2083">
        <v>3062</v>
      </c>
      <c r="B2083">
        <v>5239701</v>
      </c>
      <c r="D2083" t="s">
        <v>1701</v>
      </c>
      <c r="E2083" t="str">
        <f t="shared" si="32"/>
        <v>5239701-Serviços de praticagem</v>
      </c>
    </row>
    <row r="2084" spans="1:5" hidden="1">
      <c r="A2084">
        <v>3062</v>
      </c>
      <c r="B2084">
        <v>5239799</v>
      </c>
      <c r="D2084" t="s">
        <v>1702</v>
      </c>
      <c r="E2084" t="str">
        <f t="shared" si="32"/>
        <v>5239799-Atividades auxiliares dos transportes aquaviários não especificadas anteriormente</v>
      </c>
    </row>
    <row r="2085" spans="1:5" hidden="1">
      <c r="A2085">
        <v>3062</v>
      </c>
      <c r="B2085">
        <v>5240101</v>
      </c>
      <c r="D2085" t="s">
        <v>1703</v>
      </c>
      <c r="E2085" t="str">
        <f t="shared" si="32"/>
        <v>5240101-Operação dos aeroportos e campos de aterrissagem</v>
      </c>
    </row>
    <row r="2086" spans="1:5" hidden="1">
      <c r="A2086">
        <v>3062</v>
      </c>
      <c r="B2086">
        <v>5240199</v>
      </c>
      <c r="D2086" t="s">
        <v>1704</v>
      </c>
      <c r="E2086" t="str">
        <f t="shared" si="32"/>
        <v>5240199-Atividades auxiliares de transportes aéreos, exceto operação de aeroportos e campos de aterrissagem</v>
      </c>
    </row>
    <row r="2087" spans="1:5" hidden="1">
      <c r="A2087">
        <v>3062</v>
      </c>
      <c r="B2087">
        <v>5250801</v>
      </c>
      <c r="D2087" t="s">
        <v>1705</v>
      </c>
      <c r="E2087" t="str">
        <f t="shared" si="32"/>
        <v>5250801-Comissaria de despachos</v>
      </c>
    </row>
    <row r="2088" spans="1:5" hidden="1">
      <c r="A2088">
        <v>3062</v>
      </c>
      <c r="B2088">
        <v>5250802</v>
      </c>
      <c r="D2088" t="s">
        <v>1706</v>
      </c>
      <c r="E2088" t="str">
        <f t="shared" si="32"/>
        <v>5250802-Atividades de despachantes aduaneiros</v>
      </c>
    </row>
    <row r="2089" spans="1:5" hidden="1">
      <c r="A2089">
        <v>3062</v>
      </c>
      <c r="B2089">
        <v>5250803</v>
      </c>
      <c r="D2089" t="s">
        <v>1707</v>
      </c>
      <c r="E2089" t="str">
        <f t="shared" si="32"/>
        <v>5250803-Agenciamento de cargas, exceto para o transporte marítimo</v>
      </c>
    </row>
    <row r="2090" spans="1:5" hidden="1">
      <c r="A2090">
        <v>3062</v>
      </c>
      <c r="B2090">
        <v>5250804</v>
      </c>
      <c r="D2090" t="s">
        <v>1708</v>
      </c>
      <c r="E2090" t="str">
        <f t="shared" si="32"/>
        <v>5250804-Organização logística do transporte de carga</v>
      </c>
    </row>
    <row r="2091" spans="1:5" hidden="1">
      <c r="A2091">
        <v>3062</v>
      </c>
      <c r="B2091">
        <v>5250805</v>
      </c>
      <c r="D2091" t="s">
        <v>1709</v>
      </c>
      <c r="E2091" t="str">
        <f t="shared" si="32"/>
        <v>5250805-Operador de transporte multimodal - OTM</v>
      </c>
    </row>
    <row r="2092" spans="1:5" hidden="1">
      <c r="A2092">
        <v>3062</v>
      </c>
      <c r="B2092">
        <v>5310501</v>
      </c>
      <c r="D2092" t="s">
        <v>1710</v>
      </c>
      <c r="E2092" t="str">
        <f t="shared" si="32"/>
        <v>5310501-Atividades do Correio Nacional</v>
      </c>
    </row>
    <row r="2093" spans="1:5" hidden="1">
      <c r="A2093">
        <v>3062</v>
      </c>
      <c r="B2093">
        <v>5310502</v>
      </c>
      <c r="D2093" t="s">
        <v>1711</v>
      </c>
      <c r="E2093" t="str">
        <f t="shared" si="32"/>
        <v>5310502-Atividades de franqueadas e permissionárias do Correio Nacional</v>
      </c>
    </row>
    <row r="2094" spans="1:5" hidden="1">
      <c r="A2094">
        <v>3062</v>
      </c>
      <c r="B2094">
        <v>5320201</v>
      </c>
      <c r="D2094" t="s">
        <v>1712</v>
      </c>
      <c r="E2094" t="str">
        <f t="shared" si="32"/>
        <v>5320201-Serviços de malote não realizados pelo Correio Nacional</v>
      </c>
    </row>
    <row r="2095" spans="1:5" hidden="1">
      <c r="A2095">
        <v>3062</v>
      </c>
      <c r="B2095">
        <v>5320202</v>
      </c>
      <c r="D2095" t="s">
        <v>1713</v>
      </c>
      <c r="E2095" t="str">
        <f t="shared" si="32"/>
        <v>5320202-Serviços de entrega rápida</v>
      </c>
    </row>
    <row r="2096" spans="1:5" hidden="1">
      <c r="A2096">
        <v>3063</v>
      </c>
      <c r="B2096">
        <v>5811500</v>
      </c>
      <c r="D2096" t="s">
        <v>1714</v>
      </c>
      <c r="E2096" t="str">
        <f t="shared" si="32"/>
        <v>5811500-Edição de livros</v>
      </c>
    </row>
    <row r="2097" spans="1:5" hidden="1">
      <c r="A2097">
        <v>3063</v>
      </c>
      <c r="B2097">
        <v>5812301</v>
      </c>
      <c r="D2097" t="s">
        <v>1715</v>
      </c>
      <c r="E2097" t="str">
        <f t="shared" si="32"/>
        <v>5812301-Edição de jornais diários</v>
      </c>
    </row>
    <row r="2098" spans="1:5" hidden="1">
      <c r="A2098">
        <v>3063</v>
      </c>
      <c r="B2098">
        <v>5812302</v>
      </c>
      <c r="D2098" t="s">
        <v>1716</v>
      </c>
      <c r="E2098" t="str">
        <f t="shared" si="32"/>
        <v>5812302-Edição de jornais não diários</v>
      </c>
    </row>
    <row r="2099" spans="1:5" hidden="1">
      <c r="A2099">
        <v>3063</v>
      </c>
      <c r="B2099">
        <v>5813100</v>
      </c>
      <c r="D2099" t="s">
        <v>1717</v>
      </c>
      <c r="E2099" t="str">
        <f t="shared" si="32"/>
        <v>5813100-Edição de revistas</v>
      </c>
    </row>
    <row r="2100" spans="1:5" hidden="1">
      <c r="A2100">
        <v>3063</v>
      </c>
      <c r="B2100">
        <v>5819100</v>
      </c>
      <c r="D2100" t="s">
        <v>1718</v>
      </c>
      <c r="E2100" t="str">
        <f t="shared" si="32"/>
        <v>5819100-Edição de cadastros, listas e outros produtos gráficos</v>
      </c>
    </row>
    <row r="2101" spans="1:5" hidden="1">
      <c r="A2101">
        <v>3063</v>
      </c>
      <c r="B2101">
        <v>5821200</v>
      </c>
      <c r="D2101" t="s">
        <v>1719</v>
      </c>
      <c r="E2101" t="str">
        <f t="shared" si="32"/>
        <v>5821200-Edição integrada à impressão de livros</v>
      </c>
    </row>
    <row r="2102" spans="1:5" hidden="1">
      <c r="A2102">
        <v>3063</v>
      </c>
      <c r="B2102">
        <v>5822101</v>
      </c>
      <c r="D2102" t="s">
        <v>1720</v>
      </c>
      <c r="E2102" t="str">
        <f t="shared" si="32"/>
        <v>5822101-Edição integrada à impressão de jornais diários</v>
      </c>
    </row>
    <row r="2103" spans="1:5" hidden="1">
      <c r="A2103">
        <v>3063</v>
      </c>
      <c r="B2103">
        <v>5822102</v>
      </c>
      <c r="D2103" t="s">
        <v>1721</v>
      </c>
      <c r="E2103" t="str">
        <f t="shared" si="32"/>
        <v>5822102-Edição integrada à impressão de jornais não diários</v>
      </c>
    </row>
    <row r="2104" spans="1:5" hidden="1">
      <c r="A2104">
        <v>3063</v>
      </c>
      <c r="B2104">
        <v>5823900</v>
      </c>
      <c r="D2104" t="s">
        <v>1722</v>
      </c>
      <c r="E2104" t="str">
        <f t="shared" si="32"/>
        <v>5823900-Edição integrada à impressão de revistas</v>
      </c>
    </row>
    <row r="2105" spans="1:5" hidden="1">
      <c r="A2105">
        <v>3063</v>
      </c>
      <c r="B2105">
        <v>5829800</v>
      </c>
      <c r="D2105" t="s">
        <v>1723</v>
      </c>
      <c r="E2105" t="str">
        <f t="shared" si="32"/>
        <v>5829800-Edição integrada à impressão de cadastros, listas e outros produtos gráficos</v>
      </c>
    </row>
    <row r="2106" spans="1:5" hidden="1">
      <c r="A2106">
        <v>3063</v>
      </c>
      <c r="B2106">
        <v>5911101</v>
      </c>
      <c r="D2106" t="s">
        <v>1724</v>
      </c>
      <c r="E2106" t="str">
        <f t="shared" si="32"/>
        <v>5911101-Estúdios cinematográficos</v>
      </c>
    </row>
    <row r="2107" spans="1:5" hidden="1">
      <c r="A2107">
        <v>3063</v>
      </c>
      <c r="B2107">
        <v>5911102</v>
      </c>
      <c r="D2107" t="s">
        <v>1725</v>
      </c>
      <c r="E2107" t="str">
        <f t="shared" si="32"/>
        <v>5911102-Produção de filmes para publicidade</v>
      </c>
    </row>
    <row r="2108" spans="1:5" hidden="1">
      <c r="A2108">
        <v>3063</v>
      </c>
      <c r="B2108">
        <v>5911199</v>
      </c>
      <c r="D2108" t="s">
        <v>1726</v>
      </c>
      <c r="E2108" t="str">
        <f t="shared" si="32"/>
        <v>5911199-Atividades de produção cinematográfica, de vídeos e de programas de televisão não especificadas ante</v>
      </c>
    </row>
    <row r="2109" spans="1:5" hidden="1">
      <c r="A2109">
        <v>3063</v>
      </c>
      <c r="B2109">
        <v>5912001</v>
      </c>
      <c r="D2109" t="s">
        <v>1727</v>
      </c>
      <c r="E2109" t="str">
        <f t="shared" si="32"/>
        <v>5912001-Serviços de dublagem</v>
      </c>
    </row>
    <row r="2110" spans="1:5" hidden="1">
      <c r="A2110">
        <v>3063</v>
      </c>
      <c r="B2110">
        <v>5912002</v>
      </c>
      <c r="D2110" t="s">
        <v>1728</v>
      </c>
      <c r="E2110" t="str">
        <f t="shared" si="32"/>
        <v>5912002-Serviços de mixagem sonora em produção audiovisual</v>
      </c>
    </row>
    <row r="2111" spans="1:5" hidden="1">
      <c r="A2111">
        <v>3063</v>
      </c>
      <c r="B2111">
        <v>5912099</v>
      </c>
      <c r="D2111" t="s">
        <v>1729</v>
      </c>
      <c r="E2111" t="str">
        <f t="shared" si="32"/>
        <v>5912099-Atividades de pós-produção cinematográfica, de vídeos e de programas de televisão não especificadas</v>
      </c>
    </row>
    <row r="2112" spans="1:5" hidden="1">
      <c r="A2112">
        <v>3063</v>
      </c>
      <c r="B2112">
        <v>5913800</v>
      </c>
      <c r="D2112" t="s">
        <v>1730</v>
      </c>
      <c r="E2112" t="str">
        <f t="shared" si="32"/>
        <v>5913800-Distribuição cinematográfica, de vídeo e de programas de televisão</v>
      </c>
    </row>
    <row r="2113" spans="1:5" hidden="1">
      <c r="A2113">
        <v>3063</v>
      </c>
      <c r="B2113">
        <v>5914600</v>
      </c>
      <c r="D2113" t="s">
        <v>1731</v>
      </c>
      <c r="E2113" t="str">
        <f t="shared" si="32"/>
        <v>5914600-Atividades de exibição cinematográfica</v>
      </c>
    </row>
    <row r="2114" spans="1:5" hidden="1">
      <c r="A2114">
        <v>3063</v>
      </c>
      <c r="B2114">
        <v>5920100</v>
      </c>
      <c r="D2114" t="s">
        <v>1732</v>
      </c>
      <c r="E2114" t="str">
        <f t="shared" si="32"/>
        <v>5920100-Atividades de gravação de som e de edição de música</v>
      </c>
    </row>
    <row r="2115" spans="1:5" hidden="1">
      <c r="A2115">
        <v>3063</v>
      </c>
      <c r="B2115">
        <v>6010100</v>
      </c>
      <c r="D2115" t="s">
        <v>1733</v>
      </c>
      <c r="E2115" t="str">
        <f t="shared" si="32"/>
        <v>6010100-Atividades de rádio</v>
      </c>
    </row>
    <row r="2116" spans="1:5" hidden="1">
      <c r="A2116">
        <v>3063</v>
      </c>
      <c r="B2116">
        <v>6021700</v>
      </c>
      <c r="D2116" t="s">
        <v>1734</v>
      </c>
      <c r="E2116" t="str">
        <f t="shared" si="32"/>
        <v>6021700-Atividades de televisão aberta</v>
      </c>
    </row>
    <row r="2117" spans="1:5" hidden="1">
      <c r="A2117">
        <v>3063</v>
      </c>
      <c r="B2117">
        <v>6022501</v>
      </c>
      <c r="D2117" t="s">
        <v>1735</v>
      </c>
      <c r="E2117" t="str">
        <f t="shared" si="32"/>
        <v>6022501-Programadoras</v>
      </c>
    </row>
    <row r="2118" spans="1:5" hidden="1">
      <c r="A2118">
        <v>3063</v>
      </c>
      <c r="B2118">
        <v>6022502</v>
      </c>
      <c r="D2118" t="s">
        <v>1736</v>
      </c>
      <c r="E2118" t="str">
        <f t="shared" si="32"/>
        <v>6022502-Atividades relacionadas à televisão por assinatura, exceto programadoras</v>
      </c>
    </row>
    <row r="2119" spans="1:5" hidden="1">
      <c r="A2119">
        <v>3063</v>
      </c>
      <c r="B2119">
        <v>6110801</v>
      </c>
      <c r="D2119" t="s">
        <v>1737</v>
      </c>
      <c r="E2119" t="str">
        <f t="shared" si="32"/>
        <v>6110801-Serviços de telefonia fixa comutada - STFC</v>
      </c>
    </row>
    <row r="2120" spans="1:5" hidden="1">
      <c r="A2120">
        <v>3063</v>
      </c>
      <c r="B2120">
        <v>6110802</v>
      </c>
      <c r="D2120" t="s">
        <v>1738</v>
      </c>
      <c r="E2120" t="str">
        <f t="shared" ref="E2120:E2183" si="33">CONCATENATE(B2120,"-",D2120)</f>
        <v>6110802-Serviços de redes de transporte de telecomunicações - SRTT</v>
      </c>
    </row>
    <row r="2121" spans="1:5" hidden="1">
      <c r="A2121">
        <v>3063</v>
      </c>
      <c r="B2121">
        <v>6110803</v>
      </c>
      <c r="D2121" t="s">
        <v>1739</v>
      </c>
      <c r="E2121" t="str">
        <f t="shared" si="33"/>
        <v>6110803-Serviços de comunicação multimídia - SCM</v>
      </c>
    </row>
    <row r="2122" spans="1:5" hidden="1">
      <c r="A2122">
        <v>3063</v>
      </c>
      <c r="B2122">
        <v>6110899</v>
      </c>
      <c r="D2122" t="s">
        <v>1740</v>
      </c>
      <c r="E2122" t="str">
        <f t="shared" si="33"/>
        <v>6110899-Serviços de telecomunicações por fio não especificados</v>
      </c>
    </row>
    <row r="2123" spans="1:5" hidden="1">
      <c r="A2123">
        <v>3063</v>
      </c>
      <c r="B2123">
        <v>6120501</v>
      </c>
      <c r="D2123" t="s">
        <v>1741</v>
      </c>
      <c r="E2123" t="str">
        <f t="shared" si="33"/>
        <v>6120501-Telefonia móvel celular</v>
      </c>
    </row>
    <row r="2124" spans="1:5" hidden="1">
      <c r="A2124">
        <v>3063</v>
      </c>
      <c r="B2124">
        <v>6120502</v>
      </c>
      <c r="D2124" t="s">
        <v>1742</v>
      </c>
      <c r="E2124" t="str">
        <f t="shared" si="33"/>
        <v>6120502-Serviço móvel especializado - SME</v>
      </c>
    </row>
    <row r="2125" spans="1:5" hidden="1">
      <c r="A2125">
        <v>3063</v>
      </c>
      <c r="B2125">
        <v>6120599</v>
      </c>
      <c r="D2125" t="s">
        <v>1743</v>
      </c>
      <c r="E2125" t="str">
        <f t="shared" si="33"/>
        <v>6120599-Serviços de telecomunicações sem fio não especificados</v>
      </c>
    </row>
    <row r="2126" spans="1:5" hidden="1">
      <c r="A2126">
        <v>3063</v>
      </c>
      <c r="B2126">
        <v>6130200</v>
      </c>
      <c r="D2126" t="s">
        <v>1744</v>
      </c>
      <c r="E2126" t="str">
        <f t="shared" si="33"/>
        <v>6130200-Telecomunicações por satélite</v>
      </c>
    </row>
    <row r="2127" spans="1:5" hidden="1">
      <c r="A2127">
        <v>3063</v>
      </c>
      <c r="B2127">
        <v>6141800</v>
      </c>
      <c r="D2127" t="s">
        <v>1745</v>
      </c>
      <c r="E2127" t="str">
        <f t="shared" si="33"/>
        <v>6141800-Operadoras de televisão por assinatura por cabo</v>
      </c>
    </row>
    <row r="2128" spans="1:5" hidden="1">
      <c r="A2128">
        <v>3063</v>
      </c>
      <c r="B2128">
        <v>6142600</v>
      </c>
      <c r="D2128" t="s">
        <v>1746</v>
      </c>
      <c r="E2128" t="str">
        <f t="shared" si="33"/>
        <v>6142600-Operadoras de televisão por assinatura por microondas</v>
      </c>
    </row>
    <row r="2129" spans="1:5" hidden="1">
      <c r="A2129">
        <v>3063</v>
      </c>
      <c r="B2129">
        <v>6143400</v>
      </c>
      <c r="D2129" t="s">
        <v>1747</v>
      </c>
      <c r="E2129" t="str">
        <f t="shared" si="33"/>
        <v>6143400-Operadoras de televisão por assinatura por satélite</v>
      </c>
    </row>
    <row r="2130" spans="1:5" hidden="1">
      <c r="A2130">
        <v>3063</v>
      </c>
      <c r="B2130">
        <v>6190601</v>
      </c>
      <c r="D2130" t="s">
        <v>1748</v>
      </c>
      <c r="E2130" t="str">
        <f t="shared" si="33"/>
        <v>6190601-Provedores de acesso às redes de comunicações</v>
      </c>
    </row>
    <row r="2131" spans="1:5" hidden="1">
      <c r="A2131">
        <v>3063</v>
      </c>
      <c r="B2131">
        <v>6190602</v>
      </c>
      <c r="D2131" t="s">
        <v>1749</v>
      </c>
      <c r="E2131" t="str">
        <f t="shared" si="33"/>
        <v>6190602-Provedores de voz sobre protocolo internet - VOIP</v>
      </c>
    </row>
    <row r="2132" spans="1:5" hidden="1">
      <c r="A2132">
        <v>3063</v>
      </c>
      <c r="B2132">
        <v>6190699</v>
      </c>
      <c r="D2132" t="s">
        <v>1750</v>
      </c>
      <c r="E2132" t="str">
        <f t="shared" si="33"/>
        <v>6190699-Outras atividades de telecomunicações não especificadas</v>
      </c>
    </row>
    <row r="2133" spans="1:5" hidden="1">
      <c r="A2133">
        <v>3063</v>
      </c>
      <c r="B2133">
        <v>6311900</v>
      </c>
      <c r="D2133" t="s">
        <v>1751</v>
      </c>
      <c r="E2133" t="str">
        <f t="shared" si="33"/>
        <v>6311900-Tratamento de dados, provedores de serviços de aplicação e serviços de hospedagem na internet</v>
      </c>
    </row>
    <row r="2134" spans="1:5" hidden="1">
      <c r="A2134">
        <v>3063</v>
      </c>
      <c r="B2134">
        <v>6319400</v>
      </c>
      <c r="D2134" t="s">
        <v>1752</v>
      </c>
      <c r="E2134" t="str">
        <f t="shared" si="33"/>
        <v>6319400-Portais, provedores de conteúdo e outros serviços de informação na internet</v>
      </c>
    </row>
    <row r="2135" spans="1:5" hidden="1">
      <c r="A2135">
        <v>3063</v>
      </c>
      <c r="B2135">
        <v>6391700</v>
      </c>
      <c r="D2135" t="s">
        <v>1753</v>
      </c>
      <c r="E2135" t="str">
        <f t="shared" si="33"/>
        <v>6391700-Agências de notícias</v>
      </c>
    </row>
    <row r="2136" spans="1:5" hidden="1">
      <c r="A2136">
        <v>3063</v>
      </c>
      <c r="B2136">
        <v>6399200</v>
      </c>
      <c r="D2136" t="s">
        <v>1754</v>
      </c>
      <c r="E2136" t="str">
        <f t="shared" si="33"/>
        <v>6399200-Outras atividades de prestação de serviços de informação não especificadas</v>
      </c>
    </row>
    <row r="2137" spans="1:5" hidden="1">
      <c r="A2137">
        <v>3064</v>
      </c>
      <c r="B2137">
        <v>170900</v>
      </c>
      <c r="D2137" t="s">
        <v>1755</v>
      </c>
      <c r="E2137" t="str">
        <f t="shared" si="33"/>
        <v>170900-Caça e serviços relacionados</v>
      </c>
    </row>
    <row r="2138" spans="1:5" hidden="1">
      <c r="A2138">
        <v>3064</v>
      </c>
      <c r="B2138">
        <v>210101</v>
      </c>
      <c r="D2138" t="s">
        <v>1756</v>
      </c>
      <c r="E2138" t="str">
        <f t="shared" si="33"/>
        <v>210101-Cultivo de eucalipto</v>
      </c>
    </row>
    <row r="2139" spans="1:5" hidden="1">
      <c r="A2139">
        <v>3064</v>
      </c>
      <c r="B2139">
        <v>210102</v>
      </c>
      <c r="D2139" t="s">
        <v>1757</v>
      </c>
      <c r="E2139" t="str">
        <f t="shared" si="33"/>
        <v>210102-Cultivo de acácia-negra</v>
      </c>
    </row>
    <row r="2140" spans="1:5" hidden="1">
      <c r="A2140">
        <v>3064</v>
      </c>
      <c r="B2140">
        <v>210103</v>
      </c>
      <c r="D2140" t="s">
        <v>1758</v>
      </c>
      <c r="E2140" t="str">
        <f t="shared" si="33"/>
        <v>210103-Cultivo de pinus</v>
      </c>
    </row>
    <row r="2141" spans="1:5" hidden="1">
      <c r="A2141">
        <v>3064</v>
      </c>
      <c r="B2141">
        <v>210104</v>
      </c>
      <c r="D2141" t="s">
        <v>1759</v>
      </c>
      <c r="E2141" t="str">
        <f t="shared" si="33"/>
        <v>210104-Cultivo de teca</v>
      </c>
    </row>
    <row r="2142" spans="1:5" hidden="1">
      <c r="A2142">
        <v>3064</v>
      </c>
      <c r="B2142">
        <v>210105</v>
      </c>
      <c r="D2142" t="s">
        <v>1760</v>
      </c>
      <c r="E2142" t="str">
        <f t="shared" si="33"/>
        <v>210105-Cultivo de espécies madeireiras, exceto eucalipto, acácia-negra, pinus e teca</v>
      </c>
    </row>
    <row r="2143" spans="1:5" hidden="1">
      <c r="A2143">
        <v>3064</v>
      </c>
      <c r="B2143">
        <v>210106</v>
      </c>
      <c r="D2143" t="s">
        <v>1761</v>
      </c>
      <c r="E2143" t="str">
        <f t="shared" si="33"/>
        <v>210106-Cultivo de mudas em viveiros florestais</v>
      </c>
    </row>
    <row r="2144" spans="1:5" hidden="1">
      <c r="A2144">
        <v>3064</v>
      </c>
      <c r="B2144">
        <v>210107</v>
      </c>
      <c r="D2144" t="s">
        <v>1762</v>
      </c>
      <c r="E2144" t="str">
        <f t="shared" si="33"/>
        <v>210107-Extração de madeira em florestas plantadas</v>
      </c>
    </row>
    <row r="2145" spans="1:5" hidden="1">
      <c r="A2145">
        <v>3064</v>
      </c>
      <c r="B2145">
        <v>210108</v>
      </c>
      <c r="D2145" t="s">
        <v>1763</v>
      </c>
      <c r="E2145" t="str">
        <f t="shared" si="33"/>
        <v>210108-Produção de carvão vegetal - florestas plantadas</v>
      </c>
    </row>
    <row r="2146" spans="1:5" hidden="1">
      <c r="A2146">
        <v>3064</v>
      </c>
      <c r="B2146">
        <v>210109</v>
      </c>
      <c r="D2146" t="s">
        <v>2186</v>
      </c>
      <c r="E2146" t="str">
        <f t="shared" si="33"/>
        <v>210109-Produção de casca de acácia-negra - florestas plantadas</v>
      </c>
    </row>
    <row r="2147" spans="1:5" hidden="1">
      <c r="A2147">
        <v>3064</v>
      </c>
      <c r="B2147">
        <v>210199</v>
      </c>
      <c r="D2147" t="s">
        <v>2187</v>
      </c>
      <c r="E2147" t="str">
        <f t="shared" si="33"/>
        <v>210199-Produção de produtos não madeireiros não especificados anteriormente em florestas plantadas</v>
      </c>
    </row>
    <row r="2148" spans="1:5" hidden="1">
      <c r="A2148">
        <v>3064</v>
      </c>
      <c r="B2148">
        <v>220901</v>
      </c>
      <c r="D2148" t="s">
        <v>1766</v>
      </c>
      <c r="E2148" t="str">
        <f t="shared" si="33"/>
        <v>220901-Extração de madeira em florestas nativas</v>
      </c>
    </row>
    <row r="2149" spans="1:5" hidden="1">
      <c r="A2149">
        <v>3064</v>
      </c>
      <c r="B2149">
        <v>220902</v>
      </c>
      <c r="D2149" t="s">
        <v>1767</v>
      </c>
      <c r="E2149" t="str">
        <f t="shared" si="33"/>
        <v>220902-Produção de carvão vegetal - florestas nativas</v>
      </c>
    </row>
    <row r="2150" spans="1:5" hidden="1">
      <c r="A2150">
        <v>3064</v>
      </c>
      <c r="B2150">
        <v>220903</v>
      </c>
      <c r="D2150" t="s">
        <v>1768</v>
      </c>
      <c r="E2150" t="str">
        <f t="shared" si="33"/>
        <v>220903-Coleta de castanha-do-pará em florestas nativas</v>
      </c>
    </row>
    <row r="2151" spans="1:5" hidden="1">
      <c r="A2151">
        <v>3064</v>
      </c>
      <c r="B2151">
        <v>220904</v>
      </c>
      <c r="D2151" t="s">
        <v>1769</v>
      </c>
      <c r="E2151" t="str">
        <f t="shared" si="33"/>
        <v>220904-Coleta de látex em florestas nativas</v>
      </c>
    </row>
    <row r="2152" spans="1:5" hidden="1">
      <c r="A2152">
        <v>3064</v>
      </c>
      <c r="B2152">
        <v>220905</v>
      </c>
      <c r="D2152" t="s">
        <v>1770</v>
      </c>
      <c r="E2152" t="str">
        <f t="shared" si="33"/>
        <v>220905-Coleta de palmito em florestas nativas</v>
      </c>
    </row>
    <row r="2153" spans="1:5" hidden="1">
      <c r="A2153">
        <v>3064</v>
      </c>
      <c r="B2153">
        <v>220906</v>
      </c>
      <c r="D2153" t="s">
        <v>1771</v>
      </c>
      <c r="E2153" t="str">
        <f t="shared" si="33"/>
        <v>220906-Conservação de florestas nativas</v>
      </c>
    </row>
    <row r="2154" spans="1:5" hidden="1">
      <c r="A2154">
        <v>3064</v>
      </c>
      <c r="B2154">
        <v>220999</v>
      </c>
      <c r="D2154" t="s">
        <v>2188</v>
      </c>
      <c r="E2154" t="str">
        <f t="shared" si="33"/>
        <v>220999-Coleta de produtos não madeireiros não especificados anteriormente em florestas nativas</v>
      </c>
    </row>
    <row r="2155" spans="1:5" hidden="1">
      <c r="A2155">
        <v>3064</v>
      </c>
      <c r="B2155">
        <v>230600</v>
      </c>
      <c r="D2155" t="s">
        <v>1773</v>
      </c>
      <c r="E2155" t="str">
        <f t="shared" si="33"/>
        <v>230600-Atividades de apoio à produção florestal</v>
      </c>
    </row>
    <row r="2156" spans="1:5" hidden="1">
      <c r="A2156">
        <v>3064</v>
      </c>
      <c r="B2156">
        <v>311601</v>
      </c>
      <c r="D2156" t="s">
        <v>1774</v>
      </c>
      <c r="E2156" t="str">
        <f t="shared" si="33"/>
        <v>311601-Pesca de peixes em água salgada</v>
      </c>
    </row>
    <row r="2157" spans="1:5" hidden="1">
      <c r="A2157">
        <v>3064</v>
      </c>
      <c r="B2157">
        <v>311602</v>
      </c>
      <c r="D2157" t="s">
        <v>1775</v>
      </c>
      <c r="E2157" t="str">
        <f t="shared" si="33"/>
        <v>311602-Pesca de crustáceos e moluscos em água salgada</v>
      </c>
    </row>
    <row r="2158" spans="1:5" hidden="1">
      <c r="A2158">
        <v>3064</v>
      </c>
      <c r="B2158">
        <v>311603</v>
      </c>
      <c r="D2158" t="s">
        <v>1776</v>
      </c>
      <c r="E2158" t="str">
        <f t="shared" si="33"/>
        <v>311603-Coleta de outros produtos marinhos</v>
      </c>
    </row>
    <row r="2159" spans="1:5" hidden="1">
      <c r="A2159">
        <v>3064</v>
      </c>
      <c r="B2159">
        <v>311604</v>
      </c>
      <c r="D2159" t="s">
        <v>1777</v>
      </c>
      <c r="E2159" t="str">
        <f t="shared" si="33"/>
        <v>311604-Atividades de apoio à pesca em água salgada</v>
      </c>
    </row>
    <row r="2160" spans="1:5" hidden="1">
      <c r="A2160">
        <v>3064</v>
      </c>
      <c r="B2160">
        <v>312401</v>
      </c>
      <c r="D2160" t="s">
        <v>1778</v>
      </c>
      <c r="E2160" t="str">
        <f t="shared" si="33"/>
        <v>312401-Pesca de peixes em água doce</v>
      </c>
    </row>
    <row r="2161" spans="1:5" hidden="1">
      <c r="A2161">
        <v>3064</v>
      </c>
      <c r="B2161">
        <v>312402</v>
      </c>
      <c r="D2161" t="s">
        <v>1779</v>
      </c>
      <c r="E2161" t="str">
        <f t="shared" si="33"/>
        <v>312402-Pesca de crustáceos e moluscos em água doce</v>
      </c>
    </row>
    <row r="2162" spans="1:5" hidden="1">
      <c r="A2162">
        <v>3064</v>
      </c>
      <c r="B2162">
        <v>312403</v>
      </c>
      <c r="D2162" t="s">
        <v>1780</v>
      </c>
      <c r="E2162" t="str">
        <f t="shared" si="33"/>
        <v>312403-Coleta de outros produtos aquáticos de água doce</v>
      </c>
    </row>
    <row r="2163" spans="1:5" hidden="1">
      <c r="A2163">
        <v>3064</v>
      </c>
      <c r="B2163">
        <v>312404</v>
      </c>
      <c r="D2163" t="s">
        <v>1781</v>
      </c>
      <c r="E2163" t="str">
        <f t="shared" si="33"/>
        <v>312404-Atividades de apoio à pesca em água doce</v>
      </c>
    </row>
    <row r="2164" spans="1:5" hidden="1">
      <c r="A2164">
        <v>3064</v>
      </c>
      <c r="B2164">
        <v>500301</v>
      </c>
      <c r="D2164" t="s">
        <v>959</v>
      </c>
      <c r="E2164" t="str">
        <f t="shared" si="33"/>
        <v>500301-Extração de carvão mineral</v>
      </c>
    </row>
    <row r="2165" spans="1:5" hidden="1">
      <c r="A2165">
        <v>3064</v>
      </c>
      <c r="B2165">
        <v>500302</v>
      </c>
      <c r="D2165" t="s">
        <v>960</v>
      </c>
      <c r="E2165" t="str">
        <f t="shared" si="33"/>
        <v>500302-Beneficiamento de carvão mineral</v>
      </c>
    </row>
    <row r="2166" spans="1:5" hidden="1">
      <c r="A2166">
        <v>3064</v>
      </c>
      <c r="B2166">
        <v>600001</v>
      </c>
      <c r="D2166" t="s">
        <v>961</v>
      </c>
      <c r="E2166" t="str">
        <f t="shared" si="33"/>
        <v>600001-Extração de petróleo e gás natural</v>
      </c>
    </row>
    <row r="2167" spans="1:5" hidden="1">
      <c r="A2167">
        <v>3064</v>
      </c>
      <c r="B2167">
        <v>600002</v>
      </c>
      <c r="D2167" t="s">
        <v>962</v>
      </c>
      <c r="E2167" t="str">
        <f t="shared" si="33"/>
        <v>600002-Extração e beneficiamento de xisto</v>
      </c>
    </row>
    <row r="2168" spans="1:5" hidden="1">
      <c r="A2168">
        <v>3064</v>
      </c>
      <c r="B2168">
        <v>600003</v>
      </c>
      <c r="D2168" t="s">
        <v>963</v>
      </c>
      <c r="E2168" t="str">
        <f t="shared" si="33"/>
        <v>600003-Extração e beneficiamento de areias betuminosas</v>
      </c>
    </row>
    <row r="2169" spans="1:5" hidden="1">
      <c r="A2169">
        <v>3064</v>
      </c>
      <c r="B2169">
        <v>710301</v>
      </c>
      <c r="D2169" t="s">
        <v>964</v>
      </c>
      <c r="E2169" t="str">
        <f t="shared" si="33"/>
        <v>710301-Extração de minério de ferro</v>
      </c>
    </row>
    <row r="2170" spans="1:5" hidden="1">
      <c r="A2170">
        <v>3064</v>
      </c>
      <c r="B2170">
        <v>710302</v>
      </c>
      <c r="D2170" t="s">
        <v>965</v>
      </c>
      <c r="E2170" t="str">
        <f t="shared" si="33"/>
        <v>710302-Pelotização, sinterização e outros beneficiamentos de minério de ferro</v>
      </c>
    </row>
    <row r="2171" spans="1:5" hidden="1">
      <c r="A2171">
        <v>3064</v>
      </c>
      <c r="B2171">
        <v>721901</v>
      </c>
      <c r="D2171" t="s">
        <v>966</v>
      </c>
      <c r="E2171" t="str">
        <f t="shared" si="33"/>
        <v>721901-Extração de minério de alumínio</v>
      </c>
    </row>
    <row r="2172" spans="1:5" hidden="1">
      <c r="A2172">
        <v>3064</v>
      </c>
      <c r="B2172">
        <v>721902</v>
      </c>
      <c r="D2172" t="s">
        <v>967</v>
      </c>
      <c r="E2172" t="str">
        <f t="shared" si="33"/>
        <v>721902-Beneficiamento de minério de alumínio</v>
      </c>
    </row>
    <row r="2173" spans="1:5" hidden="1">
      <c r="A2173">
        <v>3064</v>
      </c>
      <c r="B2173">
        <v>722701</v>
      </c>
      <c r="D2173" t="s">
        <v>968</v>
      </c>
      <c r="E2173" t="str">
        <f t="shared" si="33"/>
        <v>722701-Extração de minério de estanho</v>
      </c>
    </row>
    <row r="2174" spans="1:5" hidden="1">
      <c r="A2174">
        <v>3064</v>
      </c>
      <c r="B2174">
        <v>722702</v>
      </c>
      <c r="D2174" t="s">
        <v>969</v>
      </c>
      <c r="E2174" t="str">
        <f t="shared" si="33"/>
        <v>722702-Beneficiamento de minério de estanho</v>
      </c>
    </row>
    <row r="2175" spans="1:5" hidden="1">
      <c r="A2175">
        <v>3064</v>
      </c>
      <c r="B2175">
        <v>723501</v>
      </c>
      <c r="D2175" t="s">
        <v>970</v>
      </c>
      <c r="E2175" t="str">
        <f t="shared" si="33"/>
        <v>723501-Extração de minério de manganês</v>
      </c>
    </row>
    <row r="2176" spans="1:5" hidden="1">
      <c r="A2176">
        <v>3064</v>
      </c>
      <c r="B2176">
        <v>723502</v>
      </c>
      <c r="D2176" t="s">
        <v>971</v>
      </c>
      <c r="E2176" t="str">
        <f t="shared" si="33"/>
        <v>723502-Beneficiamento de minério de manganês</v>
      </c>
    </row>
    <row r="2177" spans="1:5" hidden="1">
      <c r="A2177">
        <v>3064</v>
      </c>
      <c r="B2177">
        <v>724301</v>
      </c>
      <c r="D2177" t="s">
        <v>972</v>
      </c>
      <c r="E2177" t="str">
        <f t="shared" si="33"/>
        <v>724301-Extração de minério de metais preciosos</v>
      </c>
    </row>
    <row r="2178" spans="1:5" hidden="1">
      <c r="A2178">
        <v>3064</v>
      </c>
      <c r="B2178">
        <v>724302</v>
      </c>
      <c r="D2178" t="s">
        <v>973</v>
      </c>
      <c r="E2178" t="str">
        <f t="shared" si="33"/>
        <v>724302-Beneficiamento de minério de metais preciosos</v>
      </c>
    </row>
    <row r="2179" spans="1:5" hidden="1">
      <c r="A2179">
        <v>3064</v>
      </c>
      <c r="B2179">
        <v>725100</v>
      </c>
      <c r="D2179" t="s">
        <v>974</v>
      </c>
      <c r="E2179" t="str">
        <f t="shared" si="33"/>
        <v>725100-Extração de minerais radioativos</v>
      </c>
    </row>
    <row r="2180" spans="1:5" hidden="1">
      <c r="A2180">
        <v>3064</v>
      </c>
      <c r="B2180">
        <v>729401</v>
      </c>
      <c r="D2180" t="s">
        <v>975</v>
      </c>
      <c r="E2180" t="str">
        <f t="shared" si="33"/>
        <v>729401-Extração de minérios de nióbio e titânio</v>
      </c>
    </row>
    <row r="2181" spans="1:5" hidden="1">
      <c r="A2181">
        <v>3064</v>
      </c>
      <c r="B2181">
        <v>729402</v>
      </c>
      <c r="D2181" t="s">
        <v>976</v>
      </c>
      <c r="E2181" t="str">
        <f t="shared" si="33"/>
        <v>729402-Extração de minério de tungstênio</v>
      </c>
    </row>
    <row r="2182" spans="1:5" hidden="1">
      <c r="A2182">
        <v>3064</v>
      </c>
      <c r="B2182">
        <v>729403</v>
      </c>
      <c r="D2182" t="s">
        <v>977</v>
      </c>
      <c r="E2182" t="str">
        <f t="shared" si="33"/>
        <v>729403-Extração de minério de níquel</v>
      </c>
    </row>
    <row r="2183" spans="1:5" hidden="1">
      <c r="A2183">
        <v>3064</v>
      </c>
      <c r="B2183">
        <v>729404</v>
      </c>
      <c r="D2183" t="s">
        <v>978</v>
      </c>
      <c r="E2183" t="str">
        <f t="shared" si="33"/>
        <v>729404-Extração de minérios de cobre, chumbo, zinco e outros minerais metálicos não-ferrosos</v>
      </c>
    </row>
    <row r="2184" spans="1:5" hidden="1">
      <c r="A2184">
        <v>3064</v>
      </c>
      <c r="B2184">
        <v>729405</v>
      </c>
      <c r="D2184" t="s">
        <v>979</v>
      </c>
      <c r="E2184" t="str">
        <f t="shared" ref="E2184:E2247" si="34">CONCATENATE(B2184,"-",D2184)</f>
        <v>729405-Beneficiamento de minérios de cobre, chumbo, zinco e outros minerais metálicos não-ferrosos</v>
      </c>
    </row>
    <row r="2185" spans="1:5" hidden="1">
      <c r="A2185">
        <v>3064</v>
      </c>
      <c r="B2185">
        <v>810001</v>
      </c>
      <c r="D2185" t="s">
        <v>980</v>
      </c>
      <c r="E2185" t="str">
        <f t="shared" si="34"/>
        <v>810001-Extração de ardósia e beneficiamento associado</v>
      </c>
    </row>
    <row r="2186" spans="1:5" hidden="1">
      <c r="A2186">
        <v>3064</v>
      </c>
      <c r="B2186">
        <v>810002</v>
      </c>
      <c r="D2186" t="s">
        <v>981</v>
      </c>
      <c r="E2186" t="str">
        <f t="shared" si="34"/>
        <v>810002-Extração de granito e beneficiamento associado</v>
      </c>
    </row>
    <row r="2187" spans="1:5" hidden="1">
      <c r="A2187">
        <v>3064</v>
      </c>
      <c r="B2187">
        <v>810003</v>
      </c>
      <c r="D2187" t="s">
        <v>982</v>
      </c>
      <c r="E2187" t="str">
        <f t="shared" si="34"/>
        <v>810003-Extração de mármore e beneficiamento associado</v>
      </c>
    </row>
    <row r="2188" spans="1:5" hidden="1">
      <c r="A2188">
        <v>3064</v>
      </c>
      <c r="B2188">
        <v>810004</v>
      </c>
      <c r="D2188" t="s">
        <v>983</v>
      </c>
      <c r="E2188" t="str">
        <f t="shared" si="34"/>
        <v>810004-Extração de calcário e dolomita e beneficiamento associado</v>
      </c>
    </row>
    <row r="2189" spans="1:5" hidden="1">
      <c r="A2189">
        <v>3064</v>
      </c>
      <c r="B2189">
        <v>810005</v>
      </c>
      <c r="D2189" t="s">
        <v>984</v>
      </c>
      <c r="E2189" t="str">
        <f t="shared" si="34"/>
        <v>810005-Extração de gesso e caulim</v>
      </c>
    </row>
    <row r="2190" spans="1:5" hidden="1">
      <c r="A2190">
        <v>3064</v>
      </c>
      <c r="B2190">
        <v>810006</v>
      </c>
      <c r="D2190" t="s">
        <v>985</v>
      </c>
      <c r="E2190" t="str">
        <f t="shared" si="34"/>
        <v>810006-Extração de areia, cascalho ou pedregulho e beneficiamento associado</v>
      </c>
    </row>
    <row r="2191" spans="1:5" hidden="1">
      <c r="A2191">
        <v>3064</v>
      </c>
      <c r="B2191">
        <v>810007</v>
      </c>
      <c r="D2191" t="s">
        <v>986</v>
      </c>
      <c r="E2191" t="str">
        <f t="shared" si="34"/>
        <v>810007-Extração de argila e beneficiamento associado</v>
      </c>
    </row>
    <row r="2192" spans="1:5" hidden="1">
      <c r="A2192">
        <v>3064</v>
      </c>
      <c r="B2192">
        <v>810008</v>
      </c>
      <c r="D2192" t="s">
        <v>987</v>
      </c>
      <c r="E2192" t="str">
        <f t="shared" si="34"/>
        <v>810008-Extração de saibro e beneficiamento associado</v>
      </c>
    </row>
    <row r="2193" spans="1:5" hidden="1">
      <c r="A2193">
        <v>3064</v>
      </c>
      <c r="B2193">
        <v>810009</v>
      </c>
      <c r="D2193" t="s">
        <v>988</v>
      </c>
      <c r="E2193" t="str">
        <f t="shared" si="34"/>
        <v>810009-Extração de basalto e beneficiamento associado</v>
      </c>
    </row>
    <row r="2194" spans="1:5" hidden="1">
      <c r="A2194">
        <v>3064</v>
      </c>
      <c r="B2194">
        <v>810010</v>
      </c>
      <c r="D2194" t="s">
        <v>989</v>
      </c>
      <c r="E2194" t="str">
        <f t="shared" si="34"/>
        <v>810010-Beneficiamento de gesso e caulim associado à extração</v>
      </c>
    </row>
    <row r="2195" spans="1:5" hidden="1">
      <c r="A2195">
        <v>3064</v>
      </c>
      <c r="B2195">
        <v>810099</v>
      </c>
      <c r="D2195" t="s">
        <v>990</v>
      </c>
      <c r="E2195" t="str">
        <f t="shared" si="34"/>
        <v>810099-Extração e britamento de pedras e outros materiais para construção e beneficiamento associado</v>
      </c>
    </row>
    <row r="2196" spans="1:5" hidden="1">
      <c r="A2196">
        <v>3064</v>
      </c>
      <c r="B2196">
        <v>891600</v>
      </c>
      <c r="D2196" t="s">
        <v>991</v>
      </c>
      <c r="E2196" t="str">
        <f t="shared" si="34"/>
        <v>891600-Extração de minerais para fabricação de adubos, fertilizantes e outros produtos químicos</v>
      </c>
    </row>
    <row r="2197" spans="1:5" hidden="1">
      <c r="A2197">
        <v>3064</v>
      </c>
      <c r="B2197">
        <v>892401</v>
      </c>
      <c r="D2197" t="s">
        <v>992</v>
      </c>
      <c r="E2197" t="str">
        <f t="shared" si="34"/>
        <v>892401-Extração de sal marinho</v>
      </c>
    </row>
    <row r="2198" spans="1:5" hidden="1">
      <c r="A2198">
        <v>3064</v>
      </c>
      <c r="B2198">
        <v>892402</v>
      </c>
      <c r="D2198" t="s">
        <v>993</v>
      </c>
      <c r="E2198" t="str">
        <f t="shared" si="34"/>
        <v>892402-Extração de sal-gema</v>
      </c>
    </row>
    <row r="2199" spans="1:5" hidden="1">
      <c r="A2199">
        <v>3064</v>
      </c>
      <c r="B2199">
        <v>892403</v>
      </c>
      <c r="D2199" t="s">
        <v>994</v>
      </c>
      <c r="E2199" t="str">
        <f t="shared" si="34"/>
        <v>892403-Refino e outros tratamentos do sal</v>
      </c>
    </row>
    <row r="2200" spans="1:5" hidden="1">
      <c r="A2200">
        <v>3064</v>
      </c>
      <c r="B2200">
        <v>893200</v>
      </c>
      <c r="D2200" t="s">
        <v>995</v>
      </c>
      <c r="E2200" t="str">
        <f t="shared" si="34"/>
        <v>893200-Extração de gemas (pedras preciosas e semipreciosas)</v>
      </c>
    </row>
    <row r="2201" spans="1:5" hidden="1">
      <c r="A2201">
        <v>3064</v>
      </c>
      <c r="B2201">
        <v>899101</v>
      </c>
      <c r="D2201" t="s">
        <v>996</v>
      </c>
      <c r="E2201" t="str">
        <f t="shared" si="34"/>
        <v>899101-Extração de grafita</v>
      </c>
    </row>
    <row r="2202" spans="1:5" hidden="1">
      <c r="A2202">
        <v>3064</v>
      </c>
      <c r="B2202">
        <v>899102</v>
      </c>
      <c r="D2202" t="s">
        <v>997</v>
      </c>
      <c r="E2202" t="str">
        <f t="shared" si="34"/>
        <v>899102-Extração de quartzo</v>
      </c>
    </row>
    <row r="2203" spans="1:5" hidden="1">
      <c r="A2203">
        <v>3064</v>
      </c>
      <c r="B2203">
        <v>899103</v>
      </c>
      <c r="D2203" t="s">
        <v>998</v>
      </c>
      <c r="E2203" t="str">
        <f t="shared" si="34"/>
        <v>899103-Extração de amianto</v>
      </c>
    </row>
    <row r="2204" spans="1:5" hidden="1">
      <c r="A2204">
        <v>3064</v>
      </c>
      <c r="B2204">
        <v>899199</v>
      </c>
      <c r="D2204" t="s">
        <v>2189</v>
      </c>
      <c r="E2204" t="str">
        <f t="shared" si="34"/>
        <v>899199-Extração de outros minerais não metálicos não especificados anteriormente</v>
      </c>
    </row>
    <row r="2205" spans="1:5" hidden="1">
      <c r="A2205">
        <v>3064</v>
      </c>
      <c r="B2205">
        <v>910600</v>
      </c>
      <c r="D2205" t="s">
        <v>1000</v>
      </c>
      <c r="E2205" t="str">
        <f t="shared" si="34"/>
        <v>910600-Atividades de apoio à extração de petróleo e gás natural</v>
      </c>
    </row>
    <row r="2206" spans="1:5" hidden="1">
      <c r="A2206">
        <v>3064</v>
      </c>
      <c r="B2206">
        <v>990401</v>
      </c>
      <c r="D2206" t="s">
        <v>1001</v>
      </c>
      <c r="E2206" t="str">
        <f t="shared" si="34"/>
        <v>990401-Atividades de apoio à extração de minério de ferro</v>
      </c>
    </row>
    <row r="2207" spans="1:5" hidden="1">
      <c r="A2207">
        <v>3064</v>
      </c>
      <c r="B2207">
        <v>990402</v>
      </c>
      <c r="D2207" t="s">
        <v>1424</v>
      </c>
      <c r="E2207" t="str">
        <f t="shared" si="34"/>
        <v>990402-Atividades de apoio à extração de minerais metálicos não ferrosos</v>
      </c>
    </row>
    <row r="2208" spans="1:5" hidden="1">
      <c r="A2208">
        <v>3064</v>
      </c>
      <c r="B2208">
        <v>990403</v>
      </c>
      <c r="D2208" t="s">
        <v>1425</v>
      </c>
      <c r="E2208" t="str">
        <f t="shared" si="34"/>
        <v>990403-Atividades de apoio à extração de minerais não metálicos</v>
      </c>
    </row>
    <row r="2209" spans="1:5" hidden="1">
      <c r="A2209">
        <v>3064</v>
      </c>
      <c r="B2209">
        <v>3511501</v>
      </c>
      <c r="D2209" t="s">
        <v>1426</v>
      </c>
      <c r="E2209" t="str">
        <f t="shared" si="34"/>
        <v>3511501-Geração de energia elétrica</v>
      </c>
    </row>
    <row r="2210" spans="1:5" hidden="1">
      <c r="A2210">
        <v>3064</v>
      </c>
      <c r="B2210">
        <v>3511502</v>
      </c>
      <c r="D2210" t="s">
        <v>1782</v>
      </c>
      <c r="E2210" t="str">
        <f t="shared" si="34"/>
        <v>3511502-Atividades de coordenação e controle da operação da geração e transmissão de energia elétrica</v>
      </c>
    </row>
    <row r="2211" spans="1:5" hidden="1">
      <c r="A2211">
        <v>3064</v>
      </c>
      <c r="B2211">
        <v>3512300</v>
      </c>
      <c r="D2211" t="s">
        <v>1783</v>
      </c>
      <c r="E2211" t="str">
        <f t="shared" si="34"/>
        <v>3512300-Transmissão de energia elétrica</v>
      </c>
    </row>
    <row r="2212" spans="1:5" hidden="1">
      <c r="A2212">
        <v>3064</v>
      </c>
      <c r="B2212">
        <v>3600601</v>
      </c>
      <c r="D2212" t="s">
        <v>1788</v>
      </c>
      <c r="E2212" t="str">
        <f t="shared" si="34"/>
        <v>3600601-Captação, tratamento e distribuição de água</v>
      </c>
    </row>
    <row r="2213" spans="1:5" hidden="1">
      <c r="A2213">
        <v>3064</v>
      </c>
      <c r="B2213">
        <v>3600602</v>
      </c>
      <c r="D2213" t="s">
        <v>1789</v>
      </c>
      <c r="E2213" t="str">
        <f t="shared" si="34"/>
        <v>3600602-Distribuição de água por caminhões</v>
      </c>
    </row>
    <row r="2214" spans="1:5" hidden="1">
      <c r="A2214">
        <v>3064</v>
      </c>
      <c r="B2214">
        <v>3701100</v>
      </c>
      <c r="D2214" t="s">
        <v>2190</v>
      </c>
      <c r="E2214" t="str">
        <f t="shared" si="34"/>
        <v>3701100-Gestão de Redes de Esgoto</v>
      </c>
    </row>
    <row r="2215" spans="1:5" hidden="1">
      <c r="A2215">
        <v>3064</v>
      </c>
      <c r="B2215">
        <v>3702900</v>
      </c>
      <c r="D2215" t="s">
        <v>1791</v>
      </c>
      <c r="E2215" t="str">
        <f t="shared" si="34"/>
        <v>3702900-Atividades relacionadas a esgoto, exceto a gestão de redes</v>
      </c>
    </row>
    <row r="2216" spans="1:5" hidden="1">
      <c r="A2216">
        <v>3064</v>
      </c>
      <c r="B2216">
        <v>3811400</v>
      </c>
      <c r="D2216" t="s">
        <v>1792</v>
      </c>
      <c r="E2216" t="str">
        <f t="shared" si="34"/>
        <v>3811400-Coleta de resíduos não-perigosos</v>
      </c>
    </row>
    <row r="2217" spans="1:5" hidden="1">
      <c r="A2217">
        <v>3064</v>
      </c>
      <c r="B2217">
        <v>3812200</v>
      </c>
      <c r="D2217" t="s">
        <v>1793</v>
      </c>
      <c r="E2217" t="str">
        <f t="shared" si="34"/>
        <v>3812200-Coleta de resíduos perigosos</v>
      </c>
    </row>
    <row r="2218" spans="1:5" hidden="1">
      <c r="A2218">
        <v>3064</v>
      </c>
      <c r="B2218">
        <v>3821100</v>
      </c>
      <c r="D2218" t="s">
        <v>2191</v>
      </c>
      <c r="E2218" t="str">
        <f t="shared" si="34"/>
        <v>3821100-Tratamento e disposição de resíduos não perigosos</v>
      </c>
    </row>
    <row r="2219" spans="1:5" hidden="1">
      <c r="A2219">
        <v>3064</v>
      </c>
      <c r="B2219">
        <v>3822000</v>
      </c>
      <c r="D2219" t="s">
        <v>1795</v>
      </c>
      <c r="E2219" t="str">
        <f t="shared" si="34"/>
        <v>3822000-Tratamento e disposição de resíduos perigosos</v>
      </c>
    </row>
    <row r="2220" spans="1:5" hidden="1">
      <c r="A2220">
        <v>3064</v>
      </c>
      <c r="B2220">
        <v>3831901</v>
      </c>
      <c r="D2220" t="s">
        <v>1796</v>
      </c>
      <c r="E2220" t="str">
        <f t="shared" si="34"/>
        <v>3831901-Recuperação de sucatas de alumínio</v>
      </c>
    </row>
    <row r="2221" spans="1:5" hidden="1">
      <c r="A2221">
        <v>3064</v>
      </c>
      <c r="B2221">
        <v>3831999</v>
      </c>
      <c r="D2221" t="s">
        <v>1797</v>
      </c>
      <c r="E2221" t="str">
        <f t="shared" si="34"/>
        <v>3831999-Recuperação de materiais metálicos, exceto alumínio</v>
      </c>
    </row>
    <row r="2222" spans="1:5" hidden="1">
      <c r="A2222">
        <v>3064</v>
      </c>
      <c r="B2222">
        <v>3832700</v>
      </c>
      <c r="D2222" t="s">
        <v>1798</v>
      </c>
      <c r="E2222" t="str">
        <f t="shared" si="34"/>
        <v>3832700-Recuperação de materiais plásticos</v>
      </c>
    </row>
    <row r="2223" spans="1:5" hidden="1">
      <c r="A2223">
        <v>3064</v>
      </c>
      <c r="B2223">
        <v>3839401</v>
      </c>
      <c r="D2223" t="s">
        <v>1799</v>
      </c>
      <c r="E2223" t="str">
        <f t="shared" si="34"/>
        <v>3839401-Usinas de compostagem</v>
      </c>
    </row>
    <row r="2224" spans="1:5" hidden="1">
      <c r="A2224">
        <v>3064</v>
      </c>
      <c r="B2224">
        <v>3839499</v>
      </c>
      <c r="D2224" t="s">
        <v>2192</v>
      </c>
      <c r="E2224" t="str">
        <f t="shared" si="34"/>
        <v>3839499-Recuperação de materiais não especificados anteriormente</v>
      </c>
    </row>
    <row r="2225" spans="1:5" hidden="1">
      <c r="A2225">
        <v>3064</v>
      </c>
      <c r="B2225">
        <v>3900500</v>
      </c>
      <c r="D2225" t="s">
        <v>1801</v>
      </c>
      <c r="E2225" t="str">
        <f t="shared" si="34"/>
        <v>3900500-Descontaminação e outros serviços de gestão de resíduos</v>
      </c>
    </row>
    <row r="2226" spans="1:5" hidden="1">
      <c r="A2226">
        <v>3064</v>
      </c>
      <c r="B2226">
        <v>4110700</v>
      </c>
      <c r="D2226" t="s">
        <v>1802</v>
      </c>
      <c r="E2226" t="str">
        <f t="shared" si="34"/>
        <v>4110700-Incorporação de empreendimentos imobiliários</v>
      </c>
    </row>
    <row r="2227" spans="1:5" hidden="1">
      <c r="A2227">
        <v>3064</v>
      </c>
      <c r="B2227">
        <v>4120400</v>
      </c>
      <c r="D2227" t="s">
        <v>1803</v>
      </c>
      <c r="E2227" t="str">
        <f t="shared" si="34"/>
        <v>4120400-Construção de edifícios</v>
      </c>
    </row>
    <row r="2228" spans="1:5" hidden="1">
      <c r="A2228">
        <v>3064</v>
      </c>
      <c r="B2228">
        <v>4211101</v>
      </c>
      <c r="D2228" t="s">
        <v>1804</v>
      </c>
      <c r="E2228" t="str">
        <f t="shared" si="34"/>
        <v>4211101-Construção de rodovias e ferrovias</v>
      </c>
    </row>
    <row r="2229" spans="1:5" hidden="1">
      <c r="A2229">
        <v>3064</v>
      </c>
      <c r="B2229">
        <v>4211102</v>
      </c>
      <c r="D2229" t="s">
        <v>1805</v>
      </c>
      <c r="E2229" t="str">
        <f t="shared" si="34"/>
        <v>4211102-Pintura para sinalização em pistas rodoviárias e aeroportos</v>
      </c>
    </row>
    <row r="2230" spans="1:5" hidden="1">
      <c r="A2230">
        <v>3064</v>
      </c>
      <c r="B2230">
        <v>4212000</v>
      </c>
      <c r="D2230" t="s">
        <v>1806</v>
      </c>
      <c r="E2230" t="str">
        <f t="shared" si="34"/>
        <v>4212000-Construção de obras de arte especiais</v>
      </c>
    </row>
    <row r="2231" spans="1:5" hidden="1">
      <c r="A2231">
        <v>3064</v>
      </c>
      <c r="B2231">
        <v>4213800</v>
      </c>
      <c r="D2231" t="s">
        <v>1807</v>
      </c>
      <c r="E2231" t="str">
        <f t="shared" si="34"/>
        <v>4213800-Obras de urbanização - ruas, praças e calçadas</v>
      </c>
    </row>
    <row r="2232" spans="1:5" hidden="1">
      <c r="A2232">
        <v>3064</v>
      </c>
      <c r="B2232">
        <v>4221901</v>
      </c>
      <c r="D2232" t="s">
        <v>1808</v>
      </c>
      <c r="E2232" t="str">
        <f t="shared" si="34"/>
        <v>4221901-Construção de barragens e represas para geração de energia elétrica</v>
      </c>
    </row>
    <row r="2233" spans="1:5" hidden="1">
      <c r="A2233">
        <v>3064</v>
      </c>
      <c r="B2233">
        <v>4221902</v>
      </c>
      <c r="D2233" t="s">
        <v>1809</v>
      </c>
      <c r="E2233" t="str">
        <f t="shared" si="34"/>
        <v>4221902-Construção de estações e redes de distribuição de energia elétrica</v>
      </c>
    </row>
    <row r="2234" spans="1:5" hidden="1">
      <c r="A2234">
        <v>3064</v>
      </c>
      <c r="B2234">
        <v>4221903</v>
      </c>
      <c r="D2234" t="s">
        <v>1810</v>
      </c>
      <c r="E2234" t="str">
        <f t="shared" si="34"/>
        <v>4221903-Manutenção de redes de distribuição de energia elétrica</v>
      </c>
    </row>
    <row r="2235" spans="1:5" hidden="1">
      <c r="A2235">
        <v>3064</v>
      </c>
      <c r="B2235">
        <v>4221904</v>
      </c>
      <c r="D2235" t="s">
        <v>1811</v>
      </c>
      <c r="E2235" t="str">
        <f t="shared" si="34"/>
        <v>4221904-Construção de estações e redes de telecomunicações</v>
      </c>
    </row>
    <row r="2236" spans="1:5" hidden="1">
      <c r="A2236">
        <v>3064</v>
      </c>
      <c r="B2236">
        <v>4221905</v>
      </c>
      <c r="D2236" t="s">
        <v>1812</v>
      </c>
      <c r="E2236" t="str">
        <f t="shared" si="34"/>
        <v>4221905-Manutenção de estações e redes de telecomunicações</v>
      </c>
    </row>
    <row r="2237" spans="1:5" hidden="1">
      <c r="A2237">
        <v>3064</v>
      </c>
      <c r="B2237">
        <v>4222701</v>
      </c>
      <c r="D2237" t="s">
        <v>1813</v>
      </c>
      <c r="E2237" t="str">
        <f t="shared" si="34"/>
        <v>4222701-Construção de redes de abastecimento de água, coleta de esgoto e construções correlatas</v>
      </c>
    </row>
    <row r="2238" spans="1:5" hidden="1">
      <c r="A2238">
        <v>3064</v>
      </c>
      <c r="B2238">
        <v>4222702</v>
      </c>
      <c r="D2238" t="s">
        <v>1814</v>
      </c>
      <c r="E2238" t="str">
        <f t="shared" si="34"/>
        <v>4222702-Obras de irrigação</v>
      </c>
    </row>
    <row r="2239" spans="1:5" hidden="1">
      <c r="A2239">
        <v>3064</v>
      </c>
      <c r="B2239">
        <v>4223500</v>
      </c>
      <c r="D2239" t="s">
        <v>1815</v>
      </c>
      <c r="E2239" t="str">
        <f t="shared" si="34"/>
        <v>4223500-Construção de redes de transportes por dutos, exceto para água e esgoto</v>
      </c>
    </row>
    <row r="2240" spans="1:5" hidden="1">
      <c r="A2240">
        <v>3064</v>
      </c>
      <c r="B2240">
        <v>4291000</v>
      </c>
      <c r="D2240" t="s">
        <v>1816</v>
      </c>
      <c r="E2240" t="str">
        <f t="shared" si="34"/>
        <v>4291000-Obras portuárias, marítimas e fluviais</v>
      </c>
    </row>
    <row r="2241" spans="1:5" hidden="1">
      <c r="A2241">
        <v>3064</v>
      </c>
      <c r="B2241">
        <v>4292801</v>
      </c>
      <c r="D2241" t="s">
        <v>1817</v>
      </c>
      <c r="E2241" t="str">
        <f t="shared" si="34"/>
        <v>4292801-Montagem de estruturas metálicas</v>
      </c>
    </row>
    <row r="2242" spans="1:5" hidden="1">
      <c r="A2242">
        <v>3064</v>
      </c>
      <c r="B2242">
        <v>4292802</v>
      </c>
      <c r="D2242" t="s">
        <v>1818</v>
      </c>
      <c r="E2242" t="str">
        <f t="shared" si="34"/>
        <v>4292802-Obras de montagem industrial</v>
      </c>
    </row>
    <row r="2243" spans="1:5" hidden="1">
      <c r="A2243">
        <v>3064</v>
      </c>
      <c r="B2243">
        <v>4299501</v>
      </c>
      <c r="D2243" t="s">
        <v>1819</v>
      </c>
      <c r="E2243" t="str">
        <f t="shared" si="34"/>
        <v>4299501-Construção de instalações esportivas e recreativas</v>
      </c>
    </row>
    <row r="2244" spans="1:5" hidden="1">
      <c r="A2244">
        <v>3064</v>
      </c>
      <c r="B2244">
        <v>4299599</v>
      </c>
      <c r="D2244" t="s">
        <v>1820</v>
      </c>
      <c r="E2244" t="str">
        <f t="shared" si="34"/>
        <v>4299599-Outras obras de engenharia civil não especificadas</v>
      </c>
    </row>
    <row r="2245" spans="1:5" hidden="1">
      <c r="A2245">
        <v>3064</v>
      </c>
      <c r="B2245">
        <v>4311801</v>
      </c>
      <c r="D2245" t="s">
        <v>1821</v>
      </c>
      <c r="E2245" t="str">
        <f t="shared" si="34"/>
        <v>4311801-Demolição de edifícios e outras estruturas</v>
      </c>
    </row>
    <row r="2246" spans="1:5" hidden="1">
      <c r="A2246">
        <v>3064</v>
      </c>
      <c r="B2246">
        <v>4311802</v>
      </c>
      <c r="D2246" t="s">
        <v>1822</v>
      </c>
      <c r="E2246" t="str">
        <f t="shared" si="34"/>
        <v>4311802-Preparação de canteiro e limpeza de terreno</v>
      </c>
    </row>
    <row r="2247" spans="1:5" hidden="1">
      <c r="A2247">
        <v>3064</v>
      </c>
      <c r="B2247">
        <v>4312600</v>
      </c>
      <c r="D2247" t="s">
        <v>1823</v>
      </c>
      <c r="E2247" t="str">
        <f t="shared" si="34"/>
        <v>4312600-Perfurações e sondagens</v>
      </c>
    </row>
    <row r="2248" spans="1:5" hidden="1">
      <c r="A2248">
        <v>3064</v>
      </c>
      <c r="B2248">
        <v>4313400</v>
      </c>
      <c r="D2248" t="s">
        <v>1824</v>
      </c>
      <c r="E2248" t="str">
        <f t="shared" ref="E2248:E2311" si="35">CONCATENATE(B2248,"-",D2248)</f>
        <v>4313400-Obras de terraplenagem</v>
      </c>
    </row>
    <row r="2249" spans="1:5" hidden="1">
      <c r="A2249">
        <v>3064</v>
      </c>
      <c r="B2249">
        <v>4319300</v>
      </c>
      <c r="D2249" t="s">
        <v>1825</v>
      </c>
      <c r="E2249" t="str">
        <f t="shared" si="35"/>
        <v>4319300-Serviços de preparação do terreno não especificados</v>
      </c>
    </row>
    <row r="2250" spans="1:5" hidden="1">
      <c r="A2250">
        <v>3064</v>
      </c>
      <c r="B2250">
        <v>4321500</v>
      </c>
      <c r="D2250" t="s">
        <v>1826</v>
      </c>
      <c r="E2250" t="str">
        <f t="shared" si="35"/>
        <v>4321500-Instalação e manutenção elétrica</v>
      </c>
    </row>
    <row r="2251" spans="1:5" hidden="1">
      <c r="A2251">
        <v>3064</v>
      </c>
      <c r="B2251">
        <v>4322301</v>
      </c>
      <c r="D2251" t="s">
        <v>1827</v>
      </c>
      <c r="E2251" t="str">
        <f t="shared" si="35"/>
        <v>4322301-Instalações hidráulicas, sanitárias e de gás</v>
      </c>
    </row>
    <row r="2252" spans="1:5" hidden="1">
      <c r="A2252">
        <v>3064</v>
      </c>
      <c r="B2252">
        <v>4322302</v>
      </c>
      <c r="D2252" t="s">
        <v>1828</v>
      </c>
      <c r="E2252" t="str">
        <f t="shared" si="35"/>
        <v>4322302-Instalação e manutenção de sistemas centrais de ar condicionado, de ventilação e refrigeração</v>
      </c>
    </row>
    <row r="2253" spans="1:5" hidden="1">
      <c r="A2253">
        <v>3064</v>
      </c>
      <c r="B2253">
        <v>4322303</v>
      </c>
      <c r="D2253" t="s">
        <v>1829</v>
      </c>
      <c r="E2253" t="str">
        <f t="shared" si="35"/>
        <v>4322303-Instalações de sistema de prevenção contra incêndio</v>
      </c>
    </row>
    <row r="2254" spans="1:5" hidden="1">
      <c r="A2254">
        <v>3064</v>
      </c>
      <c r="B2254">
        <v>4329101</v>
      </c>
      <c r="D2254" t="s">
        <v>1830</v>
      </c>
      <c r="E2254" t="str">
        <f t="shared" si="35"/>
        <v>4329101-Instalação de painéis publicitários</v>
      </c>
    </row>
    <row r="2255" spans="1:5" hidden="1">
      <c r="A2255">
        <v>3064</v>
      </c>
      <c r="B2255">
        <v>4329102</v>
      </c>
      <c r="D2255" t="s">
        <v>1831</v>
      </c>
      <c r="E2255" t="str">
        <f t="shared" si="35"/>
        <v>4329102-Instalação de equipamentos para orientação à navegação marítima, fluvial e lacustre</v>
      </c>
    </row>
    <row r="2256" spans="1:5" hidden="1">
      <c r="A2256">
        <v>3064</v>
      </c>
      <c r="B2256">
        <v>4329103</v>
      </c>
      <c r="D2256" t="s">
        <v>1832</v>
      </c>
      <c r="E2256" t="str">
        <f t="shared" si="35"/>
        <v>4329103-Instalação, manutenção e reparação de elevadores, escadas e esteiras rolantes</v>
      </c>
    </row>
    <row r="2257" spans="1:5" hidden="1">
      <c r="A2257">
        <v>3064</v>
      </c>
      <c r="B2257">
        <v>4329104</v>
      </c>
      <c r="D2257" t="s">
        <v>1833</v>
      </c>
      <c r="E2257" t="str">
        <f t="shared" si="35"/>
        <v>4329104-Montagem e instalação de sistemas e equipamentos de iluminação e sinalização</v>
      </c>
    </row>
    <row r="2258" spans="1:5" hidden="1">
      <c r="A2258">
        <v>3064</v>
      </c>
      <c r="B2258">
        <v>4329105</v>
      </c>
      <c r="D2258" t="s">
        <v>1834</v>
      </c>
      <c r="E2258" t="str">
        <f t="shared" si="35"/>
        <v>4329105-Tratamentos térmicos, acústicos ou de vibração</v>
      </c>
    </row>
    <row r="2259" spans="1:5" hidden="1">
      <c r="A2259">
        <v>3064</v>
      </c>
      <c r="B2259">
        <v>4329199</v>
      </c>
      <c r="D2259" t="s">
        <v>1835</v>
      </c>
      <c r="E2259" t="str">
        <f t="shared" si="35"/>
        <v>4329199-Outras obras de instalações em construções não especificadas anteriormente</v>
      </c>
    </row>
    <row r="2260" spans="1:5" hidden="1">
      <c r="A2260">
        <v>3064</v>
      </c>
      <c r="B2260">
        <v>4330401</v>
      </c>
      <c r="D2260" t="s">
        <v>1836</v>
      </c>
      <c r="E2260" t="str">
        <f t="shared" si="35"/>
        <v>4330401-Impermeabilização em obras de engenharia civil</v>
      </c>
    </row>
    <row r="2261" spans="1:5" hidden="1">
      <c r="A2261">
        <v>3064</v>
      </c>
      <c r="B2261">
        <v>4330402</v>
      </c>
      <c r="D2261" t="s">
        <v>1837</v>
      </c>
      <c r="E2261" t="str">
        <f t="shared" si="35"/>
        <v>4330402-Instalação de portas, janelas, tetos, divisórias e armários embutidos de qualquer material</v>
      </c>
    </row>
    <row r="2262" spans="1:5" hidden="1">
      <c r="A2262">
        <v>3064</v>
      </c>
      <c r="B2262">
        <v>4330403</v>
      </c>
      <c r="D2262" t="s">
        <v>1838</v>
      </c>
      <c r="E2262" t="str">
        <f t="shared" si="35"/>
        <v>4330403-Obras de acabamento em gesso e estuque</v>
      </c>
    </row>
    <row r="2263" spans="1:5" hidden="1">
      <c r="A2263">
        <v>3064</v>
      </c>
      <c r="B2263">
        <v>4330404</v>
      </c>
      <c r="D2263" t="s">
        <v>1839</v>
      </c>
      <c r="E2263" t="str">
        <f t="shared" si="35"/>
        <v>4330404-Serviços de pintura de edifícios em geral</v>
      </c>
    </row>
    <row r="2264" spans="1:5" hidden="1">
      <c r="A2264">
        <v>3064</v>
      </c>
      <c r="B2264">
        <v>4330405</v>
      </c>
      <c r="D2264" t="s">
        <v>1840</v>
      </c>
      <c r="E2264" t="str">
        <f t="shared" si="35"/>
        <v>4330405-Aplicação de revestimentos e de resinas em interiores e exteriores</v>
      </c>
    </row>
    <row r="2265" spans="1:5" hidden="1">
      <c r="A2265">
        <v>3064</v>
      </c>
      <c r="B2265">
        <v>4330499</v>
      </c>
      <c r="D2265" t="s">
        <v>1841</v>
      </c>
      <c r="E2265" t="str">
        <f t="shared" si="35"/>
        <v>4330499-Outras obras de acabamento da construção</v>
      </c>
    </row>
    <row r="2266" spans="1:5" hidden="1">
      <c r="A2266">
        <v>3064</v>
      </c>
      <c r="B2266">
        <v>4391600</v>
      </c>
      <c r="D2266" t="s">
        <v>1842</v>
      </c>
      <c r="E2266" t="str">
        <f t="shared" si="35"/>
        <v>4391600-Obras de fundações</v>
      </c>
    </row>
    <row r="2267" spans="1:5" hidden="1">
      <c r="A2267">
        <v>3064</v>
      </c>
      <c r="B2267">
        <v>4399101</v>
      </c>
      <c r="D2267" t="s">
        <v>1843</v>
      </c>
      <c r="E2267" t="str">
        <f t="shared" si="35"/>
        <v>4399101-Administração de obras</v>
      </c>
    </row>
    <row r="2268" spans="1:5" hidden="1">
      <c r="A2268">
        <v>3064</v>
      </c>
      <c r="B2268">
        <v>4399102</v>
      </c>
      <c r="D2268" t="s">
        <v>1844</v>
      </c>
      <c r="E2268" t="str">
        <f t="shared" si="35"/>
        <v>4399102-Montagem e desmontagem de andaimes e outras estruturas temporárias</v>
      </c>
    </row>
    <row r="2269" spans="1:5" hidden="1">
      <c r="A2269">
        <v>3064</v>
      </c>
      <c r="B2269">
        <v>4399103</v>
      </c>
      <c r="D2269" t="s">
        <v>1845</v>
      </c>
      <c r="E2269" t="str">
        <f t="shared" si="35"/>
        <v>4399103-Obras de alvenaria</v>
      </c>
    </row>
    <row r="2270" spans="1:5" hidden="1">
      <c r="A2270">
        <v>3064</v>
      </c>
      <c r="B2270">
        <v>4399104</v>
      </c>
      <c r="D2270" t="s">
        <v>1846</v>
      </c>
      <c r="E2270" t="str">
        <f t="shared" si="35"/>
        <v>4399104-Serviços de operação e fornecimento de equipamentos para transporte e elevação de cargas e pessoas p</v>
      </c>
    </row>
    <row r="2271" spans="1:5" hidden="1">
      <c r="A2271">
        <v>3064</v>
      </c>
      <c r="B2271">
        <v>4399105</v>
      </c>
      <c r="D2271" t="s">
        <v>1847</v>
      </c>
      <c r="E2271" t="str">
        <f t="shared" si="35"/>
        <v>4399105-Perfuração e construção de poços de água</v>
      </c>
    </row>
    <row r="2272" spans="1:5" hidden="1">
      <c r="A2272">
        <v>3064</v>
      </c>
      <c r="B2272">
        <v>4399199</v>
      </c>
      <c r="D2272" t="s">
        <v>1848</v>
      </c>
      <c r="E2272" t="str">
        <f t="shared" si="35"/>
        <v>4399199-Serviços especializados para construção não especificados</v>
      </c>
    </row>
    <row r="2273" spans="1:5" hidden="1">
      <c r="A2273">
        <v>3064</v>
      </c>
      <c r="B2273">
        <v>5510801</v>
      </c>
      <c r="D2273" t="s">
        <v>1849</v>
      </c>
      <c r="E2273" t="str">
        <f t="shared" si="35"/>
        <v>5510801-Hotéis</v>
      </c>
    </row>
    <row r="2274" spans="1:5" hidden="1">
      <c r="A2274">
        <v>3064</v>
      </c>
      <c r="B2274">
        <v>5510802</v>
      </c>
      <c r="D2274" t="s">
        <v>1850</v>
      </c>
      <c r="E2274" t="str">
        <f t="shared" si="35"/>
        <v>5510802-Apart-hotéis</v>
      </c>
    </row>
    <row r="2275" spans="1:5" hidden="1">
      <c r="A2275">
        <v>3064</v>
      </c>
      <c r="B2275">
        <v>5510803</v>
      </c>
      <c r="D2275" t="s">
        <v>1851</v>
      </c>
      <c r="E2275" t="str">
        <f t="shared" si="35"/>
        <v>5510803-Motéis</v>
      </c>
    </row>
    <row r="2276" spans="1:5" hidden="1">
      <c r="A2276">
        <v>3064</v>
      </c>
      <c r="B2276">
        <v>5590601</v>
      </c>
      <c r="D2276" t="s">
        <v>1852</v>
      </c>
      <c r="E2276" t="str">
        <f t="shared" si="35"/>
        <v>5590601-Albergues, exceto assistenciais</v>
      </c>
    </row>
    <row r="2277" spans="1:5" hidden="1">
      <c r="A2277">
        <v>3064</v>
      </c>
      <c r="B2277">
        <v>5590602</v>
      </c>
      <c r="D2277" t="s">
        <v>1853</v>
      </c>
      <c r="E2277" t="str">
        <f t="shared" si="35"/>
        <v>5590602-Campings</v>
      </c>
    </row>
    <row r="2278" spans="1:5" hidden="1">
      <c r="A2278">
        <v>3064</v>
      </c>
      <c r="B2278">
        <v>5590603</v>
      </c>
      <c r="D2278" t="s">
        <v>1854</v>
      </c>
      <c r="E2278" t="str">
        <f t="shared" si="35"/>
        <v>5590603-Pensões (alojamento)</v>
      </c>
    </row>
    <row r="2279" spans="1:5" hidden="1">
      <c r="A2279">
        <v>3064</v>
      </c>
      <c r="B2279">
        <v>5590699</v>
      </c>
      <c r="D2279" t="s">
        <v>1855</v>
      </c>
      <c r="E2279" t="str">
        <f t="shared" si="35"/>
        <v>5590699-Outros alojamentos não especificados anteriormente</v>
      </c>
    </row>
    <row r="2280" spans="1:5" hidden="1">
      <c r="A2280">
        <v>3064</v>
      </c>
      <c r="B2280">
        <v>5611201</v>
      </c>
      <c r="D2280" t="s">
        <v>1856</v>
      </c>
      <c r="E2280" t="str">
        <f t="shared" si="35"/>
        <v>5611201-Restaurantes e similares</v>
      </c>
    </row>
    <row r="2281" spans="1:5" hidden="1">
      <c r="A2281">
        <v>3064</v>
      </c>
      <c r="B2281">
        <v>5611203</v>
      </c>
      <c r="D2281" t="s">
        <v>1857</v>
      </c>
      <c r="E2281" t="str">
        <f t="shared" si="35"/>
        <v>5611203-Lanchonetes, casas de chá, de sucos e similares</v>
      </c>
    </row>
    <row r="2282" spans="1:5" hidden="1">
      <c r="A2282">
        <v>3064</v>
      </c>
      <c r="B2282">
        <v>5611204</v>
      </c>
      <c r="D2282" t="s">
        <v>1858</v>
      </c>
      <c r="E2282" t="str">
        <f t="shared" si="35"/>
        <v>5611204-Bares e outros estabelecimentos especializados em servir bebidas, sem entretenimento</v>
      </c>
    </row>
    <row r="2283" spans="1:5" hidden="1">
      <c r="A2283">
        <v>3064</v>
      </c>
      <c r="B2283">
        <v>5611205</v>
      </c>
      <c r="D2283" t="s">
        <v>1859</v>
      </c>
      <c r="E2283" t="str">
        <f t="shared" si="35"/>
        <v>5611205-Bares e outros estabelecimentos especializados em servir bebidas, com entretenimento</v>
      </c>
    </row>
    <row r="2284" spans="1:5" hidden="1">
      <c r="A2284">
        <v>3064</v>
      </c>
      <c r="B2284">
        <v>5612100</v>
      </c>
      <c r="D2284" t="s">
        <v>1860</v>
      </c>
      <c r="E2284" t="str">
        <f t="shared" si="35"/>
        <v>5612100-Serviços ambulantes de alimentação</v>
      </c>
    </row>
    <row r="2285" spans="1:5" hidden="1">
      <c r="A2285">
        <v>3064</v>
      </c>
      <c r="B2285">
        <v>5620101</v>
      </c>
      <c r="D2285" t="s">
        <v>1861</v>
      </c>
      <c r="E2285" t="str">
        <f t="shared" si="35"/>
        <v>5620101-Fornecimento de alimentos preparados preponderantemente para empresas</v>
      </c>
    </row>
    <row r="2286" spans="1:5" hidden="1">
      <c r="A2286">
        <v>3064</v>
      </c>
      <c r="B2286">
        <v>5620102</v>
      </c>
      <c r="D2286" t="s">
        <v>1862</v>
      </c>
      <c r="E2286" t="str">
        <f t="shared" si="35"/>
        <v>5620102-Serviços de alimentação para eventos e recepções - bufê</v>
      </c>
    </row>
    <row r="2287" spans="1:5" hidden="1">
      <c r="A2287">
        <v>3064</v>
      </c>
      <c r="B2287">
        <v>5620103</v>
      </c>
      <c r="D2287" t="s">
        <v>1863</v>
      </c>
      <c r="E2287" t="str">
        <f t="shared" si="35"/>
        <v>5620103-Cantinas - serviços de alimentação privativos</v>
      </c>
    </row>
    <row r="2288" spans="1:5" hidden="1">
      <c r="A2288">
        <v>3064</v>
      </c>
      <c r="B2288">
        <v>5620104</v>
      </c>
      <c r="D2288" t="s">
        <v>1864</v>
      </c>
      <c r="E2288" t="str">
        <f t="shared" si="35"/>
        <v>5620104-Fornecimento de alimentos preparados preponderantemente para consumo domiciliar</v>
      </c>
    </row>
    <row r="2289" spans="1:5" hidden="1">
      <c r="A2289">
        <v>3064</v>
      </c>
      <c r="B2289">
        <v>6201501</v>
      </c>
      <c r="D2289" t="s">
        <v>1865</v>
      </c>
      <c r="E2289" t="str">
        <f t="shared" si="35"/>
        <v>6201501-Desenvolvimento de programas de computador sob encomenda</v>
      </c>
    </row>
    <row r="2290" spans="1:5" hidden="1">
      <c r="A2290">
        <v>3064</v>
      </c>
      <c r="B2290">
        <v>6201502</v>
      </c>
      <c r="D2290" t="s">
        <v>1866</v>
      </c>
      <c r="E2290" t="str">
        <f t="shared" si="35"/>
        <v>6201502-Web desing</v>
      </c>
    </row>
    <row r="2291" spans="1:5" hidden="1">
      <c r="A2291">
        <v>3064</v>
      </c>
      <c r="B2291">
        <v>6202300</v>
      </c>
      <c r="D2291" t="s">
        <v>1867</v>
      </c>
      <c r="E2291" t="str">
        <f t="shared" si="35"/>
        <v>6202300-Desenvolvimento e licenciamento de programas de computador customizáveis</v>
      </c>
    </row>
    <row r="2292" spans="1:5" hidden="1">
      <c r="A2292">
        <v>3064</v>
      </c>
      <c r="B2292">
        <v>6203100</v>
      </c>
      <c r="D2292" t="s">
        <v>1868</v>
      </c>
      <c r="E2292" t="str">
        <f t="shared" si="35"/>
        <v>6203100-Desenvolvimento e licenciamento de programas de computador não customizáveis</v>
      </c>
    </row>
    <row r="2293" spans="1:5" hidden="1">
      <c r="A2293">
        <v>3064</v>
      </c>
      <c r="B2293">
        <v>6204000</v>
      </c>
      <c r="D2293" t="s">
        <v>1869</v>
      </c>
      <c r="E2293" t="str">
        <f t="shared" si="35"/>
        <v>6204000-Consultoria em tecnologia da informação</v>
      </c>
    </row>
    <row r="2294" spans="1:5" hidden="1">
      <c r="A2294">
        <v>3064</v>
      </c>
      <c r="B2294">
        <v>6209100</v>
      </c>
      <c r="D2294" t="s">
        <v>1870</v>
      </c>
      <c r="E2294" t="str">
        <f t="shared" si="35"/>
        <v>6209100-Suporte técnico, manutenção e outros serviços em tecnologia da informação</v>
      </c>
    </row>
    <row r="2295" spans="1:5" hidden="1">
      <c r="A2295">
        <v>3064</v>
      </c>
      <c r="B2295">
        <v>6410700</v>
      </c>
      <c r="D2295" t="s">
        <v>1871</v>
      </c>
      <c r="E2295" t="str">
        <f t="shared" si="35"/>
        <v>6410700-Banco Central</v>
      </c>
    </row>
    <row r="2296" spans="1:5" hidden="1">
      <c r="A2296">
        <v>3064</v>
      </c>
      <c r="B2296">
        <v>6421200</v>
      </c>
      <c r="D2296" t="s">
        <v>1872</v>
      </c>
      <c r="E2296" t="str">
        <f t="shared" si="35"/>
        <v>6421200-Bancos comerciais</v>
      </c>
    </row>
    <row r="2297" spans="1:5" hidden="1">
      <c r="A2297">
        <v>3064</v>
      </c>
      <c r="B2297">
        <v>6422100</v>
      </c>
      <c r="D2297" t="s">
        <v>1873</v>
      </c>
      <c r="E2297" t="str">
        <f t="shared" si="35"/>
        <v>6422100-Bancos múltiplos, com carteira comercial</v>
      </c>
    </row>
    <row r="2298" spans="1:5" hidden="1">
      <c r="A2298">
        <v>3064</v>
      </c>
      <c r="B2298">
        <v>6423900</v>
      </c>
      <c r="D2298" t="s">
        <v>1874</v>
      </c>
      <c r="E2298" t="str">
        <f t="shared" si="35"/>
        <v>6423900-Caixas econômicas</v>
      </c>
    </row>
    <row r="2299" spans="1:5" hidden="1">
      <c r="A2299">
        <v>3064</v>
      </c>
      <c r="B2299">
        <v>6424701</v>
      </c>
      <c r="D2299" t="s">
        <v>1875</v>
      </c>
      <c r="E2299" t="str">
        <f t="shared" si="35"/>
        <v>6424701-Bancos cooperativos</v>
      </c>
    </row>
    <row r="2300" spans="1:5" hidden="1">
      <c r="A2300">
        <v>3064</v>
      </c>
      <c r="B2300">
        <v>6424702</v>
      </c>
      <c r="D2300" t="s">
        <v>1876</v>
      </c>
      <c r="E2300" t="str">
        <f t="shared" si="35"/>
        <v>6424702-Cooperativas centrais de crédito</v>
      </c>
    </row>
    <row r="2301" spans="1:5" hidden="1">
      <c r="A2301">
        <v>3064</v>
      </c>
      <c r="B2301">
        <v>6424703</v>
      </c>
      <c r="D2301" t="s">
        <v>1877</v>
      </c>
      <c r="E2301" t="str">
        <f t="shared" si="35"/>
        <v>6424703-Cooperativas de crédito mútuo</v>
      </c>
    </row>
    <row r="2302" spans="1:5" hidden="1">
      <c r="A2302">
        <v>3064</v>
      </c>
      <c r="B2302">
        <v>6424704</v>
      </c>
      <c r="D2302" t="s">
        <v>1878</v>
      </c>
      <c r="E2302" t="str">
        <f t="shared" si="35"/>
        <v>6424704-Cooperativas de crédito rural</v>
      </c>
    </row>
    <row r="2303" spans="1:5" hidden="1">
      <c r="A2303">
        <v>3064</v>
      </c>
      <c r="B2303">
        <v>6431000</v>
      </c>
      <c r="D2303" t="s">
        <v>1879</v>
      </c>
      <c r="E2303" t="str">
        <f t="shared" si="35"/>
        <v>6431000-Bancos múltiplos, sem carteira comercial</v>
      </c>
    </row>
    <row r="2304" spans="1:5" hidden="1">
      <c r="A2304">
        <v>3064</v>
      </c>
      <c r="B2304">
        <v>6432800</v>
      </c>
      <c r="D2304" t="s">
        <v>1880</v>
      </c>
      <c r="E2304" t="str">
        <f t="shared" si="35"/>
        <v>6432800-Bancos de investimento</v>
      </c>
    </row>
    <row r="2305" spans="1:5" hidden="1">
      <c r="A2305">
        <v>3064</v>
      </c>
      <c r="B2305">
        <v>6433600</v>
      </c>
      <c r="D2305" t="s">
        <v>1881</v>
      </c>
      <c r="E2305" t="str">
        <f t="shared" si="35"/>
        <v>6433600-Bancos de desenvolvimento</v>
      </c>
    </row>
    <row r="2306" spans="1:5" hidden="1">
      <c r="A2306">
        <v>3064</v>
      </c>
      <c r="B2306">
        <v>6434400</v>
      </c>
      <c r="D2306" t="s">
        <v>1882</v>
      </c>
      <c r="E2306" t="str">
        <f t="shared" si="35"/>
        <v>6434400-Agências de fomento</v>
      </c>
    </row>
    <row r="2307" spans="1:5" hidden="1">
      <c r="A2307">
        <v>3064</v>
      </c>
      <c r="B2307">
        <v>6435201</v>
      </c>
      <c r="D2307" t="s">
        <v>1883</v>
      </c>
      <c r="E2307" t="str">
        <f t="shared" si="35"/>
        <v>6435201-Sociedades de crédito imobiliário</v>
      </c>
    </row>
    <row r="2308" spans="1:5" hidden="1">
      <c r="A2308">
        <v>3064</v>
      </c>
      <c r="B2308">
        <v>6435202</v>
      </c>
      <c r="D2308" t="s">
        <v>1884</v>
      </c>
      <c r="E2308" t="str">
        <f t="shared" si="35"/>
        <v>6435202-Associações de poupança e empréstimo</v>
      </c>
    </row>
    <row r="2309" spans="1:5" hidden="1">
      <c r="A2309">
        <v>3064</v>
      </c>
      <c r="B2309">
        <v>6435203</v>
      </c>
      <c r="D2309" t="s">
        <v>1885</v>
      </c>
      <c r="E2309" t="str">
        <f t="shared" si="35"/>
        <v>6435203-Companhias hipotecárias</v>
      </c>
    </row>
    <row r="2310" spans="1:5" hidden="1">
      <c r="A2310">
        <v>3064</v>
      </c>
      <c r="B2310">
        <v>6436100</v>
      </c>
      <c r="D2310" t="s">
        <v>1886</v>
      </c>
      <c r="E2310" t="str">
        <f t="shared" si="35"/>
        <v>6436100-Sociedades de crédito, financiamento e investimento - financeiras</v>
      </c>
    </row>
    <row r="2311" spans="1:5" hidden="1">
      <c r="A2311">
        <v>3064</v>
      </c>
      <c r="B2311">
        <v>6437900</v>
      </c>
      <c r="D2311" t="s">
        <v>1887</v>
      </c>
      <c r="E2311" t="str">
        <f t="shared" si="35"/>
        <v>6437900-Sociedades de crédito ao microempreendedor</v>
      </c>
    </row>
    <row r="2312" spans="1:5" hidden="1">
      <c r="A2312">
        <v>3064</v>
      </c>
      <c r="B2312">
        <v>6438701</v>
      </c>
      <c r="D2312" t="s">
        <v>1888</v>
      </c>
      <c r="E2312" t="str">
        <f t="shared" ref="E2312:E2375" si="36">CONCATENATE(B2312,"-",D2312)</f>
        <v>6438701-Bancos de câmbio</v>
      </c>
    </row>
    <row r="2313" spans="1:5" hidden="1">
      <c r="A2313">
        <v>3064</v>
      </c>
      <c r="B2313">
        <v>6438799</v>
      </c>
      <c r="D2313" t="s">
        <v>1889</v>
      </c>
      <c r="E2313" t="str">
        <f t="shared" si="36"/>
        <v>6438799-Outras instituições de intermediação não-monetária não especificadas anteriormente</v>
      </c>
    </row>
    <row r="2314" spans="1:5" hidden="1">
      <c r="A2314">
        <v>3064</v>
      </c>
      <c r="B2314">
        <v>6440900</v>
      </c>
      <c r="D2314" t="s">
        <v>1890</v>
      </c>
      <c r="E2314" t="str">
        <f t="shared" si="36"/>
        <v>6440900-Arrendamento mercantil</v>
      </c>
    </row>
    <row r="2315" spans="1:5" hidden="1">
      <c r="A2315">
        <v>3064</v>
      </c>
      <c r="B2315">
        <v>6450600</v>
      </c>
      <c r="D2315" t="s">
        <v>1891</v>
      </c>
      <c r="E2315" t="str">
        <f t="shared" si="36"/>
        <v>6450600-Sociedades de capitalização</v>
      </c>
    </row>
    <row r="2316" spans="1:5" hidden="1">
      <c r="A2316">
        <v>3064</v>
      </c>
      <c r="B2316">
        <v>6461100</v>
      </c>
      <c r="D2316" t="s">
        <v>1892</v>
      </c>
      <c r="E2316" t="str">
        <f t="shared" si="36"/>
        <v>6461100-Holdings de instituições financeiras</v>
      </c>
    </row>
    <row r="2317" spans="1:5" hidden="1">
      <c r="A2317">
        <v>3064</v>
      </c>
      <c r="B2317">
        <v>6462000</v>
      </c>
      <c r="D2317" t="s">
        <v>1893</v>
      </c>
      <c r="E2317" t="str">
        <f t="shared" si="36"/>
        <v>6462000-Holdings de instituições não-financeiras</v>
      </c>
    </row>
    <row r="2318" spans="1:5" hidden="1">
      <c r="A2318">
        <v>3064</v>
      </c>
      <c r="B2318">
        <v>6463800</v>
      </c>
      <c r="D2318" t="s">
        <v>1894</v>
      </c>
      <c r="E2318" t="str">
        <f t="shared" si="36"/>
        <v>6463800-Outras sociedades de participação, exceto holdings</v>
      </c>
    </row>
    <row r="2319" spans="1:5" hidden="1">
      <c r="A2319">
        <v>3064</v>
      </c>
      <c r="B2319">
        <v>6470101</v>
      </c>
      <c r="D2319" t="s">
        <v>1895</v>
      </c>
      <c r="E2319" t="str">
        <f t="shared" si="36"/>
        <v>6470101-Fundos de investimento, exceto previdenciários e imobiliários</v>
      </c>
    </row>
    <row r="2320" spans="1:5" hidden="1">
      <c r="A2320">
        <v>3064</v>
      </c>
      <c r="B2320">
        <v>6470102</v>
      </c>
      <c r="D2320" t="s">
        <v>1896</v>
      </c>
      <c r="E2320" t="str">
        <f t="shared" si="36"/>
        <v>6470102-Fundos de investimento previdenciários</v>
      </c>
    </row>
    <row r="2321" spans="1:5" hidden="1">
      <c r="A2321">
        <v>3064</v>
      </c>
      <c r="B2321">
        <v>6470103</v>
      </c>
      <c r="D2321" t="s">
        <v>1897</v>
      </c>
      <c r="E2321" t="str">
        <f t="shared" si="36"/>
        <v>6470103-Fundos de investimento imobiliários</v>
      </c>
    </row>
    <row r="2322" spans="1:5" hidden="1">
      <c r="A2322">
        <v>3064</v>
      </c>
      <c r="B2322">
        <v>6491300</v>
      </c>
      <c r="D2322" t="s">
        <v>1898</v>
      </c>
      <c r="E2322" t="str">
        <f t="shared" si="36"/>
        <v>6491300-Sociedades de fomento mercantil - factoring</v>
      </c>
    </row>
    <row r="2323" spans="1:5" hidden="1">
      <c r="A2323">
        <v>3064</v>
      </c>
      <c r="B2323">
        <v>6492100</v>
      </c>
      <c r="D2323" t="s">
        <v>1899</v>
      </c>
      <c r="E2323" t="str">
        <f t="shared" si="36"/>
        <v>6492100-Securitização de créditos</v>
      </c>
    </row>
    <row r="2324" spans="1:5" hidden="1">
      <c r="A2324">
        <v>3064</v>
      </c>
      <c r="B2324">
        <v>6493000</v>
      </c>
      <c r="D2324" t="s">
        <v>1900</v>
      </c>
      <c r="E2324" t="str">
        <f t="shared" si="36"/>
        <v>6493000-Administração de consórcios para aquisição de bens e direitos</v>
      </c>
    </row>
    <row r="2325" spans="1:5" hidden="1">
      <c r="A2325">
        <v>3064</v>
      </c>
      <c r="B2325">
        <v>6499901</v>
      </c>
      <c r="D2325" t="s">
        <v>1901</v>
      </c>
      <c r="E2325" t="str">
        <f t="shared" si="36"/>
        <v>6499901-Clubes de investimento</v>
      </c>
    </row>
    <row r="2326" spans="1:5" hidden="1">
      <c r="A2326">
        <v>3064</v>
      </c>
      <c r="B2326">
        <v>6499902</v>
      </c>
      <c r="D2326" t="s">
        <v>1902</v>
      </c>
      <c r="E2326" t="str">
        <f t="shared" si="36"/>
        <v>6499902-Sociedades de investimento</v>
      </c>
    </row>
    <row r="2327" spans="1:5" hidden="1">
      <c r="A2327">
        <v>3064</v>
      </c>
      <c r="B2327">
        <v>6499903</v>
      </c>
      <c r="D2327" t="s">
        <v>1903</v>
      </c>
      <c r="E2327" t="str">
        <f t="shared" si="36"/>
        <v>6499903-Fundo garantidor de crédito</v>
      </c>
    </row>
    <row r="2328" spans="1:5" hidden="1">
      <c r="A2328">
        <v>3064</v>
      </c>
      <c r="B2328">
        <v>6499904</v>
      </c>
      <c r="D2328" t="s">
        <v>1904</v>
      </c>
      <c r="E2328" t="str">
        <f t="shared" si="36"/>
        <v>6499904-Caixas de financiamento de corporações</v>
      </c>
    </row>
    <row r="2329" spans="1:5" hidden="1">
      <c r="A2329">
        <v>3064</v>
      </c>
      <c r="B2329">
        <v>6499905</v>
      </c>
      <c r="D2329" t="s">
        <v>1905</v>
      </c>
      <c r="E2329" t="str">
        <f t="shared" si="36"/>
        <v>6499905-Concessão de crédito pelas OSCIP</v>
      </c>
    </row>
    <row r="2330" spans="1:5" hidden="1">
      <c r="A2330">
        <v>3064</v>
      </c>
      <c r="B2330">
        <v>6499999</v>
      </c>
      <c r="D2330" t="s">
        <v>1906</v>
      </c>
      <c r="E2330" t="str">
        <f t="shared" si="36"/>
        <v>6499999-Outras atividades de serviços financeiros não especificadas</v>
      </c>
    </row>
    <row r="2331" spans="1:5" hidden="1">
      <c r="A2331">
        <v>3064</v>
      </c>
      <c r="B2331">
        <v>6511101</v>
      </c>
      <c r="D2331" t="s">
        <v>1907</v>
      </c>
      <c r="E2331" t="str">
        <f t="shared" si="36"/>
        <v>6511101-Seguros de vida</v>
      </c>
    </row>
    <row r="2332" spans="1:5" hidden="1">
      <c r="A2332">
        <v>3064</v>
      </c>
      <c r="B2332">
        <v>6511102</v>
      </c>
      <c r="D2332" t="s">
        <v>1908</v>
      </c>
      <c r="E2332" t="str">
        <f t="shared" si="36"/>
        <v>6511102-Planos de auxílio-funeral</v>
      </c>
    </row>
    <row r="2333" spans="1:5" hidden="1">
      <c r="A2333">
        <v>3064</v>
      </c>
      <c r="B2333">
        <v>6512000</v>
      </c>
      <c r="D2333" t="s">
        <v>1909</v>
      </c>
      <c r="E2333" t="str">
        <f t="shared" si="36"/>
        <v>6512000-Seguros não-vida</v>
      </c>
    </row>
    <row r="2334" spans="1:5" hidden="1">
      <c r="A2334">
        <v>3064</v>
      </c>
      <c r="B2334">
        <v>6520100</v>
      </c>
      <c r="D2334" t="s">
        <v>1910</v>
      </c>
      <c r="E2334" t="str">
        <f t="shared" si="36"/>
        <v>6520100-Seguros-saúde</v>
      </c>
    </row>
    <row r="2335" spans="1:5" hidden="1">
      <c r="A2335">
        <v>3064</v>
      </c>
      <c r="B2335">
        <v>6530800</v>
      </c>
      <c r="D2335" t="s">
        <v>1911</v>
      </c>
      <c r="E2335" t="str">
        <f t="shared" si="36"/>
        <v>6530800-Resseguros</v>
      </c>
    </row>
    <row r="2336" spans="1:5" hidden="1">
      <c r="A2336">
        <v>3064</v>
      </c>
      <c r="B2336">
        <v>6541300</v>
      </c>
      <c r="D2336" t="s">
        <v>1912</v>
      </c>
      <c r="E2336" t="str">
        <f t="shared" si="36"/>
        <v>6541300-Previdência complementar fechada</v>
      </c>
    </row>
    <row r="2337" spans="1:5" hidden="1">
      <c r="A2337">
        <v>3064</v>
      </c>
      <c r="B2337">
        <v>6542100</v>
      </c>
      <c r="D2337" t="s">
        <v>1913</v>
      </c>
      <c r="E2337" t="str">
        <f t="shared" si="36"/>
        <v>6542100-Previdência complementar aberta</v>
      </c>
    </row>
    <row r="2338" spans="1:5" hidden="1">
      <c r="A2338">
        <v>3064</v>
      </c>
      <c r="B2338">
        <v>6550200</v>
      </c>
      <c r="D2338" t="s">
        <v>1914</v>
      </c>
      <c r="E2338" t="str">
        <f t="shared" si="36"/>
        <v>6550200-Planos de saúde</v>
      </c>
    </row>
    <row r="2339" spans="1:5" hidden="1">
      <c r="A2339">
        <v>3064</v>
      </c>
      <c r="B2339">
        <v>6611801</v>
      </c>
      <c r="D2339" t="s">
        <v>1915</v>
      </c>
      <c r="E2339" t="str">
        <f t="shared" si="36"/>
        <v>6611801-Bolsa de valores</v>
      </c>
    </row>
    <row r="2340" spans="1:5" hidden="1">
      <c r="A2340">
        <v>3064</v>
      </c>
      <c r="B2340">
        <v>6611802</v>
      </c>
      <c r="D2340" t="s">
        <v>1916</v>
      </c>
      <c r="E2340" t="str">
        <f t="shared" si="36"/>
        <v>6611802-Bolsa de mercadorias</v>
      </c>
    </row>
    <row r="2341" spans="1:5" hidden="1">
      <c r="A2341">
        <v>3064</v>
      </c>
      <c r="B2341">
        <v>6611803</v>
      </c>
      <c r="D2341" t="s">
        <v>1917</v>
      </c>
      <c r="E2341" t="str">
        <f t="shared" si="36"/>
        <v>6611803-Bolsa de mercadorias e futuros</v>
      </c>
    </row>
    <row r="2342" spans="1:5" hidden="1">
      <c r="A2342">
        <v>3064</v>
      </c>
      <c r="B2342">
        <v>6611804</v>
      </c>
      <c r="D2342" t="s">
        <v>1918</v>
      </c>
      <c r="E2342" t="str">
        <f t="shared" si="36"/>
        <v>6611804-Administração de mercados de balcão organizados</v>
      </c>
    </row>
    <row r="2343" spans="1:5" hidden="1">
      <c r="A2343">
        <v>3064</v>
      </c>
      <c r="B2343">
        <v>6612601</v>
      </c>
      <c r="D2343" t="s">
        <v>1919</v>
      </c>
      <c r="E2343" t="str">
        <f t="shared" si="36"/>
        <v>6612601-Corretoras de títulos e valores mobiliários</v>
      </c>
    </row>
    <row r="2344" spans="1:5" hidden="1">
      <c r="A2344">
        <v>3064</v>
      </c>
      <c r="B2344">
        <v>6612602</v>
      </c>
      <c r="D2344" t="s">
        <v>1920</v>
      </c>
      <c r="E2344" t="str">
        <f t="shared" si="36"/>
        <v>6612602-Distribuidoras de títulos e valores mobiliários</v>
      </c>
    </row>
    <row r="2345" spans="1:5" hidden="1">
      <c r="A2345">
        <v>3064</v>
      </c>
      <c r="B2345">
        <v>6612603</v>
      </c>
      <c r="D2345" t="s">
        <v>1921</v>
      </c>
      <c r="E2345" t="str">
        <f t="shared" si="36"/>
        <v>6612603-Corretoras de câmbio</v>
      </c>
    </row>
    <row r="2346" spans="1:5" hidden="1">
      <c r="A2346">
        <v>3064</v>
      </c>
      <c r="B2346">
        <v>6612604</v>
      </c>
      <c r="D2346" t="s">
        <v>1922</v>
      </c>
      <c r="E2346" t="str">
        <f t="shared" si="36"/>
        <v>6612604-Corretoras de contratos de mercadorias</v>
      </c>
    </row>
    <row r="2347" spans="1:5" hidden="1">
      <c r="A2347">
        <v>3064</v>
      </c>
      <c r="B2347">
        <v>6612605</v>
      </c>
      <c r="D2347" t="s">
        <v>1923</v>
      </c>
      <c r="E2347" t="str">
        <f t="shared" si="36"/>
        <v>6612605-Agentes de investimentos em aplicações financeiras</v>
      </c>
    </row>
    <row r="2348" spans="1:5" hidden="1">
      <c r="A2348">
        <v>3064</v>
      </c>
      <c r="B2348">
        <v>6613400</v>
      </c>
      <c r="D2348" t="s">
        <v>1924</v>
      </c>
      <c r="E2348" t="str">
        <f t="shared" si="36"/>
        <v>6613400-Administração de cartões de crédito</v>
      </c>
    </row>
    <row r="2349" spans="1:5" hidden="1">
      <c r="A2349">
        <v>3064</v>
      </c>
      <c r="B2349">
        <v>6619301</v>
      </c>
      <c r="D2349" t="s">
        <v>1925</v>
      </c>
      <c r="E2349" t="str">
        <f t="shared" si="36"/>
        <v>6619301-Serviços de liquidação e custódia</v>
      </c>
    </row>
    <row r="2350" spans="1:5" hidden="1">
      <c r="A2350">
        <v>3064</v>
      </c>
      <c r="B2350">
        <v>6619302</v>
      </c>
      <c r="D2350" t="s">
        <v>1926</v>
      </c>
      <c r="E2350" t="str">
        <f t="shared" si="36"/>
        <v>6619302-Correspondentes de instituições financeiras</v>
      </c>
    </row>
    <row r="2351" spans="1:5" hidden="1">
      <c r="A2351">
        <v>3064</v>
      </c>
      <c r="B2351">
        <v>6619303</v>
      </c>
      <c r="D2351" t="s">
        <v>1927</v>
      </c>
      <c r="E2351" t="str">
        <f t="shared" si="36"/>
        <v>6619303-Representações de bancos estrangeiros</v>
      </c>
    </row>
    <row r="2352" spans="1:5" hidden="1">
      <c r="A2352">
        <v>3064</v>
      </c>
      <c r="B2352">
        <v>6619304</v>
      </c>
      <c r="D2352" t="s">
        <v>1928</v>
      </c>
      <c r="E2352" t="str">
        <f t="shared" si="36"/>
        <v>6619304-Caixas eletrônicos</v>
      </c>
    </row>
    <row r="2353" spans="1:5" hidden="1">
      <c r="A2353">
        <v>3064</v>
      </c>
      <c r="B2353">
        <v>6619305</v>
      </c>
      <c r="D2353" t="s">
        <v>1929</v>
      </c>
      <c r="E2353" t="str">
        <f t="shared" si="36"/>
        <v>6619305-Operadoras de cartões de débito</v>
      </c>
    </row>
    <row r="2354" spans="1:5" hidden="1">
      <c r="A2354">
        <v>3064</v>
      </c>
      <c r="B2354">
        <v>6619399</v>
      </c>
      <c r="D2354" t="s">
        <v>1930</v>
      </c>
      <c r="E2354" t="str">
        <f t="shared" si="36"/>
        <v>6619399-Outras atividades auxiliares dos serviços financeiros não especificadas</v>
      </c>
    </row>
    <row r="2355" spans="1:5" hidden="1">
      <c r="A2355">
        <v>3064</v>
      </c>
      <c r="B2355">
        <v>6621501</v>
      </c>
      <c r="D2355" t="s">
        <v>1931</v>
      </c>
      <c r="E2355" t="str">
        <f t="shared" si="36"/>
        <v>6621501-Peritos e avaliadores de seguros</v>
      </c>
    </row>
    <row r="2356" spans="1:5" hidden="1">
      <c r="A2356">
        <v>3064</v>
      </c>
      <c r="B2356">
        <v>6621502</v>
      </c>
      <c r="D2356" t="s">
        <v>1932</v>
      </c>
      <c r="E2356" t="str">
        <f t="shared" si="36"/>
        <v>6621502-Auditoria e consultoria atuarial</v>
      </c>
    </row>
    <row r="2357" spans="1:5" hidden="1">
      <c r="A2357">
        <v>3064</v>
      </c>
      <c r="B2357">
        <v>6622300</v>
      </c>
      <c r="D2357" t="s">
        <v>1933</v>
      </c>
      <c r="E2357" t="str">
        <f t="shared" si="36"/>
        <v>6622300-Corretores e agentes de seguros, de planos de previdência complementar e de saúde</v>
      </c>
    </row>
    <row r="2358" spans="1:5" hidden="1">
      <c r="A2358">
        <v>3064</v>
      </c>
      <c r="B2358">
        <v>6629100</v>
      </c>
      <c r="D2358" t="s">
        <v>1934</v>
      </c>
      <c r="E2358" t="str">
        <f t="shared" si="36"/>
        <v>6629100-Atividades auxiliares de seguros, previdência complementar e planos de saúde</v>
      </c>
    </row>
    <row r="2359" spans="1:5" hidden="1">
      <c r="A2359">
        <v>3064</v>
      </c>
      <c r="B2359">
        <v>6630400</v>
      </c>
      <c r="D2359" t="s">
        <v>1935</v>
      </c>
      <c r="E2359" t="str">
        <f t="shared" si="36"/>
        <v>6630400-Atividades de administração de fundos por contrato ou comissão</v>
      </c>
    </row>
    <row r="2360" spans="1:5" hidden="1">
      <c r="A2360">
        <v>3064</v>
      </c>
      <c r="B2360">
        <v>6810201</v>
      </c>
      <c r="D2360" t="s">
        <v>1936</v>
      </c>
      <c r="E2360" t="str">
        <f t="shared" si="36"/>
        <v>6810201-Compra e venda de imóveis próprios</v>
      </c>
    </row>
    <row r="2361" spans="1:5" hidden="1">
      <c r="A2361">
        <v>3064</v>
      </c>
      <c r="B2361">
        <v>6810202</v>
      </c>
      <c r="D2361" t="s">
        <v>1937</v>
      </c>
      <c r="E2361" t="str">
        <f t="shared" si="36"/>
        <v>6810202-Aluguel de imóveis próprios</v>
      </c>
    </row>
    <row r="2362" spans="1:5" hidden="1">
      <c r="A2362">
        <v>3064</v>
      </c>
      <c r="B2362">
        <v>6810203</v>
      </c>
      <c r="D2362" t="s">
        <v>1938</v>
      </c>
      <c r="E2362" t="str">
        <f t="shared" si="36"/>
        <v>6810203-Loteamento de imóveis próprios</v>
      </c>
    </row>
    <row r="2363" spans="1:5" hidden="1">
      <c r="A2363">
        <v>3064</v>
      </c>
      <c r="B2363">
        <v>6821801</v>
      </c>
      <c r="D2363" t="s">
        <v>1939</v>
      </c>
      <c r="E2363" t="str">
        <f t="shared" si="36"/>
        <v>6821801-Corretagem na compra e venda e avaliação de imóveis</v>
      </c>
    </row>
    <row r="2364" spans="1:5" hidden="1">
      <c r="A2364">
        <v>3064</v>
      </c>
      <c r="B2364">
        <v>6821802</v>
      </c>
      <c r="D2364" t="s">
        <v>1940</v>
      </c>
      <c r="E2364" t="str">
        <f t="shared" si="36"/>
        <v>6821802-Corretagem no aluguel de imóveis</v>
      </c>
    </row>
    <row r="2365" spans="1:5" hidden="1">
      <c r="A2365">
        <v>3064</v>
      </c>
      <c r="B2365">
        <v>6822600</v>
      </c>
      <c r="D2365" t="s">
        <v>1941</v>
      </c>
      <c r="E2365" t="str">
        <f t="shared" si="36"/>
        <v>6822600-Gestão e administração da propriedade imobiliária</v>
      </c>
    </row>
    <row r="2366" spans="1:5" hidden="1">
      <c r="A2366">
        <v>3064</v>
      </c>
      <c r="B2366">
        <v>6911701</v>
      </c>
      <c r="D2366" t="s">
        <v>1942</v>
      </c>
      <c r="E2366" t="str">
        <f t="shared" si="36"/>
        <v>6911701-Serviços advocatícios</v>
      </c>
    </row>
    <row r="2367" spans="1:5" hidden="1">
      <c r="A2367">
        <v>3064</v>
      </c>
      <c r="B2367">
        <v>6911702</v>
      </c>
      <c r="D2367" t="s">
        <v>1943</v>
      </c>
      <c r="E2367" t="str">
        <f t="shared" si="36"/>
        <v>6911702-Atividades auxiliares da justiça</v>
      </c>
    </row>
    <row r="2368" spans="1:5" hidden="1">
      <c r="A2368">
        <v>3064</v>
      </c>
      <c r="B2368">
        <v>6911703</v>
      </c>
      <c r="D2368" t="s">
        <v>1944</v>
      </c>
      <c r="E2368" t="str">
        <f t="shared" si="36"/>
        <v>6911703-Agente de propriedade industrial</v>
      </c>
    </row>
    <row r="2369" spans="1:5" hidden="1">
      <c r="A2369">
        <v>3064</v>
      </c>
      <c r="B2369">
        <v>6912500</v>
      </c>
      <c r="D2369" t="s">
        <v>1945</v>
      </c>
      <c r="E2369" t="str">
        <f t="shared" si="36"/>
        <v>6912500-Cartórios</v>
      </c>
    </row>
    <row r="2370" spans="1:5" hidden="1">
      <c r="A2370">
        <v>3064</v>
      </c>
      <c r="B2370">
        <v>6920601</v>
      </c>
      <c r="D2370" t="s">
        <v>1946</v>
      </c>
      <c r="E2370" t="str">
        <f t="shared" si="36"/>
        <v>6920601-Atividades de contabilidade</v>
      </c>
    </row>
    <row r="2371" spans="1:5" hidden="1">
      <c r="A2371">
        <v>3064</v>
      </c>
      <c r="B2371">
        <v>6920602</v>
      </c>
      <c r="D2371" t="s">
        <v>1947</v>
      </c>
      <c r="E2371" t="str">
        <f t="shared" si="36"/>
        <v>6920602-Atividades de consultoria e auditoria contábil e tributária</v>
      </c>
    </row>
    <row r="2372" spans="1:5" hidden="1">
      <c r="A2372">
        <v>3064</v>
      </c>
      <c r="B2372">
        <v>7020400</v>
      </c>
      <c r="D2372" t="s">
        <v>1948</v>
      </c>
      <c r="E2372" t="str">
        <f t="shared" si="36"/>
        <v>7020400-Atividades de consultoria em gestão empresarial, exceto consultoria técnica específica</v>
      </c>
    </row>
    <row r="2373" spans="1:5" hidden="1">
      <c r="A2373">
        <v>3064</v>
      </c>
      <c r="B2373">
        <v>7111100</v>
      </c>
      <c r="D2373" t="s">
        <v>1949</v>
      </c>
      <c r="E2373" t="str">
        <f t="shared" si="36"/>
        <v>7111100-Serviços de arquitetura</v>
      </c>
    </row>
    <row r="2374" spans="1:5" hidden="1">
      <c r="A2374">
        <v>3064</v>
      </c>
      <c r="B2374">
        <v>7112000</v>
      </c>
      <c r="D2374" t="s">
        <v>1950</v>
      </c>
      <c r="E2374" t="str">
        <f t="shared" si="36"/>
        <v>7112000-Serviços de Engenharia</v>
      </c>
    </row>
    <row r="2375" spans="1:5" hidden="1">
      <c r="A2375">
        <v>3064</v>
      </c>
      <c r="B2375">
        <v>7119701</v>
      </c>
      <c r="D2375" t="s">
        <v>1951</v>
      </c>
      <c r="E2375" t="str">
        <f t="shared" si="36"/>
        <v>7119701-Serviços de cartografia, topografia e geodésia</v>
      </c>
    </row>
    <row r="2376" spans="1:5" hidden="1">
      <c r="A2376">
        <v>3064</v>
      </c>
      <c r="B2376">
        <v>7119702</v>
      </c>
      <c r="D2376" t="s">
        <v>1952</v>
      </c>
      <c r="E2376" t="str">
        <f t="shared" ref="E2376:E2439" si="37">CONCATENATE(B2376,"-",D2376)</f>
        <v>7119702-Atividades de estudos geológicos</v>
      </c>
    </row>
    <row r="2377" spans="1:5" hidden="1">
      <c r="A2377">
        <v>3064</v>
      </c>
      <c r="B2377">
        <v>7119703</v>
      </c>
      <c r="D2377" t="s">
        <v>1953</v>
      </c>
      <c r="E2377" t="str">
        <f t="shared" si="37"/>
        <v>7119703-Serviços de desenho técnico relacionados à arquitetura e engenharia</v>
      </c>
    </row>
    <row r="2378" spans="1:5" hidden="1">
      <c r="A2378">
        <v>3064</v>
      </c>
      <c r="B2378">
        <v>7119704</v>
      </c>
      <c r="D2378" t="s">
        <v>1954</v>
      </c>
      <c r="E2378" t="str">
        <f t="shared" si="37"/>
        <v>7119704-Serviços de perícia técnica relacionados à segurança do trabalho</v>
      </c>
    </row>
    <row r="2379" spans="1:5" hidden="1">
      <c r="A2379">
        <v>3064</v>
      </c>
      <c r="B2379">
        <v>7119799</v>
      </c>
      <c r="D2379" t="s">
        <v>1955</v>
      </c>
      <c r="E2379" t="str">
        <f t="shared" si="37"/>
        <v>7119799-Atividades técnicas relacionadas à engenharia e arquitetura não especificadas</v>
      </c>
    </row>
    <row r="2380" spans="1:5" hidden="1">
      <c r="A2380">
        <v>3064</v>
      </c>
      <c r="B2380">
        <v>7120100</v>
      </c>
      <c r="D2380" t="s">
        <v>1956</v>
      </c>
      <c r="E2380" t="str">
        <f t="shared" si="37"/>
        <v>7120100-Testes e análises técnicas</v>
      </c>
    </row>
    <row r="2381" spans="1:5" hidden="1">
      <c r="A2381">
        <v>3064</v>
      </c>
      <c r="B2381">
        <v>7210000</v>
      </c>
      <c r="D2381" t="s">
        <v>2193</v>
      </c>
      <c r="E2381" t="str">
        <f t="shared" si="37"/>
        <v>7210000-Pesquisa e desenvolvimento experimental em ciências físicas e naturais</v>
      </c>
    </row>
    <row r="2382" spans="1:5" hidden="1">
      <c r="A2382">
        <v>3064</v>
      </c>
      <c r="B2382">
        <v>7220700</v>
      </c>
      <c r="D2382" t="s">
        <v>1958</v>
      </c>
      <c r="E2382" t="str">
        <f t="shared" si="37"/>
        <v>7220700-Pesquisa e desenvolvimento experimental em ciências sociais e humanas</v>
      </c>
    </row>
    <row r="2383" spans="1:5" hidden="1">
      <c r="A2383">
        <v>3064</v>
      </c>
      <c r="B2383">
        <v>7311400</v>
      </c>
      <c r="D2383" t="s">
        <v>1959</v>
      </c>
      <c r="E2383" t="str">
        <f t="shared" si="37"/>
        <v>7311400-Agências de publicidade</v>
      </c>
    </row>
    <row r="2384" spans="1:5" hidden="1">
      <c r="A2384">
        <v>3064</v>
      </c>
      <c r="B2384">
        <v>7312200</v>
      </c>
      <c r="D2384" t="s">
        <v>1960</v>
      </c>
      <c r="E2384" t="str">
        <f t="shared" si="37"/>
        <v>7312200-Agenciamento de espaços para publicidade, exceto em veículos de comunicação</v>
      </c>
    </row>
    <row r="2385" spans="1:5" hidden="1">
      <c r="A2385">
        <v>3064</v>
      </c>
      <c r="B2385">
        <v>7319001</v>
      </c>
      <c r="D2385" t="s">
        <v>1961</v>
      </c>
      <c r="E2385" t="str">
        <f t="shared" si="37"/>
        <v>7319001-Criação de estandes para feiras e exposições</v>
      </c>
    </row>
    <row r="2386" spans="1:5" hidden="1">
      <c r="A2386">
        <v>3064</v>
      </c>
      <c r="B2386">
        <v>7319002</v>
      </c>
      <c r="D2386" t="s">
        <v>1962</v>
      </c>
      <c r="E2386" t="str">
        <f t="shared" si="37"/>
        <v>7319002-Promoção de vendas</v>
      </c>
    </row>
    <row r="2387" spans="1:5" hidden="1">
      <c r="A2387">
        <v>3064</v>
      </c>
      <c r="B2387">
        <v>7319003</v>
      </c>
      <c r="D2387" t="s">
        <v>1963</v>
      </c>
      <c r="E2387" t="str">
        <f t="shared" si="37"/>
        <v>7319003-Marketing direto</v>
      </c>
    </row>
    <row r="2388" spans="1:5" hidden="1">
      <c r="A2388">
        <v>3064</v>
      </c>
      <c r="B2388">
        <v>7319004</v>
      </c>
      <c r="D2388" t="s">
        <v>1964</v>
      </c>
      <c r="E2388" t="str">
        <f t="shared" si="37"/>
        <v>7319004-Consultoria em publicidade</v>
      </c>
    </row>
    <row r="2389" spans="1:5" hidden="1">
      <c r="A2389">
        <v>3064</v>
      </c>
      <c r="B2389">
        <v>7319099</v>
      </c>
      <c r="D2389" t="s">
        <v>1965</v>
      </c>
      <c r="E2389" t="str">
        <f t="shared" si="37"/>
        <v>7319099-Outras atividades de publicidade não especificadas</v>
      </c>
    </row>
    <row r="2390" spans="1:5" hidden="1">
      <c r="A2390">
        <v>3064</v>
      </c>
      <c r="B2390">
        <v>7320300</v>
      </c>
      <c r="D2390" t="s">
        <v>1966</v>
      </c>
      <c r="E2390" t="str">
        <f t="shared" si="37"/>
        <v>7320300-Pesquisas de mercado e de opinião pública</v>
      </c>
    </row>
    <row r="2391" spans="1:5" hidden="1">
      <c r="A2391">
        <v>3064</v>
      </c>
      <c r="B2391">
        <v>7410202</v>
      </c>
      <c r="D2391" t="s">
        <v>1967</v>
      </c>
      <c r="E2391" t="str">
        <f t="shared" si="37"/>
        <v>7410202-Decoração de interiores</v>
      </c>
    </row>
    <row r="2392" spans="1:5" hidden="1">
      <c r="A2392">
        <v>3064</v>
      </c>
      <c r="B2392">
        <v>7410203</v>
      </c>
      <c r="D2392" t="s">
        <v>1968</v>
      </c>
      <c r="E2392" t="str">
        <f t="shared" si="37"/>
        <v>7410203-Design de produto</v>
      </c>
    </row>
    <row r="2393" spans="1:5" hidden="1">
      <c r="A2393">
        <v>3064</v>
      </c>
      <c r="B2393">
        <v>7410299</v>
      </c>
      <c r="D2393" t="s">
        <v>1969</v>
      </c>
      <c r="E2393" t="str">
        <f t="shared" si="37"/>
        <v>7410299-Atividades de design não especificadas anteriormente</v>
      </c>
    </row>
    <row r="2394" spans="1:5" hidden="1">
      <c r="A2394">
        <v>3064</v>
      </c>
      <c r="B2394">
        <v>7420001</v>
      </c>
      <c r="D2394" t="s">
        <v>1970</v>
      </c>
      <c r="E2394" t="str">
        <f t="shared" si="37"/>
        <v>7420001-Atividades de produção de fotografias</v>
      </c>
    </row>
    <row r="2395" spans="1:5" hidden="1">
      <c r="A2395">
        <v>3064</v>
      </c>
      <c r="B2395">
        <v>7420002</v>
      </c>
      <c r="D2395" t="s">
        <v>1971</v>
      </c>
      <c r="E2395" t="str">
        <f t="shared" si="37"/>
        <v>7420002-Atividades de produção de fotografias aéreas e submarinas</v>
      </c>
    </row>
    <row r="2396" spans="1:5" hidden="1">
      <c r="A2396">
        <v>3064</v>
      </c>
      <c r="B2396">
        <v>7420003</v>
      </c>
      <c r="D2396" t="s">
        <v>1972</v>
      </c>
      <c r="E2396" t="str">
        <f t="shared" si="37"/>
        <v>7420003-Laboratórios fotográficos</v>
      </c>
    </row>
    <row r="2397" spans="1:5" hidden="1">
      <c r="A2397">
        <v>3064</v>
      </c>
      <c r="B2397">
        <v>7420004</v>
      </c>
      <c r="D2397" t="s">
        <v>1973</v>
      </c>
      <c r="E2397" t="str">
        <f t="shared" si="37"/>
        <v>7420004-Filmagem de festas e eventos</v>
      </c>
    </row>
    <row r="2398" spans="1:5" hidden="1">
      <c r="A2398">
        <v>3064</v>
      </c>
      <c r="B2398">
        <v>7420005</v>
      </c>
      <c r="D2398" t="s">
        <v>1974</v>
      </c>
      <c r="E2398" t="str">
        <f t="shared" si="37"/>
        <v>7420005-Serviços de microfilmagem</v>
      </c>
    </row>
    <row r="2399" spans="1:5" hidden="1">
      <c r="A2399">
        <v>3064</v>
      </c>
      <c r="B2399">
        <v>7490101</v>
      </c>
      <c r="D2399" t="s">
        <v>1975</v>
      </c>
      <c r="E2399" t="str">
        <f t="shared" si="37"/>
        <v>7490101-Serviços de tradução, interpretação e similares</v>
      </c>
    </row>
    <row r="2400" spans="1:5" hidden="1">
      <c r="A2400">
        <v>3064</v>
      </c>
      <c r="B2400">
        <v>7490102</v>
      </c>
      <c r="D2400" t="s">
        <v>1976</v>
      </c>
      <c r="E2400" t="str">
        <f t="shared" si="37"/>
        <v>7490102-Escafandria e mergulho</v>
      </c>
    </row>
    <row r="2401" spans="1:5" hidden="1">
      <c r="A2401">
        <v>3064</v>
      </c>
      <c r="B2401">
        <v>7490103</v>
      </c>
      <c r="D2401" t="s">
        <v>1977</v>
      </c>
      <c r="E2401" t="str">
        <f t="shared" si="37"/>
        <v>7490103-Serviços de agronomia e de consultoria às atividades agrícolas e pecuárias</v>
      </c>
    </row>
    <row r="2402" spans="1:5" hidden="1">
      <c r="A2402">
        <v>3064</v>
      </c>
      <c r="B2402">
        <v>7490104</v>
      </c>
      <c r="D2402" t="s">
        <v>1978</v>
      </c>
      <c r="E2402" t="str">
        <f t="shared" si="37"/>
        <v>7490104-Atividades de intermediação e agenciamento de serviços e negócios em geral, exceto imobiliários</v>
      </c>
    </row>
    <row r="2403" spans="1:5" hidden="1">
      <c r="A2403">
        <v>3064</v>
      </c>
      <c r="B2403">
        <v>7490105</v>
      </c>
      <c r="D2403" t="s">
        <v>1979</v>
      </c>
      <c r="E2403" t="str">
        <f t="shared" si="37"/>
        <v>7490105-Agenciamento de profissionais para atividades esportivas, culturais e artísticas</v>
      </c>
    </row>
    <row r="2404" spans="1:5" hidden="1">
      <c r="A2404">
        <v>3064</v>
      </c>
      <c r="B2404">
        <v>7490199</v>
      </c>
      <c r="D2404" t="s">
        <v>1980</v>
      </c>
      <c r="E2404" t="str">
        <f t="shared" si="37"/>
        <v>7490199-Outras atividades profissionais, científicas e técnicas não especificadas</v>
      </c>
    </row>
    <row r="2405" spans="1:5" hidden="1">
      <c r="A2405">
        <v>3064</v>
      </c>
      <c r="B2405">
        <v>7500100</v>
      </c>
      <c r="D2405" t="s">
        <v>1981</v>
      </c>
      <c r="E2405" t="str">
        <f t="shared" si="37"/>
        <v>7500100-Atividades veterinárias</v>
      </c>
    </row>
    <row r="2406" spans="1:5" hidden="1">
      <c r="A2406">
        <v>3064</v>
      </c>
      <c r="B2406">
        <v>7711000</v>
      </c>
      <c r="D2406" t="s">
        <v>1982</v>
      </c>
      <c r="E2406" t="str">
        <f t="shared" si="37"/>
        <v>7711000-Locação de automóveis sem condutor</v>
      </c>
    </row>
    <row r="2407" spans="1:5" hidden="1">
      <c r="A2407">
        <v>3064</v>
      </c>
      <c r="B2407">
        <v>7719501</v>
      </c>
      <c r="D2407" t="s">
        <v>1983</v>
      </c>
      <c r="E2407" t="str">
        <f t="shared" si="37"/>
        <v>7719501-Locação de embarcações sem tripulação, exceto para fins recreativos</v>
      </c>
    </row>
    <row r="2408" spans="1:5" hidden="1">
      <c r="A2408">
        <v>3064</v>
      </c>
      <c r="B2408">
        <v>7719502</v>
      </c>
      <c r="D2408" t="s">
        <v>1984</v>
      </c>
      <c r="E2408" t="str">
        <f t="shared" si="37"/>
        <v>7719502-Locação de aeronaves sem tripulação</v>
      </c>
    </row>
    <row r="2409" spans="1:5" hidden="1">
      <c r="A2409">
        <v>3064</v>
      </c>
      <c r="B2409">
        <v>7719599</v>
      </c>
      <c r="D2409" t="s">
        <v>1985</v>
      </c>
      <c r="E2409" t="str">
        <f t="shared" si="37"/>
        <v>7719599-Locação de outros meios de transporte não especificados, sem condutor</v>
      </c>
    </row>
    <row r="2410" spans="1:5" hidden="1">
      <c r="A2410">
        <v>3064</v>
      </c>
      <c r="B2410">
        <v>7721700</v>
      </c>
      <c r="D2410" t="s">
        <v>1986</v>
      </c>
      <c r="E2410" t="str">
        <f t="shared" si="37"/>
        <v>7721700-Aluguel de equipamentos recreativos e esportivos</v>
      </c>
    </row>
    <row r="2411" spans="1:5" hidden="1">
      <c r="A2411">
        <v>3064</v>
      </c>
      <c r="B2411">
        <v>7722500</v>
      </c>
      <c r="D2411" t="s">
        <v>1987</v>
      </c>
      <c r="E2411" t="str">
        <f t="shared" si="37"/>
        <v>7722500-Aluguel de fitas de vídeo, DVDs e similares</v>
      </c>
    </row>
    <row r="2412" spans="1:5" hidden="1">
      <c r="A2412">
        <v>3064</v>
      </c>
      <c r="B2412">
        <v>7723300</v>
      </c>
      <c r="D2412" t="s">
        <v>1988</v>
      </c>
      <c r="E2412" t="str">
        <f t="shared" si="37"/>
        <v>7723300-Aluguel de objetos do vestuário, jóias e acessórios</v>
      </c>
    </row>
    <row r="2413" spans="1:5" hidden="1">
      <c r="A2413">
        <v>3064</v>
      </c>
      <c r="B2413">
        <v>7729201</v>
      </c>
      <c r="D2413" t="s">
        <v>1989</v>
      </c>
      <c r="E2413" t="str">
        <f t="shared" si="37"/>
        <v>7729201-Aluguel de aparelhos de jogos eletrônicos</v>
      </c>
    </row>
    <row r="2414" spans="1:5" hidden="1">
      <c r="A2414">
        <v>3064</v>
      </c>
      <c r="B2414">
        <v>7729202</v>
      </c>
      <c r="D2414" t="s">
        <v>1990</v>
      </c>
      <c r="E2414" t="str">
        <f t="shared" si="37"/>
        <v>7729202-Aluguel de móveis, utensílios e aparelhos de uso doméstico e pessoal; instrumentos musicais</v>
      </c>
    </row>
    <row r="2415" spans="1:5" hidden="1">
      <c r="A2415">
        <v>3064</v>
      </c>
      <c r="B2415">
        <v>7729203</v>
      </c>
      <c r="D2415" t="s">
        <v>1991</v>
      </c>
      <c r="E2415" t="str">
        <f t="shared" si="37"/>
        <v>7729203-Aluguel de material médico</v>
      </c>
    </row>
    <row r="2416" spans="1:5" hidden="1">
      <c r="A2416">
        <v>3064</v>
      </c>
      <c r="B2416">
        <v>7729299</v>
      </c>
      <c r="D2416" t="s">
        <v>1992</v>
      </c>
      <c r="E2416" t="str">
        <f t="shared" si="37"/>
        <v>7729299-Aluguel de outros objetos pessoais e domésticos não especificados anteriormente</v>
      </c>
    </row>
    <row r="2417" spans="1:5" hidden="1">
      <c r="A2417">
        <v>3064</v>
      </c>
      <c r="B2417">
        <v>7731400</v>
      </c>
      <c r="D2417" t="s">
        <v>1993</v>
      </c>
      <c r="E2417" t="str">
        <f t="shared" si="37"/>
        <v>7731400-Aluguel de máquinas e equipamentos agrícolas sem operador</v>
      </c>
    </row>
    <row r="2418" spans="1:5" hidden="1">
      <c r="A2418">
        <v>3064</v>
      </c>
      <c r="B2418">
        <v>7732201</v>
      </c>
      <c r="D2418" t="s">
        <v>1994</v>
      </c>
      <c r="E2418" t="str">
        <f t="shared" si="37"/>
        <v>7732201-Aluguel de máquinas e equipamentos para construção sem operador, exceto andaimes</v>
      </c>
    </row>
    <row r="2419" spans="1:5" hidden="1">
      <c r="A2419">
        <v>3064</v>
      </c>
      <c r="B2419">
        <v>7732202</v>
      </c>
      <c r="D2419" t="s">
        <v>1995</v>
      </c>
      <c r="E2419" t="str">
        <f t="shared" si="37"/>
        <v>7732202-Aluguel de andaimes</v>
      </c>
    </row>
    <row r="2420" spans="1:5" hidden="1">
      <c r="A2420">
        <v>3064</v>
      </c>
      <c r="B2420">
        <v>7733100</v>
      </c>
      <c r="D2420" t="s">
        <v>1996</v>
      </c>
      <c r="E2420" t="str">
        <f t="shared" si="37"/>
        <v>7733100-Aluguel de máquinas e equipamentos para escritório</v>
      </c>
    </row>
    <row r="2421" spans="1:5" hidden="1">
      <c r="A2421">
        <v>3064</v>
      </c>
      <c r="B2421">
        <v>7739001</v>
      </c>
      <c r="D2421" t="s">
        <v>1997</v>
      </c>
      <c r="E2421" t="str">
        <f t="shared" si="37"/>
        <v>7739001-Aluguel de máquinas e equipamentos para extração de minérios e petróleo, sem operador</v>
      </c>
    </row>
    <row r="2422" spans="1:5" hidden="1">
      <c r="A2422">
        <v>3064</v>
      </c>
      <c r="B2422">
        <v>7739002</v>
      </c>
      <c r="D2422" t="s">
        <v>1998</v>
      </c>
      <c r="E2422" t="str">
        <f t="shared" si="37"/>
        <v>7739002-Aluguel de equipamentos científicos, médicos e hospitalares, sem operador</v>
      </c>
    </row>
    <row r="2423" spans="1:5" hidden="1">
      <c r="A2423">
        <v>3064</v>
      </c>
      <c r="B2423">
        <v>7739003</v>
      </c>
      <c r="D2423" t="s">
        <v>1999</v>
      </c>
      <c r="E2423" t="str">
        <f t="shared" si="37"/>
        <v>7739003-Aluguel de palcos, coberturas e outras estruturas de uso temporário, exceto andaimes</v>
      </c>
    </row>
    <row r="2424" spans="1:5" hidden="1">
      <c r="A2424">
        <v>3064</v>
      </c>
      <c r="B2424">
        <v>7739099</v>
      </c>
      <c r="D2424" t="s">
        <v>2000</v>
      </c>
      <c r="E2424" t="str">
        <f t="shared" si="37"/>
        <v>7739099-Aluguel máquinas e equipamentos comerciais e industriais não especificados, sem operador</v>
      </c>
    </row>
    <row r="2425" spans="1:5" hidden="1">
      <c r="A2425">
        <v>3064</v>
      </c>
      <c r="B2425">
        <v>7740300</v>
      </c>
      <c r="D2425" t="s">
        <v>2001</v>
      </c>
      <c r="E2425" t="str">
        <f t="shared" si="37"/>
        <v>7740300-Gestão de ativos intangíveis não-financeiros</v>
      </c>
    </row>
    <row r="2426" spans="1:5" hidden="1">
      <c r="A2426">
        <v>3064</v>
      </c>
      <c r="B2426">
        <v>7810800</v>
      </c>
      <c r="D2426" t="s">
        <v>2002</v>
      </c>
      <c r="E2426" t="str">
        <f t="shared" si="37"/>
        <v>7810800-Seleção e agenciamento de mão-de-obra</v>
      </c>
    </row>
    <row r="2427" spans="1:5" hidden="1">
      <c r="A2427">
        <v>3064</v>
      </c>
      <c r="B2427">
        <v>7820500</v>
      </c>
      <c r="D2427" t="s">
        <v>2003</v>
      </c>
      <c r="E2427" t="str">
        <f t="shared" si="37"/>
        <v>7820500-Locação de mão-de-obra temporária</v>
      </c>
    </row>
    <row r="2428" spans="1:5" hidden="1">
      <c r="A2428">
        <v>3064</v>
      </c>
      <c r="B2428">
        <v>7830200</v>
      </c>
      <c r="D2428" t="s">
        <v>2004</v>
      </c>
      <c r="E2428" t="str">
        <f t="shared" si="37"/>
        <v>7830200-Fornecimento e gestão de recursos humanos para terceiros</v>
      </c>
    </row>
    <row r="2429" spans="1:5" hidden="1">
      <c r="A2429">
        <v>3064</v>
      </c>
      <c r="B2429">
        <v>7911200</v>
      </c>
      <c r="D2429" t="s">
        <v>2005</v>
      </c>
      <c r="E2429" t="str">
        <f t="shared" si="37"/>
        <v>7911200-Agências de viagens</v>
      </c>
    </row>
    <row r="2430" spans="1:5" hidden="1">
      <c r="A2430">
        <v>3064</v>
      </c>
      <c r="B2430">
        <v>7912100</v>
      </c>
      <c r="D2430" t="s">
        <v>2006</v>
      </c>
      <c r="E2430" t="str">
        <f t="shared" si="37"/>
        <v>7912100-Operadores turísticos</v>
      </c>
    </row>
    <row r="2431" spans="1:5" hidden="1">
      <c r="A2431">
        <v>3064</v>
      </c>
      <c r="B2431">
        <v>7990200</v>
      </c>
      <c r="D2431" t="s">
        <v>2007</v>
      </c>
      <c r="E2431" t="str">
        <f t="shared" si="37"/>
        <v>7990200-Serviços de reservas e outros serviços de turismo não especificados anteriormente</v>
      </c>
    </row>
    <row r="2432" spans="1:5" hidden="1">
      <c r="A2432">
        <v>3064</v>
      </c>
      <c r="B2432">
        <v>8011101</v>
      </c>
      <c r="D2432" t="s">
        <v>2008</v>
      </c>
      <c r="E2432" t="str">
        <f t="shared" si="37"/>
        <v>8011101-Atividades de vigilância e segurança privada</v>
      </c>
    </row>
    <row r="2433" spans="1:5" hidden="1">
      <c r="A2433">
        <v>3064</v>
      </c>
      <c r="B2433">
        <v>8011102</v>
      </c>
      <c r="D2433" t="s">
        <v>2009</v>
      </c>
      <c r="E2433" t="str">
        <f t="shared" si="37"/>
        <v>8011102-Serviços de adestramento de cães de guarda</v>
      </c>
    </row>
    <row r="2434" spans="1:5" hidden="1">
      <c r="A2434">
        <v>3064</v>
      </c>
      <c r="B2434">
        <v>8012900</v>
      </c>
      <c r="D2434" t="s">
        <v>2010</v>
      </c>
      <c r="E2434" t="str">
        <f t="shared" si="37"/>
        <v>8012900-Atividades de transporte de valores</v>
      </c>
    </row>
    <row r="2435" spans="1:5" hidden="1">
      <c r="A2435">
        <v>3064</v>
      </c>
      <c r="B2435">
        <v>8020001</v>
      </c>
      <c r="D2435" t="s">
        <v>2011</v>
      </c>
      <c r="E2435" t="str">
        <f t="shared" si="37"/>
        <v>8020001-Atividades de monitoramento de sistemas de segurança eletrônico</v>
      </c>
    </row>
    <row r="2436" spans="1:5" hidden="1">
      <c r="A2436">
        <v>3064</v>
      </c>
      <c r="B2436">
        <v>8020002</v>
      </c>
      <c r="D2436" t="s">
        <v>2012</v>
      </c>
      <c r="E2436" t="str">
        <f t="shared" si="37"/>
        <v>8020002-Outras atividades de serviços de segurança</v>
      </c>
    </row>
    <row r="2437" spans="1:5" hidden="1">
      <c r="A2437">
        <v>3064</v>
      </c>
      <c r="B2437">
        <v>8030700</v>
      </c>
      <c r="D2437" t="s">
        <v>2013</v>
      </c>
      <c r="E2437" t="str">
        <f t="shared" si="37"/>
        <v>8030700-Atividades de investigação particular</v>
      </c>
    </row>
    <row r="2438" spans="1:5" hidden="1">
      <c r="A2438">
        <v>3064</v>
      </c>
      <c r="B2438">
        <v>8121400</v>
      </c>
      <c r="D2438" t="s">
        <v>2015</v>
      </c>
      <c r="E2438" t="str">
        <f t="shared" si="37"/>
        <v>8121400-Limpeza em prédios e em domicílios</v>
      </c>
    </row>
    <row r="2439" spans="1:5" hidden="1">
      <c r="A2439">
        <v>3064</v>
      </c>
      <c r="B2439">
        <v>8122200</v>
      </c>
      <c r="D2439" t="s">
        <v>2016</v>
      </c>
      <c r="E2439" t="str">
        <f t="shared" si="37"/>
        <v>8122200-Imunização e controle de pragas urbanas</v>
      </c>
    </row>
    <row r="2440" spans="1:5" hidden="1">
      <c r="A2440">
        <v>3064</v>
      </c>
      <c r="B2440">
        <v>8129000</v>
      </c>
      <c r="D2440" t="s">
        <v>2017</v>
      </c>
      <c r="E2440" t="str">
        <f t="shared" ref="E2440:E2503" si="38">CONCATENATE(B2440,"-",D2440)</f>
        <v>8129000-Atividades de limpeza não especificadas anteriormente</v>
      </c>
    </row>
    <row r="2441" spans="1:5" hidden="1">
      <c r="A2441">
        <v>3064</v>
      </c>
      <c r="B2441">
        <v>8130300</v>
      </c>
      <c r="D2441" t="s">
        <v>2018</v>
      </c>
      <c r="E2441" t="str">
        <f t="shared" si="38"/>
        <v>8130300-Atividades paisagísticas</v>
      </c>
    </row>
    <row r="2442" spans="1:5" hidden="1">
      <c r="A2442">
        <v>3064</v>
      </c>
      <c r="B2442">
        <v>8211300</v>
      </c>
      <c r="D2442" t="s">
        <v>2019</v>
      </c>
      <c r="E2442" t="str">
        <f t="shared" si="38"/>
        <v>8211300-Serviços combinados de escritório e apoio administrativo</v>
      </c>
    </row>
    <row r="2443" spans="1:5" hidden="1">
      <c r="A2443">
        <v>3064</v>
      </c>
      <c r="B2443">
        <v>8219901</v>
      </c>
      <c r="D2443" t="s">
        <v>2020</v>
      </c>
      <c r="E2443" t="str">
        <f t="shared" si="38"/>
        <v>8219901-Fotocópias</v>
      </c>
    </row>
    <row r="2444" spans="1:5" hidden="1">
      <c r="A2444">
        <v>3064</v>
      </c>
      <c r="B2444">
        <v>8219999</v>
      </c>
      <c r="D2444" t="s">
        <v>2021</v>
      </c>
      <c r="E2444" t="str">
        <f t="shared" si="38"/>
        <v>8219999-Preparação de documentos e serviços especializados de apoio administrativo não especificados</v>
      </c>
    </row>
    <row r="2445" spans="1:5" hidden="1">
      <c r="A2445">
        <v>3064</v>
      </c>
      <c r="B2445">
        <v>8220200</v>
      </c>
      <c r="D2445" t="s">
        <v>2022</v>
      </c>
      <c r="E2445" t="str">
        <f t="shared" si="38"/>
        <v>8220200-Atividades de teleatendimento</v>
      </c>
    </row>
    <row r="2446" spans="1:5" hidden="1">
      <c r="A2446">
        <v>3064</v>
      </c>
      <c r="B2446">
        <v>8230001</v>
      </c>
      <c r="D2446" t="s">
        <v>2023</v>
      </c>
      <c r="E2446" t="str">
        <f t="shared" si="38"/>
        <v>8230001-Serviços de organização de feiras, congressos, exposições e festas</v>
      </c>
    </row>
    <row r="2447" spans="1:5" hidden="1">
      <c r="A2447">
        <v>3064</v>
      </c>
      <c r="B2447">
        <v>8230002</v>
      </c>
      <c r="D2447" t="s">
        <v>2024</v>
      </c>
      <c r="E2447" t="str">
        <f t="shared" si="38"/>
        <v>8230002-Casas de festas e eventos</v>
      </c>
    </row>
    <row r="2448" spans="1:5" hidden="1">
      <c r="A2448">
        <v>3064</v>
      </c>
      <c r="B2448">
        <v>8291100</v>
      </c>
      <c r="D2448" t="s">
        <v>2025</v>
      </c>
      <c r="E2448" t="str">
        <f t="shared" si="38"/>
        <v>8291100-Atividades de cobrança e informações cadastrais</v>
      </c>
    </row>
    <row r="2449" spans="1:5" hidden="1">
      <c r="A2449">
        <v>3064</v>
      </c>
      <c r="B2449">
        <v>8292000</v>
      </c>
      <c r="D2449" t="s">
        <v>2026</v>
      </c>
      <c r="E2449" t="str">
        <f t="shared" si="38"/>
        <v>8292000-Envasamento e empacotamento sob contrato</v>
      </c>
    </row>
    <row r="2450" spans="1:5" hidden="1">
      <c r="A2450">
        <v>3064</v>
      </c>
      <c r="B2450">
        <v>8299701</v>
      </c>
      <c r="D2450" t="s">
        <v>2027</v>
      </c>
      <c r="E2450" t="str">
        <f t="shared" si="38"/>
        <v>8299701-Medição de consumo de energia elétrica, gás e água</v>
      </c>
    </row>
    <row r="2451" spans="1:5" hidden="1">
      <c r="A2451">
        <v>3064</v>
      </c>
      <c r="B2451">
        <v>8299702</v>
      </c>
      <c r="D2451" t="s">
        <v>2028</v>
      </c>
      <c r="E2451" t="str">
        <f t="shared" si="38"/>
        <v>8299702-Emissão de vales-alimentação, vales-transporte e similares</v>
      </c>
    </row>
    <row r="2452" spans="1:5" hidden="1">
      <c r="A2452">
        <v>3064</v>
      </c>
      <c r="B2452">
        <v>8299703</v>
      </c>
      <c r="D2452" t="s">
        <v>2029</v>
      </c>
      <c r="E2452" t="str">
        <f t="shared" si="38"/>
        <v>8299703-Serviços de gravação de carimbos, exceto confecção</v>
      </c>
    </row>
    <row r="2453" spans="1:5" hidden="1">
      <c r="A2453">
        <v>3064</v>
      </c>
      <c r="B2453">
        <v>8299704</v>
      </c>
      <c r="D2453" t="s">
        <v>2030</v>
      </c>
      <c r="E2453" t="str">
        <f t="shared" si="38"/>
        <v>8299704-Leiloeiros independentes</v>
      </c>
    </row>
    <row r="2454" spans="1:5" hidden="1">
      <c r="A2454">
        <v>3064</v>
      </c>
      <c r="B2454">
        <v>8299705</v>
      </c>
      <c r="D2454" t="s">
        <v>2031</v>
      </c>
      <c r="E2454" t="str">
        <f t="shared" si="38"/>
        <v>8299705-Serviços de levantamento de fundos sob contrato</v>
      </c>
    </row>
    <row r="2455" spans="1:5" hidden="1">
      <c r="A2455">
        <v>3064</v>
      </c>
      <c r="B2455">
        <v>8299706</v>
      </c>
      <c r="D2455" t="s">
        <v>2032</v>
      </c>
      <c r="E2455" t="str">
        <f t="shared" si="38"/>
        <v>8299706-Casas lotéricas</v>
      </c>
    </row>
    <row r="2456" spans="1:5" hidden="1">
      <c r="A2456">
        <v>3064</v>
      </c>
      <c r="B2456">
        <v>8299707</v>
      </c>
      <c r="D2456" t="s">
        <v>2033</v>
      </c>
      <c r="E2456" t="str">
        <f t="shared" si="38"/>
        <v>8299707-Salas de acesso à internet</v>
      </c>
    </row>
    <row r="2457" spans="1:5" hidden="1">
      <c r="A2457">
        <v>3064</v>
      </c>
      <c r="B2457">
        <v>8299799</v>
      </c>
      <c r="D2457" t="s">
        <v>2034</v>
      </c>
      <c r="E2457" t="str">
        <f t="shared" si="38"/>
        <v>8299799-Outras atividades de serviços prestados principalmente às empresas não especificadas</v>
      </c>
    </row>
    <row r="2458" spans="1:5" hidden="1">
      <c r="A2458">
        <v>3064</v>
      </c>
      <c r="B2458">
        <v>8511200</v>
      </c>
      <c r="D2458" t="s">
        <v>2035</v>
      </c>
      <c r="E2458" t="str">
        <f t="shared" si="38"/>
        <v>8511200-Educação infantil - creche</v>
      </c>
    </row>
    <row r="2459" spans="1:5" hidden="1">
      <c r="A2459">
        <v>3064</v>
      </c>
      <c r="B2459">
        <v>8512100</v>
      </c>
      <c r="D2459" t="s">
        <v>2036</v>
      </c>
      <c r="E2459" t="str">
        <f t="shared" si="38"/>
        <v>8512100-Educação infantil - pré-escola</v>
      </c>
    </row>
    <row r="2460" spans="1:5" hidden="1">
      <c r="A2460">
        <v>3064</v>
      </c>
      <c r="B2460">
        <v>8513900</v>
      </c>
      <c r="D2460" t="s">
        <v>2037</v>
      </c>
      <c r="E2460" t="str">
        <f t="shared" si="38"/>
        <v>8513900-Ensino fundamental</v>
      </c>
    </row>
    <row r="2461" spans="1:5" hidden="1">
      <c r="A2461">
        <v>3064</v>
      </c>
      <c r="B2461">
        <v>8520100</v>
      </c>
      <c r="D2461" t="s">
        <v>2038</v>
      </c>
      <c r="E2461" t="str">
        <f t="shared" si="38"/>
        <v>8520100-Ensino médio</v>
      </c>
    </row>
    <row r="2462" spans="1:5" hidden="1">
      <c r="A2462">
        <v>3064</v>
      </c>
      <c r="B2462">
        <v>8531700</v>
      </c>
      <c r="D2462" t="s">
        <v>2039</v>
      </c>
      <c r="E2462" t="str">
        <f t="shared" si="38"/>
        <v>8531700-Educação superior - graduação</v>
      </c>
    </row>
    <row r="2463" spans="1:5" hidden="1">
      <c r="A2463">
        <v>3064</v>
      </c>
      <c r="B2463">
        <v>8532500</v>
      </c>
      <c r="D2463" t="s">
        <v>2040</v>
      </c>
      <c r="E2463" t="str">
        <f t="shared" si="38"/>
        <v>8532500-Educação superior - graduação e pós-graduação</v>
      </c>
    </row>
    <row r="2464" spans="1:5" hidden="1">
      <c r="A2464">
        <v>3064</v>
      </c>
      <c r="B2464">
        <v>8533300</v>
      </c>
      <c r="D2464" t="s">
        <v>2041</v>
      </c>
      <c r="E2464" t="str">
        <f t="shared" si="38"/>
        <v>8533300-Educação superior - pós-graduação e extensão</v>
      </c>
    </row>
    <row r="2465" spans="1:5" hidden="1">
      <c r="A2465">
        <v>3064</v>
      </c>
      <c r="B2465">
        <v>8541400</v>
      </c>
      <c r="D2465" t="s">
        <v>2042</v>
      </c>
      <c r="E2465" t="str">
        <f t="shared" si="38"/>
        <v>8541400-Educação profissional de nível técnico</v>
      </c>
    </row>
    <row r="2466" spans="1:5" hidden="1">
      <c r="A2466">
        <v>3064</v>
      </c>
      <c r="B2466">
        <v>8542200</v>
      </c>
      <c r="D2466" t="s">
        <v>2043</v>
      </c>
      <c r="E2466" t="str">
        <f t="shared" si="38"/>
        <v>8542200-Educação profissional de nível tecnológico</v>
      </c>
    </row>
    <row r="2467" spans="1:5" hidden="1">
      <c r="A2467">
        <v>3064</v>
      </c>
      <c r="B2467">
        <v>8550301</v>
      </c>
      <c r="D2467" t="s">
        <v>2044</v>
      </c>
      <c r="E2467" t="str">
        <f t="shared" si="38"/>
        <v>8550301-Administração de Caixas Escolares</v>
      </c>
    </row>
    <row r="2468" spans="1:5" hidden="1">
      <c r="A2468">
        <v>3064</v>
      </c>
      <c r="B2468">
        <v>8550302</v>
      </c>
      <c r="D2468" t="s">
        <v>2045</v>
      </c>
      <c r="E2468" t="str">
        <f t="shared" si="38"/>
        <v>8550302-Atividades de apoio à educação, exceto caixas escolares</v>
      </c>
    </row>
    <row r="2469" spans="1:5" hidden="1">
      <c r="A2469">
        <v>3064</v>
      </c>
      <c r="B2469">
        <v>8591100</v>
      </c>
      <c r="D2469" t="s">
        <v>2046</v>
      </c>
      <c r="E2469" t="str">
        <f t="shared" si="38"/>
        <v>8591100-Ensino de esportes</v>
      </c>
    </row>
    <row r="2470" spans="1:5" hidden="1">
      <c r="A2470">
        <v>3064</v>
      </c>
      <c r="B2470">
        <v>8592901</v>
      </c>
      <c r="D2470" t="s">
        <v>2047</v>
      </c>
      <c r="E2470" t="str">
        <f t="shared" si="38"/>
        <v>8592901-Ensino de dança</v>
      </c>
    </row>
    <row r="2471" spans="1:5" hidden="1">
      <c r="A2471">
        <v>3064</v>
      </c>
      <c r="B2471">
        <v>8592902</v>
      </c>
      <c r="D2471" t="s">
        <v>2048</v>
      </c>
      <c r="E2471" t="str">
        <f t="shared" si="38"/>
        <v>8592902-Ensino de artes cênicas, exceto dança</v>
      </c>
    </row>
    <row r="2472" spans="1:5" hidden="1">
      <c r="A2472">
        <v>3064</v>
      </c>
      <c r="B2472">
        <v>8592903</v>
      </c>
      <c r="D2472" t="s">
        <v>2049</v>
      </c>
      <c r="E2472" t="str">
        <f t="shared" si="38"/>
        <v>8592903-Ensino de música</v>
      </c>
    </row>
    <row r="2473" spans="1:5" hidden="1">
      <c r="A2473">
        <v>3064</v>
      </c>
      <c r="B2473">
        <v>8592999</v>
      </c>
      <c r="D2473" t="s">
        <v>2050</v>
      </c>
      <c r="E2473" t="str">
        <f t="shared" si="38"/>
        <v>8592999-Ensino de arte e cultura não especificado</v>
      </c>
    </row>
    <row r="2474" spans="1:5" hidden="1">
      <c r="A2474">
        <v>3064</v>
      </c>
      <c r="B2474">
        <v>8593700</v>
      </c>
      <c r="D2474" t="s">
        <v>2051</v>
      </c>
      <c r="E2474" t="str">
        <f t="shared" si="38"/>
        <v>8593700-Ensino de idiomas</v>
      </c>
    </row>
    <row r="2475" spans="1:5" hidden="1">
      <c r="A2475">
        <v>3064</v>
      </c>
      <c r="B2475">
        <v>8599601</v>
      </c>
      <c r="D2475" t="s">
        <v>2052</v>
      </c>
      <c r="E2475" t="str">
        <f t="shared" si="38"/>
        <v>8599601-Formação de condutores</v>
      </c>
    </row>
    <row r="2476" spans="1:5" hidden="1">
      <c r="A2476">
        <v>3064</v>
      </c>
      <c r="B2476">
        <v>8599602</v>
      </c>
      <c r="D2476" t="s">
        <v>2053</v>
      </c>
      <c r="E2476" t="str">
        <f t="shared" si="38"/>
        <v>8599602-Cursos de pilotagem</v>
      </c>
    </row>
    <row r="2477" spans="1:5" hidden="1">
      <c r="A2477">
        <v>3064</v>
      </c>
      <c r="B2477">
        <v>8599603</v>
      </c>
      <c r="D2477" t="s">
        <v>2054</v>
      </c>
      <c r="E2477" t="str">
        <f t="shared" si="38"/>
        <v>8599603-Treinamento em informática</v>
      </c>
    </row>
    <row r="2478" spans="1:5" hidden="1">
      <c r="A2478">
        <v>3064</v>
      </c>
      <c r="B2478">
        <v>8599604</v>
      </c>
      <c r="D2478" t="s">
        <v>2055</v>
      </c>
      <c r="E2478" t="str">
        <f t="shared" si="38"/>
        <v>8599604-Treinamento em desenvolvimento profissional e gerencial</v>
      </c>
    </row>
    <row r="2479" spans="1:5" hidden="1">
      <c r="A2479">
        <v>3064</v>
      </c>
      <c r="B2479">
        <v>8599605</v>
      </c>
      <c r="D2479" t="s">
        <v>2056</v>
      </c>
      <c r="E2479" t="str">
        <f t="shared" si="38"/>
        <v>8599605-Cursos preparatórios para concursos</v>
      </c>
    </row>
    <row r="2480" spans="1:5" hidden="1">
      <c r="A2480">
        <v>3064</v>
      </c>
      <c r="B2480">
        <v>8599699</v>
      </c>
      <c r="D2480" t="s">
        <v>2057</v>
      </c>
      <c r="E2480" t="str">
        <f t="shared" si="38"/>
        <v>8599699-Outras atividades de ensino não especificadas</v>
      </c>
    </row>
    <row r="2481" spans="1:5" hidden="1">
      <c r="A2481">
        <v>3064</v>
      </c>
      <c r="B2481">
        <v>8621601</v>
      </c>
      <c r="D2481" t="s">
        <v>2058</v>
      </c>
      <c r="E2481" t="str">
        <f t="shared" si="38"/>
        <v>8621601-UTI móvel</v>
      </c>
    </row>
    <row r="2482" spans="1:5" hidden="1">
      <c r="A2482">
        <v>3064</v>
      </c>
      <c r="B2482">
        <v>8621602</v>
      </c>
      <c r="D2482" t="s">
        <v>2059</v>
      </c>
      <c r="E2482" t="str">
        <f t="shared" si="38"/>
        <v>8621602-Serviços móveis de atendimento a urgências, exceto por UTI móvel</v>
      </c>
    </row>
    <row r="2483" spans="1:5" hidden="1">
      <c r="A2483">
        <v>3064</v>
      </c>
      <c r="B2483">
        <v>8622400</v>
      </c>
      <c r="D2483" t="s">
        <v>2060</v>
      </c>
      <c r="E2483" t="str">
        <f t="shared" si="38"/>
        <v>8622400-Serviços de remoção de pacientes, exceto os serviços móveis de atendimento a urgências</v>
      </c>
    </row>
    <row r="2484" spans="1:5" hidden="1">
      <c r="A2484">
        <v>3064</v>
      </c>
      <c r="B2484">
        <v>8630501</v>
      </c>
      <c r="D2484" t="s">
        <v>2061</v>
      </c>
      <c r="E2484" t="str">
        <f t="shared" si="38"/>
        <v>8630501-Atividade médica ambulatorial com recursos para realização de procedimentos cirúrgicos</v>
      </c>
    </row>
    <row r="2485" spans="1:5" hidden="1">
      <c r="A2485">
        <v>3064</v>
      </c>
      <c r="B2485">
        <v>8630502</v>
      </c>
      <c r="D2485" t="s">
        <v>2062</v>
      </c>
      <c r="E2485" t="str">
        <f t="shared" si="38"/>
        <v>8630502-Atividade médica ambulatorial com recursos para realização de exames complementares</v>
      </c>
    </row>
    <row r="2486" spans="1:5" hidden="1">
      <c r="A2486">
        <v>3064</v>
      </c>
      <c r="B2486">
        <v>8630503</v>
      </c>
      <c r="D2486" t="s">
        <v>2063</v>
      </c>
      <c r="E2486" t="str">
        <f t="shared" si="38"/>
        <v>8630503-Atividade médica ambulatorial restrita a consultas</v>
      </c>
    </row>
    <row r="2487" spans="1:5" hidden="1">
      <c r="A2487">
        <v>3064</v>
      </c>
      <c r="B2487">
        <v>8630504</v>
      </c>
      <c r="D2487" t="s">
        <v>2064</v>
      </c>
      <c r="E2487" t="str">
        <f t="shared" si="38"/>
        <v>8630504-Atividade odontológica</v>
      </c>
    </row>
    <row r="2488" spans="1:5" hidden="1">
      <c r="A2488">
        <v>3064</v>
      </c>
      <c r="B2488">
        <v>8630506</v>
      </c>
      <c r="D2488" t="s">
        <v>2065</v>
      </c>
      <c r="E2488" t="str">
        <f t="shared" si="38"/>
        <v>8630506-Serviços de vacinação e imunização humana</v>
      </c>
    </row>
    <row r="2489" spans="1:5" hidden="1">
      <c r="A2489">
        <v>3064</v>
      </c>
      <c r="B2489">
        <v>8630507</v>
      </c>
      <c r="D2489" t="s">
        <v>2066</v>
      </c>
      <c r="E2489" t="str">
        <f t="shared" si="38"/>
        <v>8630507-Atividades de reprodução humana assistida</v>
      </c>
    </row>
    <row r="2490" spans="1:5" hidden="1">
      <c r="A2490">
        <v>3064</v>
      </c>
      <c r="B2490">
        <v>8630599</v>
      </c>
      <c r="D2490" t="s">
        <v>2067</v>
      </c>
      <c r="E2490" t="str">
        <f t="shared" si="38"/>
        <v>8630599-Atividades de atenção ambulatorial não especificadas</v>
      </c>
    </row>
    <row r="2491" spans="1:5" hidden="1">
      <c r="A2491">
        <v>3064</v>
      </c>
      <c r="B2491">
        <v>8640201</v>
      </c>
      <c r="D2491" t="s">
        <v>2068</v>
      </c>
      <c r="E2491" t="str">
        <f t="shared" si="38"/>
        <v>8640201-Laboratórios de anatomia patológica e citológica</v>
      </c>
    </row>
    <row r="2492" spans="1:5" hidden="1">
      <c r="A2492">
        <v>3064</v>
      </c>
      <c r="B2492">
        <v>8640202</v>
      </c>
      <c r="D2492" t="s">
        <v>2069</v>
      </c>
      <c r="E2492" t="str">
        <f t="shared" si="38"/>
        <v>8640202-Laboratórios clínicos</v>
      </c>
    </row>
    <row r="2493" spans="1:5" hidden="1">
      <c r="A2493">
        <v>3064</v>
      </c>
      <c r="B2493">
        <v>8640203</v>
      </c>
      <c r="D2493" t="s">
        <v>2070</v>
      </c>
      <c r="E2493" t="str">
        <f t="shared" si="38"/>
        <v>8640203-Serviços de diálise e nefrologia</v>
      </c>
    </row>
    <row r="2494" spans="1:5" hidden="1">
      <c r="A2494">
        <v>3064</v>
      </c>
      <c r="B2494">
        <v>8640204</v>
      </c>
      <c r="D2494" t="s">
        <v>2071</v>
      </c>
      <c r="E2494" t="str">
        <f t="shared" si="38"/>
        <v>8640204-Serviços de tomografia</v>
      </c>
    </row>
    <row r="2495" spans="1:5" hidden="1">
      <c r="A2495">
        <v>3064</v>
      </c>
      <c r="B2495">
        <v>8640205</v>
      </c>
      <c r="D2495" t="s">
        <v>2072</v>
      </c>
      <c r="E2495" t="str">
        <f t="shared" si="38"/>
        <v>8640205-Serviços de diagnóstico por imagem com uso de radiação ionizante, exceto tomografia</v>
      </c>
    </row>
    <row r="2496" spans="1:5" hidden="1">
      <c r="A2496">
        <v>3064</v>
      </c>
      <c r="B2496">
        <v>8640206</v>
      </c>
      <c r="D2496" t="s">
        <v>2073</v>
      </c>
      <c r="E2496" t="str">
        <f t="shared" si="38"/>
        <v>8640206-Serviços de ressonância magnética</v>
      </c>
    </row>
    <row r="2497" spans="1:5" hidden="1">
      <c r="A2497">
        <v>3064</v>
      </c>
      <c r="B2497">
        <v>8640207</v>
      </c>
      <c r="D2497" t="s">
        <v>2074</v>
      </c>
      <c r="E2497" t="str">
        <f t="shared" si="38"/>
        <v>8640207-Serviços de diagnóstico por imagem sem uso de radiação ionizante, exceto ressonância magnética</v>
      </c>
    </row>
    <row r="2498" spans="1:5" hidden="1">
      <c r="A2498">
        <v>3064</v>
      </c>
      <c r="B2498">
        <v>8640208</v>
      </c>
      <c r="D2498" t="s">
        <v>2075</v>
      </c>
      <c r="E2498" t="str">
        <f t="shared" si="38"/>
        <v>8640208-Serviços de diagnóstico por registro gráfico - ECG, EEG e outros exames análogos</v>
      </c>
    </row>
    <row r="2499" spans="1:5" hidden="1">
      <c r="A2499">
        <v>3064</v>
      </c>
      <c r="B2499">
        <v>8640209</v>
      </c>
      <c r="D2499" t="s">
        <v>2076</v>
      </c>
      <c r="E2499" t="str">
        <f t="shared" si="38"/>
        <v>8640209-Serviços de diagnóstico por métodos ópticos - endoscopia e outros exames análogos</v>
      </c>
    </row>
    <row r="2500" spans="1:5" hidden="1">
      <c r="A2500">
        <v>3064</v>
      </c>
      <c r="B2500">
        <v>8640210</v>
      </c>
      <c r="D2500" t="s">
        <v>2077</v>
      </c>
      <c r="E2500" t="str">
        <f t="shared" si="38"/>
        <v>8640210-Serviços de quimioterapia</v>
      </c>
    </row>
    <row r="2501" spans="1:5" hidden="1">
      <c r="A2501">
        <v>3064</v>
      </c>
      <c r="B2501">
        <v>8640211</v>
      </c>
      <c r="D2501" t="s">
        <v>2078</v>
      </c>
      <c r="E2501" t="str">
        <f t="shared" si="38"/>
        <v>8640211-Serviços de radioterapia</v>
      </c>
    </row>
    <row r="2502" spans="1:5" hidden="1">
      <c r="A2502">
        <v>3064</v>
      </c>
      <c r="B2502">
        <v>8640212</v>
      </c>
      <c r="D2502" t="s">
        <v>2079</v>
      </c>
      <c r="E2502" t="str">
        <f t="shared" si="38"/>
        <v>8640212-Serviços de hemoterapia</v>
      </c>
    </row>
    <row r="2503" spans="1:5" hidden="1">
      <c r="A2503">
        <v>3064</v>
      </c>
      <c r="B2503">
        <v>8640213</v>
      </c>
      <c r="D2503" t="s">
        <v>2080</v>
      </c>
      <c r="E2503" t="str">
        <f t="shared" si="38"/>
        <v>8640213-Serviços de litotripsia</v>
      </c>
    </row>
    <row r="2504" spans="1:5" hidden="1">
      <c r="A2504">
        <v>3064</v>
      </c>
      <c r="B2504">
        <v>8640214</v>
      </c>
      <c r="D2504" t="s">
        <v>2081</v>
      </c>
      <c r="E2504" t="str">
        <f t="shared" ref="E2504:E2567" si="39">CONCATENATE(B2504,"-",D2504)</f>
        <v>8640214-Serviços de bancos de células e tecidos humanos</v>
      </c>
    </row>
    <row r="2505" spans="1:5" hidden="1">
      <c r="A2505">
        <v>3064</v>
      </c>
      <c r="B2505">
        <v>8640299</v>
      </c>
      <c r="D2505" t="s">
        <v>2082</v>
      </c>
      <c r="E2505" t="str">
        <f t="shared" si="39"/>
        <v>8640299-Atividades de serviços de complementação diagnóstica e terapêutica não especificadas</v>
      </c>
    </row>
    <row r="2506" spans="1:5" hidden="1">
      <c r="A2506">
        <v>3064</v>
      </c>
      <c r="B2506">
        <v>8650001</v>
      </c>
      <c r="D2506" t="s">
        <v>2083</v>
      </c>
      <c r="E2506" t="str">
        <f t="shared" si="39"/>
        <v>8650001-Atividades de enfermagem</v>
      </c>
    </row>
    <row r="2507" spans="1:5" hidden="1">
      <c r="A2507">
        <v>3064</v>
      </c>
      <c r="B2507">
        <v>8650002</v>
      </c>
      <c r="D2507" t="s">
        <v>2084</v>
      </c>
      <c r="E2507" t="str">
        <f t="shared" si="39"/>
        <v>8650002-Atividades de profissionais da nutrição</v>
      </c>
    </row>
    <row r="2508" spans="1:5" hidden="1">
      <c r="A2508">
        <v>3064</v>
      </c>
      <c r="B2508">
        <v>8650003</v>
      </c>
      <c r="D2508" t="s">
        <v>2085</v>
      </c>
      <c r="E2508" t="str">
        <f t="shared" si="39"/>
        <v>8650003-Atividades de psicologia e psicanálise</v>
      </c>
    </row>
    <row r="2509" spans="1:5" hidden="1">
      <c r="A2509">
        <v>3064</v>
      </c>
      <c r="B2509">
        <v>8650004</v>
      </c>
      <c r="D2509" t="s">
        <v>2086</v>
      </c>
      <c r="E2509" t="str">
        <f t="shared" si="39"/>
        <v>8650004-Atividades de fisioterapia</v>
      </c>
    </row>
    <row r="2510" spans="1:5" hidden="1">
      <c r="A2510">
        <v>3064</v>
      </c>
      <c r="B2510">
        <v>8650005</v>
      </c>
      <c r="D2510" t="s">
        <v>2087</v>
      </c>
      <c r="E2510" t="str">
        <f t="shared" si="39"/>
        <v>8650005-Atividades de terapia ocupacional</v>
      </c>
    </row>
    <row r="2511" spans="1:5" hidden="1">
      <c r="A2511">
        <v>3064</v>
      </c>
      <c r="B2511">
        <v>8650006</v>
      </c>
      <c r="D2511" t="s">
        <v>2088</v>
      </c>
      <c r="E2511" t="str">
        <f t="shared" si="39"/>
        <v>8650006-Atividades de fonoaudiologia</v>
      </c>
    </row>
    <row r="2512" spans="1:5" hidden="1">
      <c r="A2512">
        <v>3064</v>
      </c>
      <c r="B2512">
        <v>8650007</v>
      </c>
      <c r="D2512" t="s">
        <v>2089</v>
      </c>
      <c r="E2512" t="str">
        <f t="shared" si="39"/>
        <v>8650007-Atividades de terapia de nutrição enteral e parenteral</v>
      </c>
    </row>
    <row r="2513" spans="1:5" hidden="1">
      <c r="A2513">
        <v>3064</v>
      </c>
      <c r="B2513">
        <v>8650099</v>
      </c>
      <c r="D2513" t="s">
        <v>2090</v>
      </c>
      <c r="E2513" t="str">
        <f t="shared" si="39"/>
        <v>8650099-Atividades de profissionais da área de saúde não especificadas</v>
      </c>
    </row>
    <row r="2514" spans="1:5" hidden="1">
      <c r="A2514">
        <v>3064</v>
      </c>
      <c r="B2514">
        <v>8660700</v>
      </c>
      <c r="D2514" t="s">
        <v>2091</v>
      </c>
      <c r="E2514" t="str">
        <f t="shared" si="39"/>
        <v>8660700-Atividades de apoio à gestão de saúde</v>
      </c>
    </row>
    <row r="2515" spans="1:5" hidden="1">
      <c r="A2515">
        <v>3064</v>
      </c>
      <c r="B2515">
        <v>8690901</v>
      </c>
      <c r="D2515" t="s">
        <v>2092</v>
      </c>
      <c r="E2515" t="str">
        <f t="shared" si="39"/>
        <v>8690901-Atividades de práticas integrativas e complementares em saúde humana</v>
      </c>
    </row>
    <row r="2516" spans="1:5" hidden="1">
      <c r="A2516">
        <v>3064</v>
      </c>
      <c r="B2516">
        <v>8690902</v>
      </c>
      <c r="D2516" t="s">
        <v>2093</v>
      </c>
      <c r="E2516" t="str">
        <f t="shared" si="39"/>
        <v>8690902-Atividades de bancos de leite humano</v>
      </c>
    </row>
    <row r="2517" spans="1:5" hidden="1">
      <c r="A2517">
        <v>3064</v>
      </c>
      <c r="B2517">
        <v>8690903</v>
      </c>
      <c r="D2517" t="s">
        <v>2094</v>
      </c>
      <c r="E2517" t="str">
        <f t="shared" si="39"/>
        <v>8690903-Atividades de acupuntura</v>
      </c>
    </row>
    <row r="2518" spans="1:5" hidden="1">
      <c r="A2518">
        <v>3064</v>
      </c>
      <c r="B2518">
        <v>8690904</v>
      </c>
      <c r="D2518" t="s">
        <v>2095</v>
      </c>
      <c r="E2518" t="str">
        <f t="shared" si="39"/>
        <v>8690904-Atividades de podologia</v>
      </c>
    </row>
    <row r="2519" spans="1:5" hidden="1">
      <c r="A2519">
        <v>3064</v>
      </c>
      <c r="B2519">
        <v>8690999</v>
      </c>
      <c r="D2519" t="s">
        <v>2096</v>
      </c>
      <c r="E2519" t="str">
        <f t="shared" si="39"/>
        <v>8690999-Outras atividades de atenção à saúde humana não especificadas</v>
      </c>
    </row>
    <row r="2520" spans="1:5" hidden="1">
      <c r="A2520">
        <v>3064</v>
      </c>
      <c r="B2520">
        <v>8711501</v>
      </c>
      <c r="D2520" t="s">
        <v>2097</v>
      </c>
      <c r="E2520" t="str">
        <f t="shared" si="39"/>
        <v>8711501-Clínicas e residências geriátricas</v>
      </c>
    </row>
    <row r="2521" spans="1:5" hidden="1">
      <c r="A2521">
        <v>3064</v>
      </c>
      <c r="B2521">
        <v>8711502</v>
      </c>
      <c r="D2521" t="s">
        <v>2098</v>
      </c>
      <c r="E2521" t="str">
        <f t="shared" si="39"/>
        <v>8711502-Instituições de longa permanência para idosos</v>
      </c>
    </row>
    <row r="2522" spans="1:5" hidden="1">
      <c r="A2522">
        <v>3064</v>
      </c>
      <c r="B2522">
        <v>8711503</v>
      </c>
      <c r="D2522" t="s">
        <v>2099</v>
      </c>
      <c r="E2522" t="str">
        <f t="shared" si="39"/>
        <v>8711503-Atividades de assistência a deficientes físicos, imunodeprimidos e convalescentes</v>
      </c>
    </row>
    <row r="2523" spans="1:5" hidden="1">
      <c r="A2523">
        <v>3064</v>
      </c>
      <c r="B2523">
        <v>8711504</v>
      </c>
      <c r="D2523" t="s">
        <v>2100</v>
      </c>
      <c r="E2523" t="str">
        <f t="shared" si="39"/>
        <v>8711504-Centros de apoio a pacientes com câncer e com AIDS</v>
      </c>
    </row>
    <row r="2524" spans="1:5" hidden="1">
      <c r="A2524">
        <v>3064</v>
      </c>
      <c r="B2524">
        <v>8711505</v>
      </c>
      <c r="D2524" t="s">
        <v>2101</v>
      </c>
      <c r="E2524" t="str">
        <f t="shared" si="39"/>
        <v>8711505-Condomínios residenciais para idosos</v>
      </c>
    </row>
    <row r="2525" spans="1:5" hidden="1">
      <c r="A2525">
        <v>3064</v>
      </c>
      <c r="B2525">
        <v>8712300</v>
      </c>
      <c r="D2525" t="s">
        <v>2102</v>
      </c>
      <c r="E2525" t="str">
        <f t="shared" si="39"/>
        <v>8712300-Atividades de fornecimento de infra-estrutura de apoio e assistência a paciente no domicílio</v>
      </c>
    </row>
    <row r="2526" spans="1:5" hidden="1">
      <c r="A2526">
        <v>3064</v>
      </c>
      <c r="B2526">
        <v>8720401</v>
      </c>
      <c r="D2526" t="s">
        <v>2103</v>
      </c>
      <c r="E2526" t="str">
        <f t="shared" si="39"/>
        <v>8720401-Atividades de centros de assistência psicossocial</v>
      </c>
    </row>
    <row r="2527" spans="1:5" hidden="1">
      <c r="A2527">
        <v>3064</v>
      </c>
      <c r="B2527">
        <v>8720499</v>
      </c>
      <c r="D2527" t="s">
        <v>2104</v>
      </c>
      <c r="E2527" t="str">
        <f t="shared" si="39"/>
        <v>8720499-Assistência psicossocial , portadores distúrbios psíquicos, deficiência mental dependência química</v>
      </c>
    </row>
    <row r="2528" spans="1:5" hidden="1">
      <c r="A2528">
        <v>3064</v>
      </c>
      <c r="B2528">
        <v>8730101</v>
      </c>
      <c r="D2528" t="s">
        <v>2105</v>
      </c>
      <c r="E2528" t="str">
        <f t="shared" si="39"/>
        <v>8730101-Orfanatos</v>
      </c>
    </row>
    <row r="2529" spans="1:5" hidden="1">
      <c r="A2529">
        <v>3064</v>
      </c>
      <c r="B2529">
        <v>8730102</v>
      </c>
      <c r="D2529" t="s">
        <v>2106</v>
      </c>
      <c r="E2529" t="str">
        <f t="shared" si="39"/>
        <v>8730102-Albergues assistenciais</v>
      </c>
    </row>
    <row r="2530" spans="1:5" hidden="1">
      <c r="A2530">
        <v>3064</v>
      </c>
      <c r="B2530">
        <v>8730199</v>
      </c>
      <c r="D2530" t="s">
        <v>2107</v>
      </c>
      <c r="E2530" t="str">
        <f t="shared" si="39"/>
        <v>8730199-Atividades de assistência social prestadas em residências não especificadas</v>
      </c>
    </row>
    <row r="2531" spans="1:5" hidden="1">
      <c r="A2531">
        <v>3064</v>
      </c>
      <c r="B2531">
        <v>8800600</v>
      </c>
      <c r="D2531" t="s">
        <v>2108</v>
      </c>
      <c r="E2531" t="str">
        <f t="shared" si="39"/>
        <v>8800600-Serviços de assistência social sem alojamento</v>
      </c>
    </row>
    <row r="2532" spans="1:5" hidden="1">
      <c r="A2532">
        <v>3064</v>
      </c>
      <c r="B2532">
        <v>9001901</v>
      </c>
      <c r="D2532" t="s">
        <v>2109</v>
      </c>
      <c r="E2532" t="str">
        <f t="shared" si="39"/>
        <v>9001901-Produção teatral</v>
      </c>
    </row>
    <row r="2533" spans="1:5" hidden="1">
      <c r="A2533">
        <v>3064</v>
      </c>
      <c r="B2533">
        <v>9001902</v>
      </c>
      <c r="D2533" t="s">
        <v>2110</v>
      </c>
      <c r="E2533" t="str">
        <f t="shared" si="39"/>
        <v>9001902-Produção musical</v>
      </c>
    </row>
    <row r="2534" spans="1:5" hidden="1">
      <c r="A2534">
        <v>3064</v>
      </c>
      <c r="B2534">
        <v>9001903</v>
      </c>
      <c r="D2534" t="s">
        <v>2111</v>
      </c>
      <c r="E2534" t="str">
        <f t="shared" si="39"/>
        <v>9001903-Produção de espetáculos de dança</v>
      </c>
    </row>
    <row r="2535" spans="1:5" hidden="1">
      <c r="A2535">
        <v>3064</v>
      </c>
      <c r="B2535">
        <v>9001904</v>
      </c>
      <c r="D2535" t="s">
        <v>2112</v>
      </c>
      <c r="E2535" t="str">
        <f t="shared" si="39"/>
        <v>9001904-Produção de espetáculos circenses, de marionetes e similares</v>
      </c>
    </row>
    <row r="2536" spans="1:5" hidden="1">
      <c r="A2536">
        <v>3064</v>
      </c>
      <c r="B2536">
        <v>9001905</v>
      </c>
      <c r="D2536" t="s">
        <v>2113</v>
      </c>
      <c r="E2536" t="str">
        <f t="shared" si="39"/>
        <v>9001905-Produção de espetáculos de rodeios, vaquejadas e similares</v>
      </c>
    </row>
    <row r="2537" spans="1:5" hidden="1">
      <c r="A2537">
        <v>3064</v>
      </c>
      <c r="B2537">
        <v>9001906</v>
      </c>
      <c r="D2537" t="s">
        <v>2114</v>
      </c>
      <c r="E2537" t="str">
        <f t="shared" si="39"/>
        <v>9001906-Atividades de sonorização e de iluminação</v>
      </c>
    </row>
    <row r="2538" spans="1:5" hidden="1">
      <c r="A2538">
        <v>3064</v>
      </c>
      <c r="B2538">
        <v>9001999</v>
      </c>
      <c r="D2538" t="s">
        <v>2115</v>
      </c>
      <c r="E2538" t="str">
        <f t="shared" si="39"/>
        <v>9001999-Artes cênicas, espetáculos e atividades complementares não especificados</v>
      </c>
    </row>
    <row r="2539" spans="1:5" hidden="1">
      <c r="A2539">
        <v>3064</v>
      </c>
      <c r="B2539">
        <v>9002701</v>
      </c>
      <c r="D2539" t="s">
        <v>2116</v>
      </c>
      <c r="E2539" t="str">
        <f t="shared" si="39"/>
        <v>9002701-Atividades de artistas plásticos, jornalistas independentes e escritores</v>
      </c>
    </row>
    <row r="2540" spans="1:5" hidden="1">
      <c r="A2540">
        <v>3064</v>
      </c>
      <c r="B2540">
        <v>9002702</v>
      </c>
      <c r="D2540" t="s">
        <v>2117</v>
      </c>
      <c r="E2540" t="str">
        <f t="shared" si="39"/>
        <v>9002702-Restauração de obras de arte</v>
      </c>
    </row>
    <row r="2541" spans="1:5" hidden="1">
      <c r="A2541">
        <v>3064</v>
      </c>
      <c r="B2541">
        <v>9003500</v>
      </c>
      <c r="D2541" t="s">
        <v>2118</v>
      </c>
      <c r="E2541" t="str">
        <f t="shared" si="39"/>
        <v>9003500-Gestão de espaços para artes cênicas, espetáculos e outras atividades artísticas</v>
      </c>
    </row>
    <row r="2542" spans="1:5" hidden="1">
      <c r="A2542">
        <v>3064</v>
      </c>
      <c r="B2542">
        <v>9101500</v>
      </c>
      <c r="D2542" t="s">
        <v>2119</v>
      </c>
      <c r="E2542" t="str">
        <f t="shared" si="39"/>
        <v>9101500-Atividades de bibliotecas e arquivos</v>
      </c>
    </row>
    <row r="2543" spans="1:5" hidden="1">
      <c r="A2543">
        <v>3064</v>
      </c>
      <c r="B2543">
        <v>9102301</v>
      </c>
      <c r="D2543" t="s">
        <v>2120</v>
      </c>
      <c r="E2543" t="str">
        <f t="shared" si="39"/>
        <v>9102301-Atividades de museus e de exploração de lugares e prédios históricos e atrações similares</v>
      </c>
    </row>
    <row r="2544" spans="1:5" hidden="1">
      <c r="A2544">
        <v>3064</v>
      </c>
      <c r="B2544">
        <v>9102302</v>
      </c>
      <c r="D2544" t="s">
        <v>2121</v>
      </c>
      <c r="E2544" t="str">
        <f t="shared" si="39"/>
        <v>9102302-Restauração e conservação de lugares e prédios históricos</v>
      </c>
    </row>
    <row r="2545" spans="1:5" hidden="1">
      <c r="A2545">
        <v>3064</v>
      </c>
      <c r="B2545">
        <v>9103100</v>
      </c>
      <c r="D2545" t="s">
        <v>2122</v>
      </c>
      <c r="E2545" t="str">
        <f t="shared" si="39"/>
        <v>9103100-Jardins botânicos, zoológicos, parques nacionais, reservas ecológicas e áreas de proteção ambiental</v>
      </c>
    </row>
    <row r="2546" spans="1:5" hidden="1">
      <c r="A2546">
        <v>3064</v>
      </c>
      <c r="B2546">
        <v>9200301</v>
      </c>
      <c r="D2546" t="s">
        <v>2123</v>
      </c>
      <c r="E2546" t="str">
        <f t="shared" si="39"/>
        <v>9200301-Casas de bingo</v>
      </c>
    </row>
    <row r="2547" spans="1:5" hidden="1">
      <c r="A2547">
        <v>3064</v>
      </c>
      <c r="B2547">
        <v>9200302</v>
      </c>
      <c r="D2547" t="s">
        <v>2124</v>
      </c>
      <c r="E2547" t="str">
        <f t="shared" si="39"/>
        <v>9200302-Exploração de apostas em corridas de cavalos</v>
      </c>
    </row>
    <row r="2548" spans="1:5" hidden="1">
      <c r="A2548">
        <v>3064</v>
      </c>
      <c r="B2548">
        <v>9200399</v>
      </c>
      <c r="D2548" t="s">
        <v>2125</v>
      </c>
      <c r="E2548" t="str">
        <f t="shared" si="39"/>
        <v>9200399-Exploração de jogos de azar e apostas não especificados</v>
      </c>
    </row>
    <row r="2549" spans="1:5" hidden="1">
      <c r="A2549">
        <v>3064</v>
      </c>
      <c r="B2549">
        <v>9311500</v>
      </c>
      <c r="D2549" t="s">
        <v>2126</v>
      </c>
      <c r="E2549" t="str">
        <f t="shared" si="39"/>
        <v>9311500-Gestão de instalações de esportes</v>
      </c>
    </row>
    <row r="2550" spans="1:5" hidden="1">
      <c r="A2550">
        <v>3064</v>
      </c>
      <c r="B2550">
        <v>9312300</v>
      </c>
      <c r="D2550" t="s">
        <v>2127</v>
      </c>
      <c r="E2550" t="str">
        <f t="shared" si="39"/>
        <v>9312300-Clubes sociais, esportivos e similares</v>
      </c>
    </row>
    <row r="2551" spans="1:5" hidden="1">
      <c r="A2551">
        <v>3064</v>
      </c>
      <c r="B2551">
        <v>9313100</v>
      </c>
      <c r="D2551" t="s">
        <v>2128</v>
      </c>
      <c r="E2551" t="str">
        <f t="shared" si="39"/>
        <v>9313100-Atividades de condicionamento físico</v>
      </c>
    </row>
    <row r="2552" spans="1:5" hidden="1">
      <c r="A2552">
        <v>3064</v>
      </c>
      <c r="B2552">
        <v>9319101</v>
      </c>
      <c r="D2552" t="s">
        <v>2129</v>
      </c>
      <c r="E2552" t="str">
        <f t="shared" si="39"/>
        <v>9319101-Produção e promoção de eventos esportivos</v>
      </c>
    </row>
    <row r="2553" spans="1:5" hidden="1">
      <c r="A2553">
        <v>3064</v>
      </c>
      <c r="B2553">
        <v>9319199</v>
      </c>
      <c r="D2553" t="s">
        <v>2130</v>
      </c>
      <c r="E2553" t="str">
        <f t="shared" si="39"/>
        <v>9319199-Outras atividades esportivas não especificadas</v>
      </c>
    </row>
    <row r="2554" spans="1:5" hidden="1">
      <c r="A2554">
        <v>3064</v>
      </c>
      <c r="B2554">
        <v>9321200</v>
      </c>
      <c r="D2554" t="s">
        <v>2131</v>
      </c>
      <c r="E2554" t="str">
        <f t="shared" si="39"/>
        <v>9321200-Parques de diversão e parques temáticos</v>
      </c>
    </row>
    <row r="2555" spans="1:5" hidden="1">
      <c r="A2555">
        <v>3064</v>
      </c>
      <c r="B2555">
        <v>9329801</v>
      </c>
      <c r="D2555" t="s">
        <v>2132</v>
      </c>
      <c r="E2555" t="str">
        <f t="shared" si="39"/>
        <v>9329801-Discotecas, danceterias, salões de dança e similares</v>
      </c>
    </row>
    <row r="2556" spans="1:5" hidden="1">
      <c r="A2556">
        <v>3064</v>
      </c>
      <c r="B2556">
        <v>9329802</v>
      </c>
      <c r="D2556" t="s">
        <v>2133</v>
      </c>
      <c r="E2556" t="str">
        <f t="shared" si="39"/>
        <v>9329802-Exploração de boliches</v>
      </c>
    </row>
    <row r="2557" spans="1:5" hidden="1">
      <c r="A2557">
        <v>3064</v>
      </c>
      <c r="B2557">
        <v>9329803</v>
      </c>
      <c r="D2557" t="s">
        <v>2134</v>
      </c>
      <c r="E2557" t="str">
        <f t="shared" si="39"/>
        <v>9329803-Exploração de jogos de sinuca, bilhar e similares</v>
      </c>
    </row>
    <row r="2558" spans="1:5" hidden="1">
      <c r="A2558">
        <v>3064</v>
      </c>
      <c r="B2558">
        <v>9329804</v>
      </c>
      <c r="D2558" t="s">
        <v>2135</v>
      </c>
      <c r="E2558" t="str">
        <f t="shared" si="39"/>
        <v>9329804-Exploração de jogos eletrônicos recreativos</v>
      </c>
    </row>
    <row r="2559" spans="1:5" hidden="1">
      <c r="A2559">
        <v>3064</v>
      </c>
      <c r="B2559">
        <v>9329899</v>
      </c>
      <c r="D2559" t="s">
        <v>2136</v>
      </c>
      <c r="E2559" t="str">
        <f t="shared" si="39"/>
        <v>9329899-Outras atividades de recreação e lazer não especificadas</v>
      </c>
    </row>
    <row r="2560" spans="1:5" hidden="1">
      <c r="A2560">
        <v>3064</v>
      </c>
      <c r="B2560">
        <v>9511800</v>
      </c>
      <c r="D2560" t="s">
        <v>2137</v>
      </c>
      <c r="E2560" t="str">
        <f t="shared" si="39"/>
        <v>9511800-Reparação e manutenção de computadores e de equipamentos periféricos</v>
      </c>
    </row>
    <row r="2561" spans="1:5" hidden="1">
      <c r="A2561">
        <v>3064</v>
      </c>
      <c r="B2561">
        <v>9512600</v>
      </c>
      <c r="D2561" t="s">
        <v>2138</v>
      </c>
      <c r="E2561" t="str">
        <f t="shared" si="39"/>
        <v>9512600-Reparação e manutenção de equipamentos de comunicação</v>
      </c>
    </row>
    <row r="2562" spans="1:5" hidden="1">
      <c r="A2562">
        <v>3064</v>
      </c>
      <c r="B2562">
        <v>9521500</v>
      </c>
      <c r="D2562" t="s">
        <v>2139</v>
      </c>
      <c r="E2562" t="str">
        <f t="shared" si="39"/>
        <v>9521500-Reparação e manutenção de equipamentos eletroeletrônicos de uso pessoal e doméstico</v>
      </c>
    </row>
    <row r="2563" spans="1:5" hidden="1">
      <c r="A2563">
        <v>3064</v>
      </c>
      <c r="B2563">
        <v>9529101</v>
      </c>
      <c r="D2563" t="s">
        <v>2140</v>
      </c>
      <c r="E2563" t="str">
        <f t="shared" si="39"/>
        <v>9529101-Reparação de calçados, bolsas e artigos de viagem</v>
      </c>
    </row>
    <row r="2564" spans="1:5" hidden="1">
      <c r="A2564">
        <v>3064</v>
      </c>
      <c r="B2564">
        <v>9529102</v>
      </c>
      <c r="D2564" t="s">
        <v>2141</v>
      </c>
      <c r="E2564" t="str">
        <f t="shared" si="39"/>
        <v>9529102-Chaveiros</v>
      </c>
    </row>
    <row r="2565" spans="1:5" hidden="1">
      <c r="A2565">
        <v>3064</v>
      </c>
      <c r="B2565">
        <v>9529103</v>
      </c>
      <c r="D2565" t="s">
        <v>2142</v>
      </c>
      <c r="E2565" t="str">
        <f t="shared" si="39"/>
        <v>9529103-Reparação de relógios</v>
      </c>
    </row>
    <row r="2566" spans="1:5" hidden="1">
      <c r="A2566">
        <v>3064</v>
      </c>
      <c r="B2566">
        <v>9529104</v>
      </c>
      <c r="D2566" t="s">
        <v>2143</v>
      </c>
      <c r="E2566" t="str">
        <f t="shared" si="39"/>
        <v>9529104-Reparação de bicicletas, triciclos e outros veículos não-motorizados</v>
      </c>
    </row>
    <row r="2567" spans="1:5" hidden="1">
      <c r="A2567">
        <v>3064</v>
      </c>
      <c r="B2567">
        <v>9529105</v>
      </c>
      <c r="D2567" t="s">
        <v>2144</v>
      </c>
      <c r="E2567" t="str">
        <f t="shared" si="39"/>
        <v>9529105-Reparação de artigos do mobiliário</v>
      </c>
    </row>
    <row r="2568" spans="1:5" hidden="1">
      <c r="A2568">
        <v>3064</v>
      </c>
      <c r="B2568">
        <v>9529106</v>
      </c>
      <c r="D2568" t="s">
        <v>2145</v>
      </c>
      <c r="E2568" t="str">
        <f t="shared" ref="E2568:E2631" si="40">CONCATENATE(B2568,"-",D2568)</f>
        <v>9529106-Reparação de jóias</v>
      </c>
    </row>
    <row r="2569" spans="1:5" hidden="1">
      <c r="A2569">
        <v>3064</v>
      </c>
      <c r="B2569">
        <v>9529199</v>
      </c>
      <c r="D2569" t="s">
        <v>2146</v>
      </c>
      <c r="E2569" t="str">
        <f t="shared" si="40"/>
        <v>9529199-Reparação e manutenção de outros objetos e equipamentos pessoais e domésticos não especificados</v>
      </c>
    </row>
    <row r="2570" spans="1:5" hidden="1">
      <c r="A2570">
        <v>3064</v>
      </c>
      <c r="B2570">
        <v>9601701</v>
      </c>
      <c r="D2570" t="s">
        <v>2147</v>
      </c>
      <c r="E2570" t="str">
        <f t="shared" si="40"/>
        <v>9601701-Lavanderias</v>
      </c>
    </row>
    <row r="2571" spans="1:5" hidden="1">
      <c r="A2571">
        <v>3064</v>
      </c>
      <c r="B2571">
        <v>9601702</v>
      </c>
      <c r="D2571" t="s">
        <v>2148</v>
      </c>
      <c r="E2571" t="str">
        <f t="shared" si="40"/>
        <v>9601702-Tinturarias</v>
      </c>
    </row>
    <row r="2572" spans="1:5" hidden="1">
      <c r="A2572">
        <v>3064</v>
      </c>
      <c r="B2572">
        <v>9601703</v>
      </c>
      <c r="D2572" t="s">
        <v>2149</v>
      </c>
      <c r="E2572" t="str">
        <f t="shared" si="40"/>
        <v>9601703-Toalheiros</v>
      </c>
    </row>
    <row r="2573" spans="1:5" hidden="1">
      <c r="A2573">
        <v>3064</v>
      </c>
      <c r="B2573">
        <v>9602501</v>
      </c>
      <c r="D2573" t="s">
        <v>2150</v>
      </c>
      <c r="E2573" t="str">
        <f t="shared" si="40"/>
        <v>9602501-Cabeleireiros</v>
      </c>
    </row>
    <row r="2574" spans="1:5" hidden="1">
      <c r="A2574">
        <v>3064</v>
      </c>
      <c r="B2574">
        <v>9602502</v>
      </c>
      <c r="D2574" t="s">
        <v>2151</v>
      </c>
      <c r="E2574" t="str">
        <f t="shared" si="40"/>
        <v>9602502-Outras atividades de tratamento de beleza</v>
      </c>
    </row>
    <row r="2575" spans="1:5" hidden="1">
      <c r="A2575">
        <v>3064</v>
      </c>
      <c r="B2575">
        <v>9603301</v>
      </c>
      <c r="D2575" t="s">
        <v>2152</v>
      </c>
      <c r="E2575" t="str">
        <f t="shared" si="40"/>
        <v>9603301-Gestão e manutenção de cemitérios</v>
      </c>
    </row>
    <row r="2576" spans="1:5" hidden="1">
      <c r="A2576">
        <v>3064</v>
      </c>
      <c r="B2576">
        <v>9603302</v>
      </c>
      <c r="D2576" t="s">
        <v>2153</v>
      </c>
      <c r="E2576" t="str">
        <f t="shared" si="40"/>
        <v>9603302-Serviços de cremação</v>
      </c>
    </row>
    <row r="2577" spans="1:5" hidden="1">
      <c r="A2577">
        <v>3064</v>
      </c>
      <c r="B2577">
        <v>9603303</v>
      </c>
      <c r="D2577" t="s">
        <v>2154</v>
      </c>
      <c r="E2577" t="str">
        <f t="shared" si="40"/>
        <v>9603303-Serviços de sepultamento</v>
      </c>
    </row>
    <row r="2578" spans="1:5" hidden="1">
      <c r="A2578">
        <v>3064</v>
      </c>
      <c r="B2578">
        <v>9603304</v>
      </c>
      <c r="D2578" t="s">
        <v>2155</v>
      </c>
      <c r="E2578" t="str">
        <f t="shared" si="40"/>
        <v>9603304-Serviços de funerárias</v>
      </c>
    </row>
    <row r="2579" spans="1:5" hidden="1">
      <c r="A2579">
        <v>3064</v>
      </c>
      <c r="B2579">
        <v>9603305</v>
      </c>
      <c r="D2579" t="s">
        <v>2156</v>
      </c>
      <c r="E2579" t="str">
        <f t="shared" si="40"/>
        <v>9603305-Serviços de somatoconservação</v>
      </c>
    </row>
    <row r="2580" spans="1:5" hidden="1">
      <c r="A2580">
        <v>3064</v>
      </c>
      <c r="B2580">
        <v>9603399</v>
      </c>
      <c r="D2580" t="s">
        <v>2157</v>
      </c>
      <c r="E2580" t="str">
        <f t="shared" si="40"/>
        <v>9603399-Atividades funerárias e serviços relacionados não especificados</v>
      </c>
    </row>
    <row r="2581" spans="1:5" hidden="1">
      <c r="A2581">
        <v>3064</v>
      </c>
      <c r="B2581">
        <v>9609202</v>
      </c>
      <c r="D2581" t="s">
        <v>2158</v>
      </c>
      <c r="E2581" t="str">
        <f t="shared" si="40"/>
        <v>9609202-Agências matrimoniais</v>
      </c>
    </row>
    <row r="2582" spans="1:5" hidden="1">
      <c r="A2582">
        <v>3064</v>
      </c>
      <c r="B2582">
        <v>9609204</v>
      </c>
      <c r="D2582" t="s">
        <v>2159</v>
      </c>
      <c r="E2582" t="str">
        <f t="shared" si="40"/>
        <v>9609204-Exploração de máquinas de serviços pessoais acionadas por moeda</v>
      </c>
    </row>
    <row r="2583" spans="1:5" hidden="1">
      <c r="A2583">
        <v>3064</v>
      </c>
      <c r="B2583">
        <v>9609205</v>
      </c>
      <c r="D2583" t="s">
        <v>2160</v>
      </c>
      <c r="E2583" t="str">
        <f t="shared" si="40"/>
        <v>9609205-Atividades de sauna e banhos</v>
      </c>
    </row>
    <row r="2584" spans="1:5" hidden="1">
      <c r="A2584">
        <v>3064</v>
      </c>
      <c r="B2584">
        <v>9609206</v>
      </c>
      <c r="D2584" t="s">
        <v>2161</v>
      </c>
      <c r="E2584" t="str">
        <f t="shared" si="40"/>
        <v>9609206-Serviços de tatuagem e colocação de piercing</v>
      </c>
    </row>
    <row r="2585" spans="1:5" hidden="1">
      <c r="A2585">
        <v>3064</v>
      </c>
      <c r="B2585">
        <v>9609207</v>
      </c>
      <c r="D2585" t="s">
        <v>2162</v>
      </c>
      <c r="E2585" t="str">
        <f t="shared" si="40"/>
        <v>9609207-Alojamento de animais domésticos</v>
      </c>
    </row>
    <row r="2586" spans="1:5" hidden="1">
      <c r="A2586">
        <v>3064</v>
      </c>
      <c r="B2586">
        <v>9609208</v>
      </c>
      <c r="D2586" t="s">
        <v>2163</v>
      </c>
      <c r="E2586" t="str">
        <f t="shared" si="40"/>
        <v>9609208-Higiene e embelezamento de animais domésticos</v>
      </c>
    </row>
    <row r="2587" spans="1:5" hidden="1">
      <c r="A2587">
        <v>3064</v>
      </c>
      <c r="B2587">
        <v>9609299</v>
      </c>
      <c r="D2587" t="s">
        <v>2164</v>
      </c>
      <c r="E2587" t="str">
        <f t="shared" si="40"/>
        <v>9609299-Outras atividades de serviços pessoais não especificadas</v>
      </c>
    </row>
    <row r="2588" spans="1:5" hidden="1">
      <c r="A2588">
        <v>3064</v>
      </c>
      <c r="B2588">
        <v>9700500</v>
      </c>
      <c r="D2588" t="s">
        <v>2165</v>
      </c>
      <c r="E2588" t="str">
        <f t="shared" si="40"/>
        <v>9700500-Serviços domésticos</v>
      </c>
    </row>
    <row r="2589" spans="1:5" hidden="1">
      <c r="A2589">
        <v>3066</v>
      </c>
      <c r="B2589">
        <v>8531700</v>
      </c>
      <c r="D2589" t="s">
        <v>2039</v>
      </c>
      <c r="E2589" t="str">
        <f t="shared" si="40"/>
        <v>8531700-Educação superior - graduação</v>
      </c>
    </row>
    <row r="2590" spans="1:5" hidden="1">
      <c r="A2590">
        <v>3066</v>
      </c>
      <c r="B2590">
        <v>8592902</v>
      </c>
      <c r="D2590" t="s">
        <v>2048</v>
      </c>
      <c r="E2590" t="str">
        <f t="shared" si="40"/>
        <v>8592902-Ensino de artes cênicas, exceto dança</v>
      </c>
    </row>
    <row r="2591" spans="1:5" hidden="1">
      <c r="A2591">
        <v>3066</v>
      </c>
      <c r="B2591">
        <v>8711501</v>
      </c>
      <c r="D2591" t="s">
        <v>2097</v>
      </c>
      <c r="E2591" t="str">
        <f t="shared" si="40"/>
        <v>8711501-Clínicas e residências geriátricas</v>
      </c>
    </row>
    <row r="2592" spans="1:5" hidden="1">
      <c r="A2592">
        <v>3066</v>
      </c>
      <c r="B2592">
        <v>8711502</v>
      </c>
      <c r="D2592" t="s">
        <v>2098</v>
      </c>
      <c r="E2592" t="str">
        <f t="shared" si="40"/>
        <v>8711502-Instituições de longa permanência para idosos</v>
      </c>
    </row>
    <row r="2593" spans="1:5" hidden="1">
      <c r="A2593">
        <v>3066</v>
      </c>
      <c r="B2593">
        <v>8711503</v>
      </c>
      <c r="D2593" t="s">
        <v>2099</v>
      </c>
      <c r="E2593" t="str">
        <f t="shared" si="40"/>
        <v>8711503-Atividades de assistência a deficientes físicos, imunodeprimidos e convalescentes</v>
      </c>
    </row>
    <row r="2594" spans="1:5" hidden="1">
      <c r="A2594">
        <v>3066</v>
      </c>
      <c r="B2594">
        <v>8711504</v>
      </c>
      <c r="D2594" t="s">
        <v>2100</v>
      </c>
      <c r="E2594" t="str">
        <f t="shared" si="40"/>
        <v>8711504-Centros de apoio a pacientes com câncer e com AIDS</v>
      </c>
    </row>
    <row r="2595" spans="1:5" hidden="1">
      <c r="A2595">
        <v>3066</v>
      </c>
      <c r="B2595">
        <v>8711505</v>
      </c>
      <c r="D2595" t="s">
        <v>2101</v>
      </c>
      <c r="E2595" t="str">
        <f t="shared" si="40"/>
        <v>8711505-Condomínios residenciais para idosos</v>
      </c>
    </row>
    <row r="2596" spans="1:5" hidden="1">
      <c r="A2596">
        <v>3066</v>
      </c>
      <c r="B2596">
        <v>8712300</v>
      </c>
      <c r="D2596" t="s">
        <v>2102</v>
      </c>
      <c r="E2596" t="str">
        <f t="shared" si="40"/>
        <v>8712300-Atividades de fornecimento de infra-estrutura de apoio e assistência a paciente no domicílio</v>
      </c>
    </row>
    <row r="2597" spans="1:5" hidden="1">
      <c r="A2597">
        <v>3066</v>
      </c>
      <c r="B2597">
        <v>8720401</v>
      </c>
      <c r="D2597" t="s">
        <v>2103</v>
      </c>
      <c r="E2597" t="str">
        <f t="shared" si="40"/>
        <v>8720401-Atividades de centros de assistência psicossocial</v>
      </c>
    </row>
    <row r="2598" spans="1:5" hidden="1">
      <c r="A2598">
        <v>3066</v>
      </c>
      <c r="B2598">
        <v>8720499</v>
      </c>
      <c r="D2598" t="s">
        <v>2104</v>
      </c>
      <c r="E2598" t="str">
        <f t="shared" si="40"/>
        <v>8720499-Assistência psicossocial , portadores distúrbios psíquicos, deficiência mental dependência química</v>
      </c>
    </row>
    <row r="2599" spans="1:5" hidden="1">
      <c r="A2599">
        <v>3066</v>
      </c>
      <c r="B2599">
        <v>8730101</v>
      </c>
      <c r="D2599" t="s">
        <v>2105</v>
      </c>
      <c r="E2599" t="str">
        <f t="shared" si="40"/>
        <v>8730101-Orfanatos</v>
      </c>
    </row>
    <row r="2600" spans="1:5" hidden="1">
      <c r="A2600">
        <v>3066</v>
      </c>
      <c r="B2600">
        <v>8730102</v>
      </c>
      <c r="D2600" t="s">
        <v>2106</v>
      </c>
      <c r="E2600" t="str">
        <f t="shared" si="40"/>
        <v>8730102-Albergues assistenciais</v>
      </c>
    </row>
    <row r="2601" spans="1:5" hidden="1">
      <c r="A2601">
        <v>3066</v>
      </c>
      <c r="B2601">
        <v>8730199</v>
      </c>
      <c r="D2601" t="s">
        <v>2107</v>
      </c>
      <c r="E2601" t="str">
        <f t="shared" si="40"/>
        <v>8730199-Atividades de assistência social prestadas em residências não especificadas</v>
      </c>
    </row>
    <row r="2602" spans="1:5" hidden="1">
      <c r="A2602">
        <v>3066</v>
      </c>
      <c r="B2602">
        <v>8800600</v>
      </c>
      <c r="D2602" t="s">
        <v>2108</v>
      </c>
      <c r="E2602" t="str">
        <f t="shared" si="40"/>
        <v>8800600-Serviços de assistência social sem alojamento</v>
      </c>
    </row>
    <row r="2603" spans="1:5" hidden="1">
      <c r="A2603">
        <v>3066</v>
      </c>
      <c r="B2603">
        <v>9411100</v>
      </c>
      <c r="D2603" t="s">
        <v>2166</v>
      </c>
      <c r="E2603" t="str">
        <f t="shared" si="40"/>
        <v>9411100-Atividades de organizações associativas patronais e empresariais</v>
      </c>
    </row>
    <row r="2604" spans="1:5" hidden="1">
      <c r="A2604">
        <v>3066</v>
      </c>
      <c r="B2604">
        <v>9412001</v>
      </c>
      <c r="D2604" t="s">
        <v>2167</v>
      </c>
      <c r="E2604" t="str">
        <f t="shared" si="40"/>
        <v>9412001-Atividades de fiscalização profissional</v>
      </c>
    </row>
    <row r="2605" spans="1:5" hidden="1">
      <c r="A2605">
        <v>3066</v>
      </c>
      <c r="B2605">
        <v>9412099</v>
      </c>
      <c r="D2605" t="s">
        <v>2168</v>
      </c>
      <c r="E2605" t="str">
        <f t="shared" si="40"/>
        <v>9412099-Outras atividades associativas profissionais</v>
      </c>
    </row>
    <row r="2606" spans="1:5" hidden="1">
      <c r="A2606">
        <v>3066</v>
      </c>
      <c r="B2606">
        <v>9420100</v>
      </c>
      <c r="D2606" t="s">
        <v>2169</v>
      </c>
      <c r="E2606" t="str">
        <f t="shared" si="40"/>
        <v>9420100-Atividades de organizações sindicais</v>
      </c>
    </row>
    <row r="2607" spans="1:5" hidden="1">
      <c r="A2607">
        <v>3066</v>
      </c>
      <c r="B2607">
        <v>9430800</v>
      </c>
      <c r="D2607" t="s">
        <v>2170</v>
      </c>
      <c r="E2607" t="str">
        <f t="shared" si="40"/>
        <v>9430800-Atividades de associações de defesa de direitos sociais</v>
      </c>
    </row>
    <row r="2608" spans="1:5" hidden="1">
      <c r="A2608">
        <v>3066</v>
      </c>
      <c r="B2608">
        <v>9492800</v>
      </c>
      <c r="D2608" t="s">
        <v>2171</v>
      </c>
      <c r="E2608" t="str">
        <f t="shared" si="40"/>
        <v>9492800-Atividades de organizações políticas</v>
      </c>
    </row>
    <row r="2609" spans="1:5" hidden="1">
      <c r="A2609">
        <v>3066</v>
      </c>
      <c r="B2609">
        <v>9493600</v>
      </c>
      <c r="D2609" t="s">
        <v>2172</v>
      </c>
      <c r="E2609" t="str">
        <f t="shared" si="40"/>
        <v>9493600-Atividades de organizações associativas ligadas à cultura e à arte</v>
      </c>
    </row>
    <row r="2610" spans="1:5" hidden="1">
      <c r="A2610">
        <v>3066</v>
      </c>
      <c r="B2610">
        <v>9499500</v>
      </c>
      <c r="D2610" t="s">
        <v>2173</v>
      </c>
      <c r="E2610" t="str">
        <f t="shared" si="40"/>
        <v>9499500-Atividades associativas não especificadas</v>
      </c>
    </row>
    <row r="2611" spans="1:5" hidden="1">
      <c r="A2611">
        <v>3067</v>
      </c>
      <c r="B2611">
        <v>9491000</v>
      </c>
      <c r="D2611" t="s">
        <v>2174</v>
      </c>
      <c r="E2611" t="str">
        <f t="shared" si="40"/>
        <v>9491000-Atividades de organizações religiosas</v>
      </c>
    </row>
    <row r="2612" spans="1:5" hidden="1">
      <c r="A2612">
        <v>3068</v>
      </c>
      <c r="B2612">
        <v>8112500</v>
      </c>
      <c r="D2612" t="s">
        <v>2175</v>
      </c>
      <c r="E2612" t="str">
        <f t="shared" si="40"/>
        <v>8112500-Condomínios prediais</v>
      </c>
    </row>
    <row r="2613" spans="1:5" hidden="1">
      <c r="A2613">
        <v>4001</v>
      </c>
      <c r="B2613">
        <v>111301</v>
      </c>
      <c r="D2613" t="s">
        <v>2194</v>
      </c>
      <c r="E2613" t="str">
        <f t="shared" si="40"/>
        <v>111301-Cultivo de arroz</v>
      </c>
    </row>
    <row r="2614" spans="1:5" hidden="1">
      <c r="A2614">
        <v>4001</v>
      </c>
      <c r="B2614">
        <v>111302</v>
      </c>
      <c r="D2614" t="s">
        <v>2195</v>
      </c>
      <c r="E2614" t="str">
        <f t="shared" si="40"/>
        <v>111302-Cultivo de milho</v>
      </c>
    </row>
    <row r="2615" spans="1:5" hidden="1">
      <c r="A2615">
        <v>4001</v>
      </c>
      <c r="B2615">
        <v>111303</v>
      </c>
      <c r="D2615" t="s">
        <v>2196</v>
      </c>
      <c r="E2615" t="str">
        <f t="shared" si="40"/>
        <v>111303-Cultivo de trigo</v>
      </c>
    </row>
    <row r="2616" spans="1:5" hidden="1">
      <c r="A2616">
        <v>4001</v>
      </c>
      <c r="B2616">
        <v>111399</v>
      </c>
      <c r="D2616" t="s">
        <v>2197</v>
      </c>
      <c r="E2616" t="str">
        <f t="shared" si="40"/>
        <v>111399-Cultivo de outros cereais não especificados</v>
      </c>
    </row>
    <row r="2617" spans="1:5" hidden="1">
      <c r="A2617">
        <v>4001</v>
      </c>
      <c r="B2617">
        <v>112101</v>
      </c>
      <c r="D2617" t="s">
        <v>2198</v>
      </c>
      <c r="E2617" t="str">
        <f t="shared" si="40"/>
        <v>112101-Cultivo de algodão herbáceo</v>
      </c>
    </row>
    <row r="2618" spans="1:5" hidden="1">
      <c r="A2618">
        <v>4001</v>
      </c>
      <c r="B2618">
        <v>112102</v>
      </c>
      <c r="D2618" t="s">
        <v>2199</v>
      </c>
      <c r="E2618" t="str">
        <f t="shared" si="40"/>
        <v>112102-Cultivo de juta</v>
      </c>
    </row>
    <row r="2619" spans="1:5" hidden="1">
      <c r="A2619">
        <v>4001</v>
      </c>
      <c r="B2619">
        <v>112199</v>
      </c>
      <c r="D2619" t="s">
        <v>2200</v>
      </c>
      <c r="E2619" t="str">
        <f t="shared" si="40"/>
        <v>112199-Cultivo de outras fibras de lavoura temporária não especificadas</v>
      </c>
    </row>
    <row r="2620" spans="1:5" hidden="1">
      <c r="A2620">
        <v>4001</v>
      </c>
      <c r="B2620">
        <v>113000</v>
      </c>
      <c r="D2620" t="s">
        <v>2201</v>
      </c>
      <c r="E2620" t="str">
        <f t="shared" si="40"/>
        <v>113000-Cultivo de cana-de-açúcar</v>
      </c>
    </row>
    <row r="2621" spans="1:5" hidden="1">
      <c r="A2621">
        <v>4001</v>
      </c>
      <c r="B2621">
        <v>114800</v>
      </c>
      <c r="D2621" t="s">
        <v>2202</v>
      </c>
      <c r="E2621" t="str">
        <f t="shared" si="40"/>
        <v>114800-Cultivo de fumo</v>
      </c>
    </row>
    <row r="2622" spans="1:5" hidden="1">
      <c r="A2622">
        <v>4001</v>
      </c>
      <c r="B2622">
        <v>115600</v>
      </c>
      <c r="D2622" t="s">
        <v>2203</v>
      </c>
      <c r="E2622" t="str">
        <f t="shared" si="40"/>
        <v>115600-Cultivo de soja</v>
      </c>
    </row>
    <row r="2623" spans="1:5" hidden="1">
      <c r="A2623">
        <v>4001</v>
      </c>
      <c r="B2623">
        <v>116401</v>
      </c>
      <c r="D2623" t="s">
        <v>2204</v>
      </c>
      <c r="E2623" t="str">
        <f t="shared" si="40"/>
        <v>116401-Cultivo de amendoim</v>
      </c>
    </row>
    <row r="2624" spans="1:5" hidden="1">
      <c r="A2624">
        <v>4001</v>
      </c>
      <c r="B2624">
        <v>116402</v>
      </c>
      <c r="D2624" t="s">
        <v>2205</v>
      </c>
      <c r="E2624" t="str">
        <f t="shared" si="40"/>
        <v>116402-Cultivo de girassol</v>
      </c>
    </row>
    <row r="2625" spans="1:5" hidden="1">
      <c r="A2625">
        <v>4001</v>
      </c>
      <c r="B2625">
        <v>116403</v>
      </c>
      <c r="D2625" t="s">
        <v>2206</v>
      </c>
      <c r="E2625" t="str">
        <f t="shared" si="40"/>
        <v>116403-Cultivo de mamona</v>
      </c>
    </row>
    <row r="2626" spans="1:5" hidden="1">
      <c r="A2626">
        <v>4001</v>
      </c>
      <c r="B2626">
        <v>116499</v>
      </c>
      <c r="D2626" t="s">
        <v>2207</v>
      </c>
      <c r="E2626" t="str">
        <f t="shared" si="40"/>
        <v>116499-Cultivo de outras oleaginosas de lavoura temporária não especificadas</v>
      </c>
    </row>
    <row r="2627" spans="1:5" hidden="1">
      <c r="A2627">
        <v>4001</v>
      </c>
      <c r="B2627">
        <v>119901</v>
      </c>
      <c r="D2627" t="s">
        <v>2208</v>
      </c>
      <c r="E2627" t="str">
        <f t="shared" si="40"/>
        <v>119901-Cultivo de abacaxi</v>
      </c>
    </row>
    <row r="2628" spans="1:5" hidden="1">
      <c r="A2628">
        <v>4001</v>
      </c>
      <c r="B2628">
        <v>119902</v>
      </c>
      <c r="D2628" t="s">
        <v>2209</v>
      </c>
      <c r="E2628" t="str">
        <f t="shared" si="40"/>
        <v>119902-Cultivo de alho</v>
      </c>
    </row>
    <row r="2629" spans="1:5" hidden="1">
      <c r="A2629">
        <v>4001</v>
      </c>
      <c r="B2629">
        <v>119903</v>
      </c>
      <c r="D2629" t="s">
        <v>2210</v>
      </c>
      <c r="E2629" t="str">
        <f t="shared" si="40"/>
        <v>119903-Cultivo de batata-inglesa</v>
      </c>
    </row>
    <row r="2630" spans="1:5" hidden="1">
      <c r="A2630">
        <v>4001</v>
      </c>
      <c r="B2630">
        <v>119904</v>
      </c>
      <c r="D2630" t="s">
        <v>2211</v>
      </c>
      <c r="E2630" t="str">
        <f t="shared" si="40"/>
        <v>119904-Cultivo de cebola</v>
      </c>
    </row>
    <row r="2631" spans="1:5" hidden="1">
      <c r="A2631">
        <v>4001</v>
      </c>
      <c r="B2631">
        <v>119905</v>
      </c>
      <c r="D2631" t="s">
        <v>2212</v>
      </c>
      <c r="E2631" t="str">
        <f t="shared" si="40"/>
        <v>119905-Cultivo de feijão</v>
      </c>
    </row>
    <row r="2632" spans="1:5" hidden="1">
      <c r="A2632">
        <v>4001</v>
      </c>
      <c r="B2632">
        <v>119906</v>
      </c>
      <c r="D2632" t="s">
        <v>2213</v>
      </c>
      <c r="E2632" t="str">
        <f t="shared" ref="E2632:E2695" si="41">CONCATENATE(B2632,"-",D2632)</f>
        <v>119906-Cultivo de mandioca</v>
      </c>
    </row>
    <row r="2633" spans="1:5" hidden="1">
      <c r="A2633">
        <v>4001</v>
      </c>
      <c r="B2633">
        <v>119907</v>
      </c>
      <c r="D2633" t="s">
        <v>2214</v>
      </c>
      <c r="E2633" t="str">
        <f t="shared" si="41"/>
        <v>119907-Cultivo de melão</v>
      </c>
    </row>
    <row r="2634" spans="1:5" hidden="1">
      <c r="A2634">
        <v>4001</v>
      </c>
      <c r="B2634">
        <v>119908</v>
      </c>
      <c r="D2634" t="s">
        <v>2215</v>
      </c>
      <c r="E2634" t="str">
        <f t="shared" si="41"/>
        <v>119908-Cultivo de melancia</v>
      </c>
    </row>
    <row r="2635" spans="1:5" hidden="1">
      <c r="A2635">
        <v>4001</v>
      </c>
      <c r="B2635">
        <v>119909</v>
      </c>
      <c r="D2635" t="s">
        <v>2216</v>
      </c>
      <c r="E2635" t="str">
        <f t="shared" si="41"/>
        <v>119909-Cultivo de tomate rasteiro</v>
      </c>
    </row>
    <row r="2636" spans="1:5" hidden="1">
      <c r="A2636">
        <v>4001</v>
      </c>
      <c r="B2636">
        <v>119999</v>
      </c>
      <c r="D2636" t="s">
        <v>2217</v>
      </c>
      <c r="E2636" t="str">
        <f t="shared" si="41"/>
        <v>119999-Cultivo de outras plantas de lavoura temporária não especificadas</v>
      </c>
    </row>
    <row r="2637" spans="1:5" hidden="1">
      <c r="A2637">
        <v>4001</v>
      </c>
      <c r="B2637">
        <v>121101</v>
      </c>
      <c r="D2637" t="s">
        <v>2218</v>
      </c>
      <c r="E2637" t="str">
        <f t="shared" si="41"/>
        <v>121101-Horticultura, exceto morango</v>
      </c>
    </row>
    <row r="2638" spans="1:5" hidden="1">
      <c r="A2638">
        <v>4001</v>
      </c>
      <c r="B2638">
        <v>121102</v>
      </c>
      <c r="D2638" t="s">
        <v>2219</v>
      </c>
      <c r="E2638" t="str">
        <f t="shared" si="41"/>
        <v>121102-Cultivo de morango</v>
      </c>
    </row>
    <row r="2639" spans="1:5" hidden="1">
      <c r="A2639">
        <v>4001</v>
      </c>
      <c r="B2639">
        <v>122900</v>
      </c>
      <c r="D2639" t="s">
        <v>2220</v>
      </c>
      <c r="E2639" t="str">
        <f t="shared" si="41"/>
        <v>122900-Cultivo de flores e plantas ornamentais</v>
      </c>
    </row>
    <row r="2640" spans="1:5" hidden="1">
      <c r="A2640">
        <v>4001</v>
      </c>
      <c r="B2640">
        <v>131800</v>
      </c>
      <c r="D2640" t="s">
        <v>2221</v>
      </c>
      <c r="E2640" t="str">
        <f t="shared" si="41"/>
        <v>131800-Cultivo de laranja</v>
      </c>
    </row>
    <row r="2641" spans="1:5" hidden="1">
      <c r="A2641">
        <v>4001</v>
      </c>
      <c r="B2641">
        <v>132600</v>
      </c>
      <c r="D2641" t="s">
        <v>2222</v>
      </c>
      <c r="E2641" t="str">
        <f t="shared" si="41"/>
        <v>132600-Cultivo de uva</v>
      </c>
    </row>
    <row r="2642" spans="1:5" hidden="1">
      <c r="A2642">
        <v>4001</v>
      </c>
      <c r="B2642">
        <v>133401</v>
      </c>
      <c r="D2642" t="s">
        <v>2223</v>
      </c>
      <c r="E2642" t="str">
        <f t="shared" si="41"/>
        <v>133401-Cultivo de açaí</v>
      </c>
    </row>
    <row r="2643" spans="1:5" hidden="1">
      <c r="A2643">
        <v>4001</v>
      </c>
      <c r="B2643">
        <v>133402</v>
      </c>
      <c r="D2643" t="s">
        <v>2224</v>
      </c>
      <c r="E2643" t="str">
        <f t="shared" si="41"/>
        <v>133402-Cultivo de banana</v>
      </c>
    </row>
    <row r="2644" spans="1:5" hidden="1">
      <c r="A2644">
        <v>4001</v>
      </c>
      <c r="B2644">
        <v>133403</v>
      </c>
      <c r="D2644" t="s">
        <v>2225</v>
      </c>
      <c r="E2644" t="str">
        <f t="shared" si="41"/>
        <v>133403-Cultivo de caju</v>
      </c>
    </row>
    <row r="2645" spans="1:5" hidden="1">
      <c r="A2645">
        <v>4001</v>
      </c>
      <c r="B2645">
        <v>133404</v>
      </c>
      <c r="D2645" t="s">
        <v>2226</v>
      </c>
      <c r="E2645" t="str">
        <f t="shared" si="41"/>
        <v>133404-Cultivo de cítricos, exceto laranja</v>
      </c>
    </row>
    <row r="2646" spans="1:5" hidden="1">
      <c r="A2646">
        <v>4001</v>
      </c>
      <c r="B2646">
        <v>133405</v>
      </c>
      <c r="D2646" t="s">
        <v>2227</v>
      </c>
      <c r="E2646" t="str">
        <f t="shared" si="41"/>
        <v>133405-Cultivo de coco-da-baía</v>
      </c>
    </row>
    <row r="2647" spans="1:5" hidden="1">
      <c r="A2647">
        <v>4001</v>
      </c>
      <c r="B2647">
        <v>133406</v>
      </c>
      <c r="D2647" t="s">
        <v>2228</v>
      </c>
      <c r="E2647" t="str">
        <f t="shared" si="41"/>
        <v>133406-Cultivo de guaraná</v>
      </c>
    </row>
    <row r="2648" spans="1:5" hidden="1">
      <c r="A2648">
        <v>4001</v>
      </c>
      <c r="B2648">
        <v>133407</v>
      </c>
      <c r="D2648" t="s">
        <v>2229</v>
      </c>
      <c r="E2648" t="str">
        <f t="shared" si="41"/>
        <v>133407-Cultivo de maçã</v>
      </c>
    </row>
    <row r="2649" spans="1:5" hidden="1">
      <c r="A2649">
        <v>4001</v>
      </c>
      <c r="B2649">
        <v>133408</v>
      </c>
      <c r="D2649" t="s">
        <v>2230</v>
      </c>
      <c r="E2649" t="str">
        <f t="shared" si="41"/>
        <v>133408-Cultivo de mamão</v>
      </c>
    </row>
    <row r="2650" spans="1:5" hidden="1">
      <c r="A2650">
        <v>4001</v>
      </c>
      <c r="B2650">
        <v>133409</v>
      </c>
      <c r="D2650" t="s">
        <v>2231</v>
      </c>
      <c r="E2650" t="str">
        <f t="shared" si="41"/>
        <v>133409-Cultivo de maracujá</v>
      </c>
    </row>
    <row r="2651" spans="1:5" hidden="1">
      <c r="A2651">
        <v>4001</v>
      </c>
      <c r="B2651">
        <v>133410</v>
      </c>
      <c r="D2651" t="s">
        <v>2232</v>
      </c>
      <c r="E2651" t="str">
        <f t="shared" si="41"/>
        <v>133410-Cultivo de manga</v>
      </c>
    </row>
    <row r="2652" spans="1:5" hidden="1">
      <c r="A2652">
        <v>4001</v>
      </c>
      <c r="B2652">
        <v>133411</v>
      </c>
      <c r="D2652" t="s">
        <v>2233</v>
      </c>
      <c r="E2652" t="str">
        <f t="shared" si="41"/>
        <v>133411-Cultivo de pêssego</v>
      </c>
    </row>
    <row r="2653" spans="1:5" hidden="1">
      <c r="A2653">
        <v>4001</v>
      </c>
      <c r="B2653">
        <v>133499</v>
      </c>
      <c r="D2653" t="s">
        <v>2234</v>
      </c>
      <c r="E2653" t="str">
        <f t="shared" si="41"/>
        <v>133499-Cultivo de frutas de lavoura permanente não especificadas</v>
      </c>
    </row>
    <row r="2654" spans="1:5" hidden="1">
      <c r="A2654">
        <v>4001</v>
      </c>
      <c r="B2654">
        <v>134200</v>
      </c>
      <c r="D2654" t="s">
        <v>2235</v>
      </c>
      <c r="E2654" t="str">
        <f t="shared" si="41"/>
        <v>134200-Cultivo de café</v>
      </c>
    </row>
    <row r="2655" spans="1:5" hidden="1">
      <c r="A2655">
        <v>4001</v>
      </c>
      <c r="B2655">
        <v>135100</v>
      </c>
      <c r="D2655" t="s">
        <v>2236</v>
      </c>
      <c r="E2655" t="str">
        <f t="shared" si="41"/>
        <v>135100-Cultivo de cacau</v>
      </c>
    </row>
    <row r="2656" spans="1:5" hidden="1">
      <c r="A2656">
        <v>4001</v>
      </c>
      <c r="B2656">
        <v>139301</v>
      </c>
      <c r="D2656" t="s">
        <v>2237</v>
      </c>
      <c r="E2656" t="str">
        <f t="shared" si="41"/>
        <v>139301-Cultivo de chá-da-índia</v>
      </c>
    </row>
    <row r="2657" spans="1:5" hidden="1">
      <c r="A2657">
        <v>4001</v>
      </c>
      <c r="B2657">
        <v>139302</v>
      </c>
      <c r="D2657" t="s">
        <v>2238</v>
      </c>
      <c r="E2657" t="str">
        <f t="shared" si="41"/>
        <v>139302-Cultivo de erva-mate</v>
      </c>
    </row>
    <row r="2658" spans="1:5" hidden="1">
      <c r="A2658">
        <v>4001</v>
      </c>
      <c r="B2658">
        <v>139303</v>
      </c>
      <c r="D2658" t="s">
        <v>2239</v>
      </c>
      <c r="E2658" t="str">
        <f t="shared" si="41"/>
        <v>139303-Cultivo de pimenta-do-reino</v>
      </c>
    </row>
    <row r="2659" spans="1:5" hidden="1">
      <c r="A2659">
        <v>4001</v>
      </c>
      <c r="B2659">
        <v>139304</v>
      </c>
      <c r="D2659" t="s">
        <v>2240</v>
      </c>
      <c r="E2659" t="str">
        <f t="shared" si="41"/>
        <v>139304-Cultivo de plantas para condimento, exceto pimenta-do-reino</v>
      </c>
    </row>
    <row r="2660" spans="1:5" hidden="1">
      <c r="A2660">
        <v>4001</v>
      </c>
      <c r="B2660">
        <v>139305</v>
      </c>
      <c r="D2660" t="s">
        <v>2241</v>
      </c>
      <c r="E2660" t="str">
        <f t="shared" si="41"/>
        <v>139305-Cultivo de dendê</v>
      </c>
    </row>
    <row r="2661" spans="1:5" hidden="1">
      <c r="A2661">
        <v>4001</v>
      </c>
      <c r="B2661">
        <v>139306</v>
      </c>
      <c r="D2661" t="s">
        <v>2242</v>
      </c>
      <c r="E2661" t="str">
        <f t="shared" si="41"/>
        <v>139306-Cultivo de seringueira</v>
      </c>
    </row>
    <row r="2662" spans="1:5" hidden="1">
      <c r="A2662">
        <v>4001</v>
      </c>
      <c r="B2662">
        <v>139399</v>
      </c>
      <c r="D2662" t="s">
        <v>2243</v>
      </c>
      <c r="E2662" t="str">
        <f t="shared" si="41"/>
        <v>139399-Cultivo de outras plantas de lavoura permanente não especificadas</v>
      </c>
    </row>
    <row r="2663" spans="1:5" hidden="1">
      <c r="A2663">
        <v>4001</v>
      </c>
      <c r="B2663">
        <v>141501</v>
      </c>
      <c r="D2663" t="s">
        <v>2244</v>
      </c>
      <c r="E2663" t="str">
        <f t="shared" si="41"/>
        <v>141501-Produção de sementes certificadas, exceto de forrageiras para pasto</v>
      </c>
    </row>
    <row r="2664" spans="1:5" hidden="1">
      <c r="A2664">
        <v>4001</v>
      </c>
      <c r="B2664">
        <v>141502</v>
      </c>
      <c r="D2664" t="s">
        <v>2245</v>
      </c>
      <c r="E2664" t="str">
        <f t="shared" si="41"/>
        <v>141502-Produção de sementes certificadas de forrageiras para formação de pasto</v>
      </c>
    </row>
    <row r="2665" spans="1:5" hidden="1">
      <c r="A2665">
        <v>4001</v>
      </c>
      <c r="B2665">
        <v>142300</v>
      </c>
      <c r="D2665" t="s">
        <v>2246</v>
      </c>
      <c r="E2665" t="str">
        <f t="shared" si="41"/>
        <v>142300-Produção de mudas e outras formas de propagação vegetal, certificadas</v>
      </c>
    </row>
    <row r="2666" spans="1:5" hidden="1">
      <c r="A2666">
        <v>4001</v>
      </c>
      <c r="B2666">
        <v>151201</v>
      </c>
      <c r="D2666" t="s">
        <v>2247</v>
      </c>
      <c r="E2666" t="str">
        <f t="shared" si="41"/>
        <v>151201-Criação de bovinos para corte</v>
      </c>
    </row>
    <row r="2667" spans="1:5" hidden="1">
      <c r="A2667">
        <v>4001</v>
      </c>
      <c r="B2667">
        <v>151202</v>
      </c>
      <c r="D2667" t="s">
        <v>2248</v>
      </c>
      <c r="E2667" t="str">
        <f t="shared" si="41"/>
        <v>151202-Criação de bovinos para leite</v>
      </c>
    </row>
    <row r="2668" spans="1:5" hidden="1">
      <c r="A2668">
        <v>4001</v>
      </c>
      <c r="B2668">
        <v>151203</v>
      </c>
      <c r="D2668" t="s">
        <v>2249</v>
      </c>
      <c r="E2668" t="str">
        <f t="shared" si="41"/>
        <v>151203-Criação de bovinos, exceto para corte e leite</v>
      </c>
    </row>
    <row r="2669" spans="1:5" hidden="1">
      <c r="A2669">
        <v>4001</v>
      </c>
      <c r="B2669">
        <v>152101</v>
      </c>
      <c r="D2669" t="s">
        <v>2250</v>
      </c>
      <c r="E2669" t="str">
        <f t="shared" si="41"/>
        <v>152101-Criação de bufalinos</v>
      </c>
    </row>
    <row r="2670" spans="1:5" hidden="1">
      <c r="A2670">
        <v>4001</v>
      </c>
      <c r="B2670">
        <v>152102</v>
      </c>
      <c r="D2670" t="s">
        <v>2251</v>
      </c>
      <c r="E2670" t="str">
        <f t="shared" si="41"/>
        <v>152102-Criação de eqüinos</v>
      </c>
    </row>
    <row r="2671" spans="1:5" hidden="1">
      <c r="A2671">
        <v>4001</v>
      </c>
      <c r="B2671">
        <v>152103</v>
      </c>
      <c r="D2671" t="s">
        <v>2252</v>
      </c>
      <c r="E2671" t="str">
        <f t="shared" si="41"/>
        <v>152103-Criação de asininos e muares</v>
      </c>
    </row>
    <row r="2672" spans="1:5" hidden="1">
      <c r="A2672">
        <v>4001</v>
      </c>
      <c r="B2672">
        <v>153901</v>
      </c>
      <c r="D2672" t="s">
        <v>2253</v>
      </c>
      <c r="E2672" t="str">
        <f t="shared" si="41"/>
        <v>153901-Criação de caprinos</v>
      </c>
    </row>
    <row r="2673" spans="1:5" hidden="1">
      <c r="A2673">
        <v>4001</v>
      </c>
      <c r="B2673">
        <v>153902</v>
      </c>
      <c r="D2673" t="s">
        <v>2254</v>
      </c>
      <c r="E2673" t="str">
        <f t="shared" si="41"/>
        <v>153902-Criação de ovinos, inclusive para produção de lã</v>
      </c>
    </row>
    <row r="2674" spans="1:5" hidden="1">
      <c r="A2674">
        <v>4001</v>
      </c>
      <c r="B2674">
        <v>154700</v>
      </c>
      <c r="D2674" t="s">
        <v>2255</v>
      </c>
      <c r="E2674" t="str">
        <f t="shared" si="41"/>
        <v>154700-Criação de suínos</v>
      </c>
    </row>
    <row r="2675" spans="1:5" hidden="1">
      <c r="A2675">
        <v>4001</v>
      </c>
      <c r="B2675">
        <v>155501</v>
      </c>
      <c r="D2675" t="s">
        <v>2256</v>
      </c>
      <c r="E2675" t="str">
        <f t="shared" si="41"/>
        <v>155501-Criação de frangos para corte</v>
      </c>
    </row>
    <row r="2676" spans="1:5" hidden="1">
      <c r="A2676">
        <v>4001</v>
      </c>
      <c r="B2676">
        <v>155502</v>
      </c>
      <c r="D2676" t="s">
        <v>2257</v>
      </c>
      <c r="E2676" t="str">
        <f t="shared" si="41"/>
        <v>155502-Produção de pintos de um dia</v>
      </c>
    </row>
    <row r="2677" spans="1:5" hidden="1">
      <c r="A2677">
        <v>4001</v>
      </c>
      <c r="B2677">
        <v>155503</v>
      </c>
      <c r="D2677" t="s">
        <v>2258</v>
      </c>
      <c r="E2677" t="str">
        <f t="shared" si="41"/>
        <v>155503-Criação de outros galináceos, exceto para corte</v>
      </c>
    </row>
    <row r="2678" spans="1:5" hidden="1">
      <c r="A2678">
        <v>4001</v>
      </c>
      <c r="B2678">
        <v>155504</v>
      </c>
      <c r="D2678" t="s">
        <v>2259</v>
      </c>
      <c r="E2678" t="str">
        <f t="shared" si="41"/>
        <v>155504-Criação de aves, exceto galináceos</v>
      </c>
    </row>
    <row r="2679" spans="1:5" hidden="1">
      <c r="A2679">
        <v>4001</v>
      </c>
      <c r="B2679">
        <v>155505</v>
      </c>
      <c r="D2679" t="s">
        <v>2260</v>
      </c>
      <c r="E2679" t="str">
        <f t="shared" si="41"/>
        <v>155505-Produção de ovos</v>
      </c>
    </row>
    <row r="2680" spans="1:5" hidden="1">
      <c r="A2680">
        <v>4001</v>
      </c>
      <c r="B2680">
        <v>159801</v>
      </c>
      <c r="D2680" t="s">
        <v>2261</v>
      </c>
      <c r="E2680" t="str">
        <f t="shared" si="41"/>
        <v>159801-Apicultura</v>
      </c>
    </row>
    <row r="2681" spans="1:5" hidden="1">
      <c r="A2681">
        <v>4001</v>
      </c>
      <c r="B2681">
        <v>159802</v>
      </c>
      <c r="D2681" t="s">
        <v>2262</v>
      </c>
      <c r="E2681" t="str">
        <f t="shared" si="41"/>
        <v>159802-Criação de animais de estimação</v>
      </c>
    </row>
    <row r="2682" spans="1:5" hidden="1">
      <c r="A2682">
        <v>4001</v>
      </c>
      <c r="B2682">
        <v>159803</v>
      </c>
      <c r="D2682" t="s">
        <v>2263</v>
      </c>
      <c r="E2682" t="str">
        <f t="shared" si="41"/>
        <v>159803-Criação de escargô</v>
      </c>
    </row>
    <row r="2683" spans="1:5" hidden="1">
      <c r="A2683">
        <v>4001</v>
      </c>
      <c r="B2683">
        <v>159804</v>
      </c>
      <c r="D2683" t="s">
        <v>2264</v>
      </c>
      <c r="E2683" t="str">
        <f t="shared" si="41"/>
        <v>159804-Criação de bicho-da-seda</v>
      </c>
    </row>
    <row r="2684" spans="1:5" hidden="1">
      <c r="A2684">
        <v>4001</v>
      </c>
      <c r="B2684">
        <v>159899</v>
      </c>
      <c r="D2684" t="s">
        <v>2265</v>
      </c>
      <c r="E2684" t="str">
        <f t="shared" si="41"/>
        <v>159899-Criação de animais não especificados</v>
      </c>
    </row>
    <row r="2685" spans="1:5" hidden="1">
      <c r="A2685">
        <v>4001</v>
      </c>
      <c r="B2685">
        <v>161001</v>
      </c>
      <c r="D2685" t="s">
        <v>2266</v>
      </c>
      <c r="E2685" t="str">
        <f t="shared" si="41"/>
        <v>161001-Serviço de pulverização e controle de pragas agrícolas</v>
      </c>
    </row>
    <row r="2686" spans="1:5" hidden="1">
      <c r="A2686">
        <v>4001</v>
      </c>
      <c r="B2686">
        <v>161002</v>
      </c>
      <c r="D2686" t="s">
        <v>2267</v>
      </c>
      <c r="E2686" t="str">
        <f t="shared" si="41"/>
        <v>161002-Serviço de poda de árvores para lavouras</v>
      </c>
    </row>
    <row r="2687" spans="1:5" hidden="1">
      <c r="A2687">
        <v>4001</v>
      </c>
      <c r="B2687">
        <v>161003</v>
      </c>
      <c r="D2687" t="s">
        <v>2268</v>
      </c>
      <c r="E2687" t="str">
        <f t="shared" si="41"/>
        <v>161003-Serviço de preparação de terreno, cultivo e colheita</v>
      </c>
    </row>
    <row r="2688" spans="1:5" hidden="1">
      <c r="A2688">
        <v>4001</v>
      </c>
      <c r="B2688">
        <v>161099</v>
      </c>
      <c r="D2688" t="s">
        <v>2269</v>
      </c>
      <c r="E2688" t="str">
        <f t="shared" si="41"/>
        <v>161099-Atividades de apoio à agricultura não especificadas</v>
      </c>
    </row>
    <row r="2689" spans="1:5" hidden="1">
      <c r="A2689">
        <v>4001</v>
      </c>
      <c r="B2689">
        <v>162801</v>
      </c>
      <c r="D2689" t="s">
        <v>2270</v>
      </c>
      <c r="E2689" t="str">
        <f t="shared" si="41"/>
        <v>162801-Serviço de inseminação artificial em animais</v>
      </c>
    </row>
    <row r="2690" spans="1:5" hidden="1">
      <c r="A2690">
        <v>4001</v>
      </c>
      <c r="B2690">
        <v>162802</v>
      </c>
      <c r="D2690" t="s">
        <v>2271</v>
      </c>
      <c r="E2690" t="str">
        <f t="shared" si="41"/>
        <v>162802-Serviço de tosquiamento de ovinos</v>
      </c>
    </row>
    <row r="2691" spans="1:5" hidden="1">
      <c r="A2691">
        <v>4001</v>
      </c>
      <c r="B2691">
        <v>162803</v>
      </c>
      <c r="D2691" t="s">
        <v>2272</v>
      </c>
      <c r="E2691" t="str">
        <f t="shared" si="41"/>
        <v>162803-Serviço de manejo de animais</v>
      </c>
    </row>
    <row r="2692" spans="1:5" hidden="1">
      <c r="A2692">
        <v>4001</v>
      </c>
      <c r="B2692">
        <v>162899</v>
      </c>
      <c r="D2692" t="s">
        <v>2273</v>
      </c>
      <c r="E2692" t="str">
        <f t="shared" si="41"/>
        <v>162899-Atividades de apoio à pecuária não especificadas</v>
      </c>
    </row>
    <row r="2693" spans="1:5" hidden="1">
      <c r="A2693">
        <v>4001</v>
      </c>
      <c r="B2693">
        <v>163600</v>
      </c>
      <c r="D2693" t="s">
        <v>2274</v>
      </c>
      <c r="E2693" t="str">
        <f t="shared" si="41"/>
        <v>163600-Atividades de pós-colheita</v>
      </c>
    </row>
    <row r="2694" spans="1:5" hidden="1">
      <c r="A2694">
        <v>4003</v>
      </c>
      <c r="B2694">
        <v>1011201</v>
      </c>
      <c r="D2694" t="s">
        <v>1004</v>
      </c>
      <c r="E2694" t="str">
        <f t="shared" si="41"/>
        <v>1011201-Frigorífico - abate de bovinos</v>
      </c>
    </row>
    <row r="2695" spans="1:5" hidden="1">
      <c r="A2695">
        <v>4003</v>
      </c>
      <c r="B2695">
        <v>1011202</v>
      </c>
      <c r="D2695" t="s">
        <v>1005</v>
      </c>
      <c r="E2695" t="str">
        <f t="shared" si="41"/>
        <v>1011202-Frigorífico - abate de eqüinos</v>
      </c>
    </row>
    <row r="2696" spans="1:5" hidden="1">
      <c r="A2696">
        <v>4003</v>
      </c>
      <c r="B2696">
        <v>1011203</v>
      </c>
      <c r="D2696" t="s">
        <v>1006</v>
      </c>
      <c r="E2696" t="str">
        <f t="shared" ref="E2696:E2759" si="42">CONCATENATE(B2696,"-",D2696)</f>
        <v>1011203-Frigorífico - abate de ovinos e caprinos</v>
      </c>
    </row>
    <row r="2697" spans="1:5" hidden="1">
      <c r="A2697">
        <v>4003</v>
      </c>
      <c r="B2697">
        <v>1011204</v>
      </c>
      <c r="D2697" t="s">
        <v>1007</v>
      </c>
      <c r="E2697" t="str">
        <f t="shared" si="42"/>
        <v>1011204-Frigorífico - abate de bufalinos</v>
      </c>
    </row>
    <row r="2698" spans="1:5" hidden="1">
      <c r="A2698">
        <v>4003</v>
      </c>
      <c r="B2698">
        <v>1011205</v>
      </c>
      <c r="D2698" t="s">
        <v>1008</v>
      </c>
      <c r="E2698" t="str">
        <f t="shared" si="42"/>
        <v>1011205-Matadouro - abate de reses sob contrato, exceto abate de suínos</v>
      </c>
    </row>
    <row r="2699" spans="1:5" hidden="1">
      <c r="A2699">
        <v>4003</v>
      </c>
      <c r="B2699">
        <v>1012101</v>
      </c>
      <c r="D2699" t="s">
        <v>1009</v>
      </c>
      <c r="E2699" t="str">
        <f t="shared" si="42"/>
        <v>1012101-Abate de aves</v>
      </c>
    </row>
    <row r="2700" spans="1:5" hidden="1">
      <c r="A2700">
        <v>4003</v>
      </c>
      <c r="B2700">
        <v>1012102</v>
      </c>
      <c r="D2700" t="s">
        <v>1010</v>
      </c>
      <c r="E2700" t="str">
        <f t="shared" si="42"/>
        <v>1012102-Abate de pequenos animais</v>
      </c>
    </row>
    <row r="2701" spans="1:5" hidden="1">
      <c r="A2701">
        <v>4003</v>
      </c>
      <c r="B2701">
        <v>1012103</v>
      </c>
      <c r="D2701" t="s">
        <v>1011</v>
      </c>
      <c r="E2701" t="str">
        <f t="shared" si="42"/>
        <v>1012103-Frigorífico - abate de suínos</v>
      </c>
    </row>
    <row r="2702" spans="1:5" hidden="1">
      <c r="A2702">
        <v>4003</v>
      </c>
      <c r="B2702">
        <v>1012104</v>
      </c>
      <c r="D2702" t="s">
        <v>1012</v>
      </c>
      <c r="E2702" t="str">
        <f t="shared" si="42"/>
        <v>1012104-Matadouro - abate de suínos sob contrato</v>
      </c>
    </row>
    <row r="2703" spans="1:5" hidden="1">
      <c r="A2703">
        <v>4003</v>
      </c>
      <c r="B2703">
        <v>1013901</v>
      </c>
      <c r="D2703" t="s">
        <v>1013</v>
      </c>
      <c r="E2703" t="str">
        <f t="shared" si="42"/>
        <v>1013901-Fabricação de produtos de carne</v>
      </c>
    </row>
    <row r="2704" spans="1:5" hidden="1">
      <c r="A2704">
        <v>4003</v>
      </c>
      <c r="B2704">
        <v>1013902</v>
      </c>
      <c r="D2704" t="s">
        <v>1014</v>
      </c>
      <c r="E2704" t="str">
        <f t="shared" si="42"/>
        <v>1013902-Preparação de subprodutos do abate</v>
      </c>
    </row>
    <row r="2705" spans="1:5" hidden="1">
      <c r="A2705">
        <v>4003</v>
      </c>
      <c r="B2705">
        <v>1020101</v>
      </c>
      <c r="D2705" t="s">
        <v>1015</v>
      </c>
      <c r="E2705" t="str">
        <f t="shared" si="42"/>
        <v>1020101-Preservação de peixes, crustáceos e moluscos</v>
      </c>
    </row>
    <row r="2706" spans="1:5" hidden="1">
      <c r="A2706">
        <v>4003</v>
      </c>
      <c r="B2706">
        <v>1020102</v>
      </c>
      <c r="D2706" t="s">
        <v>1016</v>
      </c>
      <c r="E2706" t="str">
        <f t="shared" si="42"/>
        <v>1020102-Fabricação de conservas de peixes, crustáceos e moluscos</v>
      </c>
    </row>
    <row r="2707" spans="1:5" hidden="1">
      <c r="A2707">
        <v>4003</v>
      </c>
      <c r="B2707">
        <v>1031700</v>
      </c>
      <c r="D2707" t="s">
        <v>1017</v>
      </c>
      <c r="E2707" t="str">
        <f t="shared" si="42"/>
        <v>1031700-Fabricação de conservas de frutas</v>
      </c>
    </row>
    <row r="2708" spans="1:5" hidden="1">
      <c r="A2708">
        <v>4003</v>
      </c>
      <c r="B2708">
        <v>1032501</v>
      </c>
      <c r="D2708" t="s">
        <v>1018</v>
      </c>
      <c r="E2708" t="str">
        <f t="shared" si="42"/>
        <v>1032501-Fabricação de conservas de palmito</v>
      </c>
    </row>
    <row r="2709" spans="1:5" hidden="1">
      <c r="A2709">
        <v>4003</v>
      </c>
      <c r="B2709">
        <v>1032599</v>
      </c>
      <c r="D2709" t="s">
        <v>1019</v>
      </c>
      <c r="E2709" t="str">
        <f t="shared" si="42"/>
        <v>1032599-Fabricação de conservas de legumes e outros vegetais, exceto palmito</v>
      </c>
    </row>
    <row r="2710" spans="1:5" hidden="1">
      <c r="A2710">
        <v>4003</v>
      </c>
      <c r="B2710">
        <v>1033301</v>
      </c>
      <c r="D2710" t="s">
        <v>1020</v>
      </c>
      <c r="E2710" t="str">
        <f t="shared" si="42"/>
        <v>1033301-Fabricação de sucos concentrados de frutas, hortaliças e legumes</v>
      </c>
    </row>
    <row r="2711" spans="1:5" hidden="1">
      <c r="A2711">
        <v>4003</v>
      </c>
      <c r="B2711">
        <v>1033302</v>
      </c>
      <c r="D2711" t="s">
        <v>1021</v>
      </c>
      <c r="E2711" t="str">
        <f t="shared" si="42"/>
        <v>1033302-Fabricação de sucos de frutas, hortaliças e legumes, exceto concentrados</v>
      </c>
    </row>
    <row r="2712" spans="1:5" hidden="1">
      <c r="A2712">
        <v>4003</v>
      </c>
      <c r="B2712">
        <v>1041400</v>
      </c>
      <c r="D2712" t="s">
        <v>1022</v>
      </c>
      <c r="E2712" t="str">
        <f t="shared" si="42"/>
        <v>1041400-Fabricação de óleos vegetais em bruto, exceto óleo de milho</v>
      </c>
    </row>
    <row r="2713" spans="1:5" hidden="1">
      <c r="A2713">
        <v>4003</v>
      </c>
      <c r="B2713">
        <v>1042200</v>
      </c>
      <c r="D2713" t="s">
        <v>1023</v>
      </c>
      <c r="E2713" t="str">
        <f t="shared" si="42"/>
        <v>1042200-Fabricação de óleos vegetais refinados, exceto óleo de milho</v>
      </c>
    </row>
    <row r="2714" spans="1:5" hidden="1">
      <c r="A2714">
        <v>4003</v>
      </c>
      <c r="B2714">
        <v>1043100</v>
      </c>
      <c r="D2714" t="s">
        <v>1024</v>
      </c>
      <c r="E2714" t="str">
        <f t="shared" si="42"/>
        <v>1043100-Fabricação de margarina e outras gorduras vegetais e de óleos não-comestíveis de animais</v>
      </c>
    </row>
    <row r="2715" spans="1:5" hidden="1">
      <c r="A2715">
        <v>4003</v>
      </c>
      <c r="B2715">
        <v>1051100</v>
      </c>
      <c r="D2715" t="s">
        <v>1025</v>
      </c>
      <c r="E2715" t="str">
        <f t="shared" si="42"/>
        <v>1051100-Preparação do leite</v>
      </c>
    </row>
    <row r="2716" spans="1:5" hidden="1">
      <c r="A2716">
        <v>4003</v>
      </c>
      <c r="B2716">
        <v>1052000</v>
      </c>
      <c r="D2716" t="s">
        <v>1026</v>
      </c>
      <c r="E2716" t="str">
        <f t="shared" si="42"/>
        <v>1052000-Fabricação de laticínios</v>
      </c>
    </row>
    <row r="2717" spans="1:5" hidden="1">
      <c r="A2717">
        <v>4003</v>
      </c>
      <c r="B2717">
        <v>1053800</v>
      </c>
      <c r="D2717" t="s">
        <v>1027</v>
      </c>
      <c r="E2717" t="str">
        <f t="shared" si="42"/>
        <v>1053800-Fabricação de sorvetes e outros gelados comestíveis</v>
      </c>
    </row>
    <row r="2718" spans="1:5" hidden="1">
      <c r="A2718">
        <v>4003</v>
      </c>
      <c r="B2718">
        <v>1061901</v>
      </c>
      <c r="D2718" t="s">
        <v>1028</v>
      </c>
      <c r="E2718" t="str">
        <f t="shared" si="42"/>
        <v>1061901-Beneficiamento de arroz</v>
      </c>
    </row>
    <row r="2719" spans="1:5" hidden="1">
      <c r="A2719">
        <v>4003</v>
      </c>
      <c r="B2719">
        <v>1061902</v>
      </c>
      <c r="D2719" t="s">
        <v>1029</v>
      </c>
      <c r="E2719" t="str">
        <f t="shared" si="42"/>
        <v>1061902-Fabricação de produtos do arroz</v>
      </c>
    </row>
    <row r="2720" spans="1:5" hidden="1">
      <c r="A2720">
        <v>4003</v>
      </c>
      <c r="B2720">
        <v>1062700</v>
      </c>
      <c r="D2720" t="s">
        <v>1030</v>
      </c>
      <c r="E2720" t="str">
        <f t="shared" si="42"/>
        <v>1062700-Moagem de trigo e fabricação de derivados</v>
      </c>
    </row>
    <row r="2721" spans="1:5" hidden="1">
      <c r="A2721">
        <v>4003</v>
      </c>
      <c r="B2721">
        <v>1063500</v>
      </c>
      <c r="D2721" t="s">
        <v>1031</v>
      </c>
      <c r="E2721" t="str">
        <f t="shared" si="42"/>
        <v>1063500-Fabricação de farinha de mandioca e derivados</v>
      </c>
    </row>
    <row r="2722" spans="1:5" hidden="1">
      <c r="A2722">
        <v>4003</v>
      </c>
      <c r="B2722">
        <v>1064300</v>
      </c>
      <c r="D2722" t="s">
        <v>1032</v>
      </c>
      <c r="E2722" t="str">
        <f t="shared" si="42"/>
        <v>1064300-Fabricação de farinha de milho e derivados, exceto óleos de milho</v>
      </c>
    </row>
    <row r="2723" spans="1:5" hidden="1">
      <c r="A2723">
        <v>4003</v>
      </c>
      <c r="B2723">
        <v>1065101</v>
      </c>
      <c r="D2723" t="s">
        <v>1033</v>
      </c>
      <c r="E2723" t="str">
        <f t="shared" si="42"/>
        <v>1065101-Fabricação de amidos e féculas de vegetais</v>
      </c>
    </row>
    <row r="2724" spans="1:5" hidden="1">
      <c r="A2724">
        <v>4003</v>
      </c>
      <c r="B2724">
        <v>1065102</v>
      </c>
      <c r="D2724" t="s">
        <v>1034</v>
      </c>
      <c r="E2724" t="str">
        <f t="shared" si="42"/>
        <v>1065102-Fabricação de óleo de milho em bruto</v>
      </c>
    </row>
    <row r="2725" spans="1:5" hidden="1">
      <c r="A2725">
        <v>4003</v>
      </c>
      <c r="B2725">
        <v>1065103</v>
      </c>
      <c r="D2725" t="s">
        <v>1035</v>
      </c>
      <c r="E2725" t="str">
        <f t="shared" si="42"/>
        <v>1065103-Fabricação de óleo de milho refinado</v>
      </c>
    </row>
    <row r="2726" spans="1:5" hidden="1">
      <c r="A2726">
        <v>4003</v>
      </c>
      <c r="B2726">
        <v>1066000</v>
      </c>
      <c r="D2726" t="s">
        <v>1036</v>
      </c>
      <c r="E2726" t="str">
        <f t="shared" si="42"/>
        <v>1066000-Fabricação de alimentos para animais</v>
      </c>
    </row>
    <row r="2727" spans="1:5" hidden="1">
      <c r="A2727">
        <v>4003</v>
      </c>
      <c r="B2727">
        <v>1069400</v>
      </c>
      <c r="D2727" t="s">
        <v>1037</v>
      </c>
      <c r="E2727" t="str">
        <f t="shared" si="42"/>
        <v>1069400-Moagem e fabricação de produtos de origem vegetal não especificados</v>
      </c>
    </row>
    <row r="2728" spans="1:5" hidden="1">
      <c r="A2728">
        <v>4003</v>
      </c>
      <c r="B2728">
        <v>1071600</v>
      </c>
      <c r="D2728" t="s">
        <v>1038</v>
      </c>
      <c r="E2728" t="str">
        <f t="shared" si="42"/>
        <v>1071600-Fabricação de açúcar em bruto</v>
      </c>
    </row>
    <row r="2729" spans="1:5" hidden="1">
      <c r="A2729">
        <v>4003</v>
      </c>
      <c r="B2729">
        <v>1072401</v>
      </c>
      <c r="D2729" t="s">
        <v>1039</v>
      </c>
      <c r="E2729" t="str">
        <f t="shared" si="42"/>
        <v>1072401-Fabricação de açúcar de cana refinado</v>
      </c>
    </row>
    <row r="2730" spans="1:5" hidden="1">
      <c r="A2730">
        <v>4003</v>
      </c>
      <c r="B2730">
        <v>1072402</v>
      </c>
      <c r="D2730" t="s">
        <v>1040</v>
      </c>
      <c r="E2730" t="str">
        <f t="shared" si="42"/>
        <v>1072402-Fabricação de açúcar de cereais (dextrose) e de beterraba</v>
      </c>
    </row>
    <row r="2731" spans="1:5" hidden="1">
      <c r="A2731">
        <v>4003</v>
      </c>
      <c r="B2731">
        <v>1081301</v>
      </c>
      <c r="D2731" t="s">
        <v>1041</v>
      </c>
      <c r="E2731" t="str">
        <f t="shared" si="42"/>
        <v>1081301-Beneficiamento de café</v>
      </c>
    </row>
    <row r="2732" spans="1:5" hidden="1">
      <c r="A2732">
        <v>4003</v>
      </c>
      <c r="B2732">
        <v>1081302</v>
      </c>
      <c r="D2732" t="s">
        <v>1042</v>
      </c>
      <c r="E2732" t="str">
        <f t="shared" si="42"/>
        <v>1081302-Torrefação e moagem de café</v>
      </c>
    </row>
    <row r="2733" spans="1:5" hidden="1">
      <c r="A2733">
        <v>4003</v>
      </c>
      <c r="B2733">
        <v>1082100</v>
      </c>
      <c r="D2733" t="s">
        <v>1043</v>
      </c>
      <c r="E2733" t="str">
        <f t="shared" si="42"/>
        <v>1082100-Fabricação de produtos à base de café</v>
      </c>
    </row>
    <row r="2734" spans="1:5" hidden="1">
      <c r="A2734">
        <v>4003</v>
      </c>
      <c r="B2734">
        <v>1091101</v>
      </c>
      <c r="D2734" t="s">
        <v>1044</v>
      </c>
      <c r="E2734" t="str">
        <f t="shared" si="42"/>
        <v>1091101-Fabricação de produtos de panificação Industrial</v>
      </c>
    </row>
    <row r="2735" spans="1:5" hidden="1">
      <c r="A2735">
        <v>4003</v>
      </c>
      <c r="B2735">
        <v>1091102</v>
      </c>
      <c r="D2735" t="s">
        <v>1045</v>
      </c>
      <c r="E2735" t="str">
        <f t="shared" si="42"/>
        <v>1091102-Fabricação de produtos de padaria e confeitaria com predominância de produção própria</v>
      </c>
    </row>
    <row r="2736" spans="1:5" hidden="1">
      <c r="A2736">
        <v>4003</v>
      </c>
      <c r="B2736">
        <v>1092900</v>
      </c>
      <c r="D2736" t="s">
        <v>1046</v>
      </c>
      <c r="E2736" t="str">
        <f t="shared" si="42"/>
        <v>1092900-Fabricação de biscoitos e bolachas</v>
      </c>
    </row>
    <row r="2737" spans="1:5" hidden="1">
      <c r="A2737">
        <v>4003</v>
      </c>
      <c r="B2737">
        <v>1093701</v>
      </c>
      <c r="D2737" t="s">
        <v>1047</v>
      </c>
      <c r="E2737" t="str">
        <f t="shared" si="42"/>
        <v>1093701-Fabricação de produtos derivados do cacau e de chocolates</v>
      </c>
    </row>
    <row r="2738" spans="1:5" hidden="1">
      <c r="A2738">
        <v>4003</v>
      </c>
      <c r="B2738">
        <v>1093702</v>
      </c>
      <c r="D2738" t="s">
        <v>1048</v>
      </c>
      <c r="E2738" t="str">
        <f t="shared" si="42"/>
        <v>1093702-Fabricação de frutas cristalizadas, balas e semelhantes</v>
      </c>
    </row>
    <row r="2739" spans="1:5" hidden="1">
      <c r="A2739">
        <v>4003</v>
      </c>
      <c r="B2739">
        <v>1094500</v>
      </c>
      <c r="D2739" t="s">
        <v>1049</v>
      </c>
      <c r="E2739" t="str">
        <f t="shared" si="42"/>
        <v>1094500-Fabricação de massas alimentícias</v>
      </c>
    </row>
    <row r="2740" spans="1:5" hidden="1">
      <c r="A2740">
        <v>4003</v>
      </c>
      <c r="B2740">
        <v>1095300</v>
      </c>
      <c r="D2740" t="s">
        <v>1050</v>
      </c>
      <c r="E2740" t="str">
        <f t="shared" si="42"/>
        <v>1095300-Fabricação de especiarias, molhos, temperos e condimentos</v>
      </c>
    </row>
    <row r="2741" spans="1:5" hidden="1">
      <c r="A2741">
        <v>4003</v>
      </c>
      <c r="B2741">
        <v>1096100</v>
      </c>
      <c r="D2741" t="s">
        <v>1051</v>
      </c>
      <c r="E2741" t="str">
        <f t="shared" si="42"/>
        <v>1096100-Fabricação de alimentos e pratos prontos</v>
      </c>
    </row>
    <row r="2742" spans="1:5" hidden="1">
      <c r="A2742">
        <v>4003</v>
      </c>
      <c r="B2742">
        <v>1099601</v>
      </c>
      <c r="D2742" t="s">
        <v>1052</v>
      </c>
      <c r="E2742" t="str">
        <f t="shared" si="42"/>
        <v>1099601-Fabricação de vinagres</v>
      </c>
    </row>
    <row r="2743" spans="1:5" hidden="1">
      <c r="A2743">
        <v>4003</v>
      </c>
      <c r="B2743">
        <v>1099602</v>
      </c>
      <c r="D2743" t="s">
        <v>1053</v>
      </c>
      <c r="E2743" t="str">
        <f t="shared" si="42"/>
        <v>1099602-Fabricação de pós alimentícios</v>
      </c>
    </row>
    <row r="2744" spans="1:5" hidden="1">
      <c r="A2744">
        <v>4003</v>
      </c>
      <c r="B2744">
        <v>1099603</v>
      </c>
      <c r="D2744" t="s">
        <v>1054</v>
      </c>
      <c r="E2744" t="str">
        <f t="shared" si="42"/>
        <v>1099603-Fabricação de fermentos e leveduras</v>
      </c>
    </row>
    <row r="2745" spans="1:5" hidden="1">
      <c r="A2745">
        <v>4003</v>
      </c>
      <c r="B2745">
        <v>1099604</v>
      </c>
      <c r="D2745" t="s">
        <v>1055</v>
      </c>
      <c r="E2745" t="str">
        <f t="shared" si="42"/>
        <v>1099604-Fabricação de gelo comum</v>
      </c>
    </row>
    <row r="2746" spans="1:5" hidden="1">
      <c r="A2746">
        <v>4003</v>
      </c>
      <c r="B2746">
        <v>1099605</v>
      </c>
      <c r="D2746" t="s">
        <v>1056</v>
      </c>
      <c r="E2746" t="str">
        <f t="shared" si="42"/>
        <v>1099605-Fabricação de produtos para infusão (chá, mate, etc.)</v>
      </c>
    </row>
    <row r="2747" spans="1:5" hidden="1">
      <c r="A2747">
        <v>4003</v>
      </c>
      <c r="B2747">
        <v>1099606</v>
      </c>
      <c r="D2747" t="s">
        <v>1057</v>
      </c>
      <c r="E2747" t="str">
        <f t="shared" si="42"/>
        <v>1099606-Fabricação de adoçantes naturais e artificiais</v>
      </c>
    </row>
    <row r="2748" spans="1:5" hidden="1">
      <c r="A2748">
        <v>4003</v>
      </c>
      <c r="B2748">
        <v>1099607</v>
      </c>
      <c r="D2748" t="s">
        <v>1058</v>
      </c>
      <c r="E2748" t="str">
        <f t="shared" si="42"/>
        <v>1099607-Fabricação de alimentos dietéticos e complementos alimentares</v>
      </c>
    </row>
    <row r="2749" spans="1:5" hidden="1">
      <c r="A2749">
        <v>4003</v>
      </c>
      <c r="B2749">
        <v>1099699</v>
      </c>
      <c r="D2749" t="s">
        <v>1059</v>
      </c>
      <c r="E2749" t="str">
        <f t="shared" si="42"/>
        <v>1099699-Fabricação de outros produtos alimentícios não especificados anteriormente</v>
      </c>
    </row>
    <row r="2750" spans="1:5" hidden="1">
      <c r="A2750">
        <v>4003</v>
      </c>
      <c r="B2750">
        <v>1111901</v>
      </c>
      <c r="D2750" t="s">
        <v>1060</v>
      </c>
      <c r="E2750" t="str">
        <f t="shared" si="42"/>
        <v>1111901-Fabricação de aguardente de cana-de-açúcar</v>
      </c>
    </row>
    <row r="2751" spans="1:5" hidden="1">
      <c r="A2751">
        <v>4003</v>
      </c>
      <c r="B2751">
        <v>1111902</v>
      </c>
      <c r="D2751" t="s">
        <v>1061</v>
      </c>
      <c r="E2751" t="str">
        <f t="shared" si="42"/>
        <v>1111902-Fabricação de outras aguardentes e bebidas destiladas</v>
      </c>
    </row>
    <row r="2752" spans="1:5" hidden="1">
      <c r="A2752">
        <v>4003</v>
      </c>
      <c r="B2752">
        <v>1112700</v>
      </c>
      <c r="D2752" t="s">
        <v>1062</v>
      </c>
      <c r="E2752" t="str">
        <f t="shared" si="42"/>
        <v>1112700-Fabricação de vinho</v>
      </c>
    </row>
    <row r="2753" spans="1:5" hidden="1">
      <c r="A2753">
        <v>4003</v>
      </c>
      <c r="B2753">
        <v>1113501</v>
      </c>
      <c r="D2753" t="s">
        <v>1063</v>
      </c>
      <c r="E2753" t="str">
        <f t="shared" si="42"/>
        <v>1113501-Fabricação de malte, inclusive malte uísque</v>
      </c>
    </row>
    <row r="2754" spans="1:5" hidden="1">
      <c r="A2754">
        <v>4003</v>
      </c>
      <c r="B2754">
        <v>1113502</v>
      </c>
      <c r="D2754" t="s">
        <v>1064</v>
      </c>
      <c r="E2754" t="str">
        <f t="shared" si="42"/>
        <v>1113502-Fabricação de cervejas e chopes</v>
      </c>
    </row>
    <row r="2755" spans="1:5" hidden="1">
      <c r="A2755">
        <v>4003</v>
      </c>
      <c r="B2755">
        <v>1121600</v>
      </c>
      <c r="D2755" t="s">
        <v>1065</v>
      </c>
      <c r="E2755" t="str">
        <f t="shared" si="42"/>
        <v>1121600-Fabricação de águas envasadas</v>
      </c>
    </row>
    <row r="2756" spans="1:5" hidden="1">
      <c r="A2756">
        <v>4003</v>
      </c>
      <c r="B2756">
        <v>1122401</v>
      </c>
      <c r="D2756" t="s">
        <v>1066</v>
      </c>
      <c r="E2756" t="str">
        <f t="shared" si="42"/>
        <v>1122401-Fabricação de refrigerantes</v>
      </c>
    </row>
    <row r="2757" spans="1:5" hidden="1">
      <c r="A2757">
        <v>4003</v>
      </c>
      <c r="B2757">
        <v>1122402</v>
      </c>
      <c r="D2757" t="s">
        <v>1067</v>
      </c>
      <c r="E2757" t="str">
        <f t="shared" si="42"/>
        <v>1122402-Fabricação de chá mate e outros chás prontos para consumo</v>
      </c>
    </row>
    <row r="2758" spans="1:5" hidden="1">
      <c r="A2758">
        <v>4003</v>
      </c>
      <c r="B2758">
        <v>1122403</v>
      </c>
      <c r="D2758" t="s">
        <v>1068</v>
      </c>
      <c r="E2758" t="str">
        <f t="shared" si="42"/>
        <v>1122403-Fabricação de refrescos, xaropes e pós para refrescos, exceto refrescos de frutas</v>
      </c>
    </row>
    <row r="2759" spans="1:5" hidden="1">
      <c r="A2759">
        <v>4003</v>
      </c>
      <c r="B2759">
        <v>1122404</v>
      </c>
      <c r="D2759" t="s">
        <v>1069</v>
      </c>
      <c r="E2759" t="str">
        <f t="shared" si="42"/>
        <v>1122404-Fabricação de bebidas isotônicas</v>
      </c>
    </row>
    <row r="2760" spans="1:5" hidden="1">
      <c r="A2760">
        <v>4003</v>
      </c>
      <c r="B2760">
        <v>1122499</v>
      </c>
      <c r="D2760" t="s">
        <v>1070</v>
      </c>
      <c r="E2760" t="str">
        <f t="shared" ref="E2760:E2823" si="43">CONCATENATE(B2760,"-",D2760)</f>
        <v>1122499-Fabricação de outras bebidas não-alcoólicas não especificadas</v>
      </c>
    </row>
    <row r="2761" spans="1:5" hidden="1">
      <c r="A2761">
        <v>4003</v>
      </c>
      <c r="B2761">
        <v>1210700</v>
      </c>
      <c r="D2761" t="s">
        <v>1071</v>
      </c>
      <c r="E2761" t="str">
        <f t="shared" si="43"/>
        <v>1210700-Processamento industrial do fumo</v>
      </c>
    </row>
    <row r="2762" spans="1:5" hidden="1">
      <c r="A2762">
        <v>4003</v>
      </c>
      <c r="B2762">
        <v>1220401</v>
      </c>
      <c r="D2762" t="s">
        <v>1072</v>
      </c>
      <c r="E2762" t="str">
        <f t="shared" si="43"/>
        <v>1220401-Fabricação de cigarros</v>
      </c>
    </row>
    <row r="2763" spans="1:5" hidden="1">
      <c r="A2763">
        <v>4003</v>
      </c>
      <c r="B2763">
        <v>1220402</v>
      </c>
      <c r="D2763" t="s">
        <v>1073</v>
      </c>
      <c r="E2763" t="str">
        <f t="shared" si="43"/>
        <v>1220402-Fabricação de cigarrilhas e charutos</v>
      </c>
    </row>
    <row r="2764" spans="1:5" hidden="1">
      <c r="A2764">
        <v>4003</v>
      </c>
      <c r="B2764">
        <v>1220403</v>
      </c>
      <c r="D2764" t="s">
        <v>1074</v>
      </c>
      <c r="E2764" t="str">
        <f t="shared" si="43"/>
        <v>1220403-Fabricação de filtros para cigarros</v>
      </c>
    </row>
    <row r="2765" spans="1:5" hidden="1">
      <c r="A2765">
        <v>4003</v>
      </c>
      <c r="B2765">
        <v>1220499</v>
      </c>
      <c r="D2765" t="s">
        <v>1075</v>
      </c>
      <c r="E2765" t="str">
        <f t="shared" si="43"/>
        <v>1220499-Fabricação de outros produtos do fumo, exceto cigarros, cigarrilhas e charutos</v>
      </c>
    </row>
    <row r="2766" spans="1:5" hidden="1">
      <c r="A2766">
        <v>4003</v>
      </c>
      <c r="B2766">
        <v>1931400</v>
      </c>
      <c r="D2766" t="s">
        <v>1150</v>
      </c>
      <c r="E2766" t="str">
        <f t="shared" si="43"/>
        <v>1931400-Fabricação de álcool</v>
      </c>
    </row>
    <row r="2767" spans="1:5" hidden="1">
      <c r="A2767">
        <v>4006</v>
      </c>
      <c r="B2767">
        <v>4222702</v>
      </c>
      <c r="D2767" t="s">
        <v>1814</v>
      </c>
      <c r="E2767" t="str">
        <f t="shared" si="43"/>
        <v>4222702-Obras de irrigação</v>
      </c>
    </row>
    <row r="2768" spans="1:5" hidden="1">
      <c r="A2768">
        <v>4006</v>
      </c>
      <c r="B2768">
        <v>8411600</v>
      </c>
      <c r="D2768" t="s">
        <v>2275</v>
      </c>
      <c r="E2768" t="str">
        <f t="shared" si="43"/>
        <v>8411600-Administração pública em geral</v>
      </c>
    </row>
    <row r="2769" spans="1:5" hidden="1">
      <c r="A2769">
        <v>4006</v>
      </c>
      <c r="B2769">
        <v>9411100</v>
      </c>
      <c r="D2769" t="s">
        <v>2166</v>
      </c>
      <c r="E2769" t="str">
        <f t="shared" si="43"/>
        <v>9411100-Atividades de organizações associativas patronais e empresariais</v>
      </c>
    </row>
    <row r="2770" spans="1:5" hidden="1">
      <c r="A2770">
        <v>4006</v>
      </c>
      <c r="B2770">
        <v>9430800</v>
      </c>
      <c r="D2770" t="s">
        <v>2170</v>
      </c>
      <c r="E2770" t="str">
        <f t="shared" si="43"/>
        <v>9430800-Atividades de associações de defesa de direitos sociais</v>
      </c>
    </row>
    <row r="2771" spans="1:5" hidden="1">
      <c r="A2771">
        <v>4006</v>
      </c>
      <c r="B2771">
        <v>9499500</v>
      </c>
      <c r="D2771" t="s">
        <v>2173</v>
      </c>
      <c r="E2771" t="str">
        <f t="shared" si="43"/>
        <v>9499500-Atividades associativas não especificadas</v>
      </c>
    </row>
    <row r="2772" spans="1:5" hidden="1">
      <c r="A2772">
        <v>4007</v>
      </c>
      <c r="B2772">
        <v>111301</v>
      </c>
      <c r="D2772" t="s">
        <v>2194</v>
      </c>
      <c r="E2772" t="str">
        <f t="shared" si="43"/>
        <v>111301-Cultivo de arroz</v>
      </c>
    </row>
    <row r="2773" spans="1:5" hidden="1">
      <c r="A2773">
        <v>4007</v>
      </c>
      <c r="B2773">
        <v>111302</v>
      </c>
      <c r="D2773" t="s">
        <v>2195</v>
      </c>
      <c r="E2773" t="str">
        <f t="shared" si="43"/>
        <v>111302-Cultivo de milho</v>
      </c>
    </row>
    <row r="2774" spans="1:5" hidden="1">
      <c r="A2774">
        <v>4007</v>
      </c>
      <c r="B2774">
        <v>111303</v>
      </c>
      <c r="D2774" t="s">
        <v>2196</v>
      </c>
      <c r="E2774" t="str">
        <f t="shared" si="43"/>
        <v>111303-Cultivo de trigo</v>
      </c>
    </row>
    <row r="2775" spans="1:5" hidden="1">
      <c r="A2775">
        <v>4007</v>
      </c>
      <c r="B2775">
        <v>111399</v>
      </c>
      <c r="D2775" t="s">
        <v>2197</v>
      </c>
      <c r="E2775" t="str">
        <f t="shared" si="43"/>
        <v>111399-Cultivo de outros cereais não especificados</v>
      </c>
    </row>
    <row r="2776" spans="1:5" hidden="1">
      <c r="A2776">
        <v>4007</v>
      </c>
      <c r="B2776">
        <v>112101</v>
      </c>
      <c r="D2776" t="s">
        <v>2198</v>
      </c>
      <c r="E2776" t="str">
        <f t="shared" si="43"/>
        <v>112101-Cultivo de algodão herbáceo</v>
      </c>
    </row>
    <row r="2777" spans="1:5" hidden="1">
      <c r="A2777">
        <v>4007</v>
      </c>
      <c r="B2777">
        <v>112102</v>
      </c>
      <c r="D2777" t="s">
        <v>2199</v>
      </c>
      <c r="E2777" t="str">
        <f t="shared" si="43"/>
        <v>112102-Cultivo de juta</v>
      </c>
    </row>
    <row r="2778" spans="1:5" hidden="1">
      <c r="A2778">
        <v>4007</v>
      </c>
      <c r="B2778">
        <v>112199</v>
      </c>
      <c r="D2778" t="s">
        <v>2200</v>
      </c>
      <c r="E2778" t="str">
        <f t="shared" si="43"/>
        <v>112199-Cultivo de outras fibras de lavoura temporária não especificadas</v>
      </c>
    </row>
    <row r="2779" spans="1:5" hidden="1">
      <c r="A2779">
        <v>4007</v>
      </c>
      <c r="B2779">
        <v>113000</v>
      </c>
      <c r="D2779" t="s">
        <v>2201</v>
      </c>
      <c r="E2779" t="str">
        <f t="shared" si="43"/>
        <v>113000-Cultivo de cana-de-açúcar</v>
      </c>
    </row>
    <row r="2780" spans="1:5" hidden="1">
      <c r="A2780">
        <v>4007</v>
      </c>
      <c r="B2780">
        <v>114800</v>
      </c>
      <c r="D2780" t="s">
        <v>2202</v>
      </c>
      <c r="E2780" t="str">
        <f t="shared" si="43"/>
        <v>114800-Cultivo de fumo</v>
      </c>
    </row>
    <row r="2781" spans="1:5" hidden="1">
      <c r="A2781">
        <v>4007</v>
      </c>
      <c r="B2781">
        <v>115600</v>
      </c>
      <c r="D2781" t="s">
        <v>2203</v>
      </c>
      <c r="E2781" t="str">
        <f t="shared" si="43"/>
        <v>115600-Cultivo de soja</v>
      </c>
    </row>
    <row r="2782" spans="1:5" hidden="1">
      <c r="A2782">
        <v>4007</v>
      </c>
      <c r="B2782">
        <v>116401</v>
      </c>
      <c r="D2782" t="s">
        <v>2204</v>
      </c>
      <c r="E2782" t="str">
        <f t="shared" si="43"/>
        <v>116401-Cultivo de amendoim</v>
      </c>
    </row>
    <row r="2783" spans="1:5" hidden="1">
      <c r="A2783">
        <v>4007</v>
      </c>
      <c r="B2783">
        <v>116402</v>
      </c>
      <c r="D2783" t="s">
        <v>2205</v>
      </c>
      <c r="E2783" t="str">
        <f t="shared" si="43"/>
        <v>116402-Cultivo de girassol</v>
      </c>
    </row>
    <row r="2784" spans="1:5" hidden="1">
      <c r="A2784">
        <v>4007</v>
      </c>
      <c r="B2784">
        <v>116403</v>
      </c>
      <c r="D2784" t="s">
        <v>2206</v>
      </c>
      <c r="E2784" t="str">
        <f t="shared" si="43"/>
        <v>116403-Cultivo de mamona</v>
      </c>
    </row>
    <row r="2785" spans="1:5" hidden="1">
      <c r="A2785">
        <v>4007</v>
      </c>
      <c r="B2785">
        <v>116499</v>
      </c>
      <c r="D2785" t="s">
        <v>2207</v>
      </c>
      <c r="E2785" t="str">
        <f t="shared" si="43"/>
        <v>116499-Cultivo de outras oleaginosas de lavoura temporária não especificadas</v>
      </c>
    </row>
    <row r="2786" spans="1:5" hidden="1">
      <c r="A2786">
        <v>4007</v>
      </c>
      <c r="B2786">
        <v>119901</v>
      </c>
      <c r="D2786" t="s">
        <v>2208</v>
      </c>
      <c r="E2786" t="str">
        <f t="shared" si="43"/>
        <v>119901-Cultivo de abacaxi</v>
      </c>
    </row>
    <row r="2787" spans="1:5" hidden="1">
      <c r="A2787">
        <v>4007</v>
      </c>
      <c r="B2787">
        <v>119902</v>
      </c>
      <c r="D2787" t="s">
        <v>2209</v>
      </c>
      <c r="E2787" t="str">
        <f t="shared" si="43"/>
        <v>119902-Cultivo de alho</v>
      </c>
    </row>
    <row r="2788" spans="1:5" hidden="1">
      <c r="A2788">
        <v>4007</v>
      </c>
      <c r="B2788">
        <v>119903</v>
      </c>
      <c r="D2788" t="s">
        <v>2210</v>
      </c>
      <c r="E2788" t="str">
        <f t="shared" si="43"/>
        <v>119903-Cultivo de batata-inglesa</v>
      </c>
    </row>
    <row r="2789" spans="1:5" hidden="1">
      <c r="A2789">
        <v>4007</v>
      </c>
      <c r="B2789">
        <v>119904</v>
      </c>
      <c r="D2789" t="s">
        <v>2211</v>
      </c>
      <c r="E2789" t="str">
        <f t="shared" si="43"/>
        <v>119904-Cultivo de cebola</v>
      </c>
    </row>
    <row r="2790" spans="1:5" hidden="1">
      <c r="A2790">
        <v>4007</v>
      </c>
      <c r="B2790">
        <v>119905</v>
      </c>
      <c r="D2790" t="s">
        <v>2212</v>
      </c>
      <c r="E2790" t="str">
        <f t="shared" si="43"/>
        <v>119905-Cultivo de feijão</v>
      </c>
    </row>
    <row r="2791" spans="1:5" hidden="1">
      <c r="A2791">
        <v>4007</v>
      </c>
      <c r="B2791">
        <v>119906</v>
      </c>
      <c r="D2791" t="s">
        <v>2213</v>
      </c>
      <c r="E2791" t="str">
        <f t="shared" si="43"/>
        <v>119906-Cultivo de mandioca</v>
      </c>
    </row>
    <row r="2792" spans="1:5" hidden="1">
      <c r="A2792">
        <v>4007</v>
      </c>
      <c r="B2792">
        <v>119907</v>
      </c>
      <c r="D2792" t="s">
        <v>2214</v>
      </c>
      <c r="E2792" t="str">
        <f t="shared" si="43"/>
        <v>119907-Cultivo de melão</v>
      </c>
    </row>
    <row r="2793" spans="1:5" hidden="1">
      <c r="A2793">
        <v>4007</v>
      </c>
      <c r="B2793">
        <v>119908</v>
      </c>
      <c r="D2793" t="s">
        <v>2215</v>
      </c>
      <c r="E2793" t="str">
        <f t="shared" si="43"/>
        <v>119908-Cultivo de melancia</v>
      </c>
    </row>
    <row r="2794" spans="1:5" hidden="1">
      <c r="A2794">
        <v>4007</v>
      </c>
      <c r="B2794">
        <v>119909</v>
      </c>
      <c r="D2794" t="s">
        <v>2216</v>
      </c>
      <c r="E2794" t="str">
        <f t="shared" si="43"/>
        <v>119909-Cultivo de tomate rasteiro</v>
      </c>
    </row>
    <row r="2795" spans="1:5" hidden="1">
      <c r="A2795">
        <v>4007</v>
      </c>
      <c r="B2795">
        <v>119999</v>
      </c>
      <c r="D2795" t="s">
        <v>2217</v>
      </c>
      <c r="E2795" t="str">
        <f t="shared" si="43"/>
        <v>119999-Cultivo de outras plantas de lavoura temporária não especificadas</v>
      </c>
    </row>
    <row r="2796" spans="1:5" hidden="1">
      <c r="A2796">
        <v>4007</v>
      </c>
      <c r="B2796">
        <v>121101</v>
      </c>
      <c r="D2796" t="s">
        <v>2218</v>
      </c>
      <c r="E2796" t="str">
        <f t="shared" si="43"/>
        <v>121101-Horticultura, exceto morango</v>
      </c>
    </row>
    <row r="2797" spans="1:5" hidden="1">
      <c r="A2797">
        <v>4007</v>
      </c>
      <c r="B2797">
        <v>121102</v>
      </c>
      <c r="D2797" t="s">
        <v>2219</v>
      </c>
      <c r="E2797" t="str">
        <f t="shared" si="43"/>
        <v>121102-Cultivo de morango</v>
      </c>
    </row>
    <row r="2798" spans="1:5" hidden="1">
      <c r="A2798">
        <v>4007</v>
      </c>
      <c r="B2798">
        <v>122900</v>
      </c>
      <c r="D2798" t="s">
        <v>2220</v>
      </c>
      <c r="E2798" t="str">
        <f t="shared" si="43"/>
        <v>122900-Cultivo de flores e plantas ornamentais</v>
      </c>
    </row>
    <row r="2799" spans="1:5" hidden="1">
      <c r="A2799">
        <v>4007</v>
      </c>
      <c r="B2799">
        <v>131800</v>
      </c>
      <c r="D2799" t="s">
        <v>2221</v>
      </c>
      <c r="E2799" t="str">
        <f t="shared" si="43"/>
        <v>131800-Cultivo de laranja</v>
      </c>
    </row>
    <row r="2800" spans="1:5" hidden="1">
      <c r="A2800">
        <v>4007</v>
      </c>
      <c r="B2800">
        <v>132600</v>
      </c>
      <c r="D2800" t="s">
        <v>2222</v>
      </c>
      <c r="E2800" t="str">
        <f t="shared" si="43"/>
        <v>132600-Cultivo de uva</v>
      </c>
    </row>
    <row r="2801" spans="1:5" hidden="1">
      <c r="A2801">
        <v>4007</v>
      </c>
      <c r="B2801">
        <v>133401</v>
      </c>
      <c r="D2801" t="s">
        <v>2223</v>
      </c>
      <c r="E2801" t="str">
        <f t="shared" si="43"/>
        <v>133401-Cultivo de açaí</v>
      </c>
    </row>
    <row r="2802" spans="1:5" hidden="1">
      <c r="A2802">
        <v>4007</v>
      </c>
      <c r="B2802">
        <v>133402</v>
      </c>
      <c r="D2802" t="s">
        <v>2224</v>
      </c>
      <c r="E2802" t="str">
        <f t="shared" si="43"/>
        <v>133402-Cultivo de banana</v>
      </c>
    </row>
    <row r="2803" spans="1:5" hidden="1">
      <c r="A2803">
        <v>4007</v>
      </c>
      <c r="B2803">
        <v>133403</v>
      </c>
      <c r="D2803" t="s">
        <v>2225</v>
      </c>
      <c r="E2803" t="str">
        <f t="shared" si="43"/>
        <v>133403-Cultivo de caju</v>
      </c>
    </row>
    <row r="2804" spans="1:5" hidden="1">
      <c r="A2804">
        <v>4007</v>
      </c>
      <c r="B2804">
        <v>133404</v>
      </c>
      <c r="D2804" t="s">
        <v>2226</v>
      </c>
      <c r="E2804" t="str">
        <f t="shared" si="43"/>
        <v>133404-Cultivo de cítricos, exceto laranja</v>
      </c>
    </row>
    <row r="2805" spans="1:5" hidden="1">
      <c r="A2805">
        <v>4007</v>
      </c>
      <c r="B2805">
        <v>133405</v>
      </c>
      <c r="D2805" t="s">
        <v>2227</v>
      </c>
      <c r="E2805" t="str">
        <f t="shared" si="43"/>
        <v>133405-Cultivo de coco-da-baía</v>
      </c>
    </row>
    <row r="2806" spans="1:5" hidden="1">
      <c r="A2806">
        <v>4007</v>
      </c>
      <c r="B2806">
        <v>133406</v>
      </c>
      <c r="D2806" t="s">
        <v>2228</v>
      </c>
      <c r="E2806" t="str">
        <f t="shared" si="43"/>
        <v>133406-Cultivo de guaraná</v>
      </c>
    </row>
    <row r="2807" spans="1:5" hidden="1">
      <c r="A2807">
        <v>4007</v>
      </c>
      <c r="B2807">
        <v>133407</v>
      </c>
      <c r="D2807" t="s">
        <v>2229</v>
      </c>
      <c r="E2807" t="str">
        <f t="shared" si="43"/>
        <v>133407-Cultivo de maçã</v>
      </c>
    </row>
    <row r="2808" spans="1:5" hidden="1">
      <c r="A2808">
        <v>4007</v>
      </c>
      <c r="B2808">
        <v>133408</v>
      </c>
      <c r="D2808" t="s">
        <v>2230</v>
      </c>
      <c r="E2808" t="str">
        <f t="shared" si="43"/>
        <v>133408-Cultivo de mamão</v>
      </c>
    </row>
    <row r="2809" spans="1:5" hidden="1">
      <c r="A2809">
        <v>4007</v>
      </c>
      <c r="B2809">
        <v>133409</v>
      </c>
      <c r="D2809" t="s">
        <v>2231</v>
      </c>
      <c r="E2809" t="str">
        <f t="shared" si="43"/>
        <v>133409-Cultivo de maracujá</v>
      </c>
    </row>
    <row r="2810" spans="1:5" hidden="1">
      <c r="A2810">
        <v>4007</v>
      </c>
      <c r="B2810">
        <v>133410</v>
      </c>
      <c r="D2810" t="s">
        <v>2232</v>
      </c>
      <c r="E2810" t="str">
        <f t="shared" si="43"/>
        <v>133410-Cultivo de manga</v>
      </c>
    </row>
    <row r="2811" spans="1:5" hidden="1">
      <c r="A2811">
        <v>4007</v>
      </c>
      <c r="B2811">
        <v>133411</v>
      </c>
      <c r="D2811" t="s">
        <v>2233</v>
      </c>
      <c r="E2811" t="str">
        <f t="shared" si="43"/>
        <v>133411-Cultivo de pêssego</v>
      </c>
    </row>
    <row r="2812" spans="1:5" hidden="1">
      <c r="A2812">
        <v>4007</v>
      </c>
      <c r="B2812">
        <v>133499</v>
      </c>
      <c r="D2812" t="s">
        <v>2234</v>
      </c>
      <c r="E2812" t="str">
        <f t="shared" si="43"/>
        <v>133499-Cultivo de frutas de lavoura permanente não especificadas</v>
      </c>
    </row>
    <row r="2813" spans="1:5" hidden="1">
      <c r="A2813">
        <v>4007</v>
      </c>
      <c r="B2813">
        <v>134200</v>
      </c>
      <c r="D2813" t="s">
        <v>2235</v>
      </c>
      <c r="E2813" t="str">
        <f t="shared" si="43"/>
        <v>134200-Cultivo de café</v>
      </c>
    </row>
    <row r="2814" spans="1:5" hidden="1">
      <c r="A2814">
        <v>4007</v>
      </c>
      <c r="B2814">
        <v>135100</v>
      </c>
      <c r="D2814" t="s">
        <v>2236</v>
      </c>
      <c r="E2814" t="str">
        <f t="shared" si="43"/>
        <v>135100-Cultivo de cacau</v>
      </c>
    </row>
    <row r="2815" spans="1:5" hidden="1">
      <c r="A2815">
        <v>4007</v>
      </c>
      <c r="B2815">
        <v>139301</v>
      </c>
      <c r="D2815" t="s">
        <v>2237</v>
      </c>
      <c r="E2815" t="str">
        <f t="shared" si="43"/>
        <v>139301-Cultivo de chá-da-índia</v>
      </c>
    </row>
    <row r="2816" spans="1:5" hidden="1">
      <c r="A2816">
        <v>4007</v>
      </c>
      <c r="B2816">
        <v>139302</v>
      </c>
      <c r="D2816" t="s">
        <v>2238</v>
      </c>
      <c r="E2816" t="str">
        <f t="shared" si="43"/>
        <v>139302-Cultivo de erva-mate</v>
      </c>
    </row>
    <row r="2817" spans="1:5" hidden="1">
      <c r="A2817">
        <v>4007</v>
      </c>
      <c r="B2817">
        <v>139303</v>
      </c>
      <c r="D2817" t="s">
        <v>2239</v>
      </c>
      <c r="E2817" t="str">
        <f t="shared" si="43"/>
        <v>139303-Cultivo de pimenta-do-reino</v>
      </c>
    </row>
    <row r="2818" spans="1:5" hidden="1">
      <c r="A2818">
        <v>4007</v>
      </c>
      <c r="B2818">
        <v>139304</v>
      </c>
      <c r="D2818" t="s">
        <v>2240</v>
      </c>
      <c r="E2818" t="str">
        <f t="shared" si="43"/>
        <v>139304-Cultivo de plantas para condimento, exceto pimenta-do-reino</v>
      </c>
    </row>
    <row r="2819" spans="1:5" hidden="1">
      <c r="A2819">
        <v>4007</v>
      </c>
      <c r="B2819">
        <v>139305</v>
      </c>
      <c r="D2819" t="s">
        <v>2241</v>
      </c>
      <c r="E2819" t="str">
        <f t="shared" si="43"/>
        <v>139305-Cultivo de dendê</v>
      </c>
    </row>
    <row r="2820" spans="1:5" hidden="1">
      <c r="A2820">
        <v>4007</v>
      </c>
      <c r="B2820">
        <v>139306</v>
      </c>
      <c r="D2820" t="s">
        <v>2242</v>
      </c>
      <c r="E2820" t="str">
        <f t="shared" si="43"/>
        <v>139306-Cultivo de seringueira</v>
      </c>
    </row>
    <row r="2821" spans="1:5" hidden="1">
      <c r="A2821">
        <v>4007</v>
      </c>
      <c r="B2821">
        <v>139399</v>
      </c>
      <c r="D2821" t="s">
        <v>2243</v>
      </c>
      <c r="E2821" t="str">
        <f t="shared" si="43"/>
        <v>139399-Cultivo de outras plantas de lavoura permanente não especificadas</v>
      </c>
    </row>
    <row r="2822" spans="1:5" hidden="1">
      <c r="A2822">
        <v>4007</v>
      </c>
      <c r="B2822">
        <v>141501</v>
      </c>
      <c r="D2822" t="s">
        <v>2244</v>
      </c>
      <c r="E2822" t="str">
        <f t="shared" si="43"/>
        <v>141501-Produção de sementes certificadas, exceto de forrageiras para pasto</v>
      </c>
    </row>
    <row r="2823" spans="1:5" hidden="1">
      <c r="A2823">
        <v>4007</v>
      </c>
      <c r="B2823">
        <v>141502</v>
      </c>
      <c r="D2823" t="s">
        <v>2245</v>
      </c>
      <c r="E2823" t="str">
        <f t="shared" si="43"/>
        <v>141502-Produção de sementes certificadas de forrageiras para formação de pasto</v>
      </c>
    </row>
    <row r="2824" spans="1:5" hidden="1">
      <c r="A2824">
        <v>4007</v>
      </c>
      <c r="B2824">
        <v>142300</v>
      </c>
      <c r="D2824" t="s">
        <v>2246</v>
      </c>
      <c r="E2824" t="str">
        <f t="shared" ref="E2824:E2887" si="44">CONCATENATE(B2824,"-",D2824)</f>
        <v>142300-Produção de mudas e outras formas de propagação vegetal, certificadas</v>
      </c>
    </row>
    <row r="2825" spans="1:5" hidden="1">
      <c r="A2825">
        <v>4007</v>
      </c>
      <c r="B2825">
        <v>151201</v>
      </c>
      <c r="D2825" t="s">
        <v>2247</v>
      </c>
      <c r="E2825" t="str">
        <f t="shared" si="44"/>
        <v>151201-Criação de bovinos para corte</v>
      </c>
    </row>
    <row r="2826" spans="1:5" hidden="1">
      <c r="A2826">
        <v>4007</v>
      </c>
      <c r="B2826">
        <v>151202</v>
      </c>
      <c r="D2826" t="s">
        <v>2248</v>
      </c>
      <c r="E2826" t="str">
        <f t="shared" si="44"/>
        <v>151202-Criação de bovinos para leite</v>
      </c>
    </row>
    <row r="2827" spans="1:5" hidden="1">
      <c r="A2827">
        <v>4007</v>
      </c>
      <c r="B2827">
        <v>151203</v>
      </c>
      <c r="D2827" t="s">
        <v>2249</v>
      </c>
      <c r="E2827" t="str">
        <f t="shared" si="44"/>
        <v>151203-Criação de bovinos, exceto para corte e leite</v>
      </c>
    </row>
    <row r="2828" spans="1:5" hidden="1">
      <c r="A2828">
        <v>4007</v>
      </c>
      <c r="B2828">
        <v>152101</v>
      </c>
      <c r="D2828" t="s">
        <v>2250</v>
      </c>
      <c r="E2828" t="str">
        <f t="shared" si="44"/>
        <v>152101-Criação de bufalinos</v>
      </c>
    </row>
    <row r="2829" spans="1:5" hidden="1">
      <c r="A2829">
        <v>4007</v>
      </c>
      <c r="B2829">
        <v>152102</v>
      </c>
      <c r="D2829" t="s">
        <v>2251</v>
      </c>
      <c r="E2829" t="str">
        <f t="shared" si="44"/>
        <v>152102-Criação de eqüinos</v>
      </c>
    </row>
    <row r="2830" spans="1:5" hidden="1">
      <c r="A2830">
        <v>4007</v>
      </c>
      <c r="B2830">
        <v>152103</v>
      </c>
      <c r="D2830" t="s">
        <v>2252</v>
      </c>
      <c r="E2830" t="str">
        <f t="shared" si="44"/>
        <v>152103-Criação de asininos e muares</v>
      </c>
    </row>
    <row r="2831" spans="1:5" hidden="1">
      <c r="A2831">
        <v>4007</v>
      </c>
      <c r="B2831">
        <v>153901</v>
      </c>
      <c r="D2831" t="s">
        <v>2253</v>
      </c>
      <c r="E2831" t="str">
        <f t="shared" si="44"/>
        <v>153901-Criação de caprinos</v>
      </c>
    </row>
    <row r="2832" spans="1:5" hidden="1">
      <c r="A2832">
        <v>4007</v>
      </c>
      <c r="B2832">
        <v>153902</v>
      </c>
      <c r="D2832" t="s">
        <v>2254</v>
      </c>
      <c r="E2832" t="str">
        <f t="shared" si="44"/>
        <v>153902-Criação de ovinos, inclusive para produção de lã</v>
      </c>
    </row>
    <row r="2833" spans="1:5" hidden="1">
      <c r="A2833">
        <v>4007</v>
      </c>
      <c r="B2833">
        <v>154700</v>
      </c>
      <c r="D2833" t="s">
        <v>2255</v>
      </c>
      <c r="E2833" t="str">
        <f t="shared" si="44"/>
        <v>154700-Criação de suínos</v>
      </c>
    </row>
    <row r="2834" spans="1:5" hidden="1">
      <c r="A2834">
        <v>4007</v>
      </c>
      <c r="B2834">
        <v>155501</v>
      </c>
      <c r="D2834" t="s">
        <v>2256</v>
      </c>
      <c r="E2834" t="str">
        <f t="shared" si="44"/>
        <v>155501-Criação de frangos para corte</v>
      </c>
    </row>
    <row r="2835" spans="1:5" hidden="1">
      <c r="A2835">
        <v>4007</v>
      </c>
      <c r="B2835">
        <v>155502</v>
      </c>
      <c r="D2835" t="s">
        <v>2257</v>
      </c>
      <c r="E2835" t="str">
        <f t="shared" si="44"/>
        <v>155502-Produção de pintos de um dia</v>
      </c>
    </row>
    <row r="2836" spans="1:5" hidden="1">
      <c r="A2836">
        <v>4007</v>
      </c>
      <c r="B2836">
        <v>155503</v>
      </c>
      <c r="D2836" t="s">
        <v>2258</v>
      </c>
      <c r="E2836" t="str">
        <f t="shared" si="44"/>
        <v>155503-Criação de outros galináceos, exceto para corte</v>
      </c>
    </row>
    <row r="2837" spans="1:5" hidden="1">
      <c r="A2837">
        <v>4007</v>
      </c>
      <c r="B2837">
        <v>155504</v>
      </c>
      <c r="D2837" t="s">
        <v>2259</v>
      </c>
      <c r="E2837" t="str">
        <f t="shared" si="44"/>
        <v>155504-Criação de aves, exceto galináceos</v>
      </c>
    </row>
    <row r="2838" spans="1:5" hidden="1">
      <c r="A2838">
        <v>4007</v>
      </c>
      <c r="B2838">
        <v>155505</v>
      </c>
      <c r="D2838" t="s">
        <v>2260</v>
      </c>
      <c r="E2838" t="str">
        <f t="shared" si="44"/>
        <v>155505-Produção de ovos</v>
      </c>
    </row>
    <row r="2839" spans="1:5" hidden="1">
      <c r="A2839">
        <v>4007</v>
      </c>
      <c r="B2839">
        <v>159801</v>
      </c>
      <c r="D2839" t="s">
        <v>2261</v>
      </c>
      <c r="E2839" t="str">
        <f t="shared" si="44"/>
        <v>159801-Apicultura</v>
      </c>
    </row>
    <row r="2840" spans="1:5" hidden="1">
      <c r="A2840">
        <v>4007</v>
      </c>
      <c r="B2840">
        <v>159802</v>
      </c>
      <c r="D2840" t="s">
        <v>2262</v>
      </c>
      <c r="E2840" t="str">
        <f t="shared" si="44"/>
        <v>159802-Criação de animais de estimação</v>
      </c>
    </row>
    <row r="2841" spans="1:5" hidden="1">
      <c r="A2841">
        <v>4007</v>
      </c>
      <c r="B2841">
        <v>159803</v>
      </c>
      <c r="D2841" t="s">
        <v>2263</v>
      </c>
      <c r="E2841" t="str">
        <f t="shared" si="44"/>
        <v>159803-Criação de escargô</v>
      </c>
    </row>
    <row r="2842" spans="1:5" hidden="1">
      <c r="A2842">
        <v>4007</v>
      </c>
      <c r="B2842">
        <v>159804</v>
      </c>
      <c r="D2842" t="s">
        <v>2264</v>
      </c>
      <c r="E2842" t="str">
        <f t="shared" si="44"/>
        <v>159804-Criação de bicho-da-seda</v>
      </c>
    </row>
    <row r="2843" spans="1:5" hidden="1">
      <c r="A2843">
        <v>4007</v>
      </c>
      <c r="B2843">
        <v>159899</v>
      </c>
      <c r="D2843" t="s">
        <v>2265</v>
      </c>
      <c r="E2843" t="str">
        <f t="shared" si="44"/>
        <v>159899-Criação de animais não especificados</v>
      </c>
    </row>
    <row r="2844" spans="1:5" hidden="1">
      <c r="A2844">
        <v>4007</v>
      </c>
      <c r="B2844">
        <v>161001</v>
      </c>
      <c r="D2844" t="s">
        <v>2266</v>
      </c>
      <c r="E2844" t="str">
        <f t="shared" si="44"/>
        <v>161001-Serviço de pulverização e controle de pragas agrícolas</v>
      </c>
    </row>
    <row r="2845" spans="1:5" hidden="1">
      <c r="A2845">
        <v>4007</v>
      </c>
      <c r="B2845">
        <v>161002</v>
      </c>
      <c r="D2845" t="s">
        <v>2267</v>
      </c>
      <c r="E2845" t="str">
        <f t="shared" si="44"/>
        <v>161002-Serviço de poda de árvores para lavouras</v>
      </c>
    </row>
    <row r="2846" spans="1:5" hidden="1">
      <c r="A2846">
        <v>4007</v>
      </c>
      <c r="B2846">
        <v>161003</v>
      </c>
      <c r="D2846" t="s">
        <v>2268</v>
      </c>
      <c r="E2846" t="str">
        <f t="shared" si="44"/>
        <v>161003-Serviço de preparação de terreno, cultivo e colheita</v>
      </c>
    </row>
    <row r="2847" spans="1:5" hidden="1">
      <c r="A2847">
        <v>4007</v>
      </c>
      <c r="B2847">
        <v>161099</v>
      </c>
      <c r="D2847" t="s">
        <v>2269</v>
      </c>
      <c r="E2847" t="str">
        <f t="shared" si="44"/>
        <v>161099-Atividades de apoio à agricultura não especificadas</v>
      </c>
    </row>
    <row r="2848" spans="1:5" hidden="1">
      <c r="A2848">
        <v>4007</v>
      </c>
      <c r="B2848">
        <v>162801</v>
      </c>
      <c r="D2848" t="s">
        <v>2270</v>
      </c>
      <c r="E2848" t="str">
        <f t="shared" si="44"/>
        <v>162801-Serviço de inseminação artificial em animais</v>
      </c>
    </row>
    <row r="2849" spans="1:5" hidden="1">
      <c r="A2849">
        <v>4007</v>
      </c>
      <c r="B2849">
        <v>162802</v>
      </c>
      <c r="D2849" t="s">
        <v>2271</v>
      </c>
      <c r="E2849" t="str">
        <f t="shared" si="44"/>
        <v>162802-Serviço de tosquiamento de ovinos</v>
      </c>
    </row>
    <row r="2850" spans="1:5" hidden="1">
      <c r="A2850">
        <v>4007</v>
      </c>
      <c r="B2850">
        <v>162803</v>
      </c>
      <c r="D2850" t="s">
        <v>2272</v>
      </c>
      <c r="E2850" t="str">
        <f t="shared" si="44"/>
        <v>162803-Serviço de manejo de animais</v>
      </c>
    </row>
    <row r="2851" spans="1:5" hidden="1">
      <c r="A2851">
        <v>4007</v>
      </c>
      <c r="B2851">
        <v>162899</v>
      </c>
      <c r="D2851" t="s">
        <v>2273</v>
      </c>
      <c r="E2851" t="str">
        <f t="shared" si="44"/>
        <v>162899-Atividades de apoio à pecuária não especificadas</v>
      </c>
    </row>
    <row r="2852" spans="1:5" hidden="1">
      <c r="A2852">
        <v>4007</v>
      </c>
      <c r="B2852">
        <v>163600</v>
      </c>
      <c r="D2852" t="s">
        <v>2274</v>
      </c>
      <c r="E2852" t="str">
        <f t="shared" si="44"/>
        <v>163600-Atividades de pós-colheita</v>
      </c>
    </row>
    <row r="2853" spans="1:5" hidden="1">
      <c r="A2853">
        <v>4008</v>
      </c>
      <c r="B2853">
        <v>321301</v>
      </c>
      <c r="D2853" t="s">
        <v>2276</v>
      </c>
      <c r="E2853" t="str">
        <f t="shared" si="44"/>
        <v>321301-Criação de peixes em água salgada e salobra</v>
      </c>
    </row>
    <row r="2854" spans="1:5" hidden="1">
      <c r="A2854">
        <v>4008</v>
      </c>
      <c r="B2854">
        <v>321302</v>
      </c>
      <c r="D2854" t="s">
        <v>2277</v>
      </c>
      <c r="E2854" t="str">
        <f t="shared" si="44"/>
        <v>321302-Criação de camarões em água salgada e salobra</v>
      </c>
    </row>
    <row r="2855" spans="1:5" hidden="1">
      <c r="A2855">
        <v>4008</v>
      </c>
      <c r="B2855">
        <v>321303</v>
      </c>
      <c r="D2855" t="s">
        <v>2278</v>
      </c>
      <c r="E2855" t="str">
        <f t="shared" si="44"/>
        <v>321303-Criação de ostras e mexilhões em água salgada e salobra</v>
      </c>
    </row>
    <row r="2856" spans="1:5" hidden="1">
      <c r="A2856">
        <v>4008</v>
      </c>
      <c r="B2856">
        <v>321304</v>
      </c>
      <c r="D2856" t="s">
        <v>2279</v>
      </c>
      <c r="E2856" t="str">
        <f t="shared" si="44"/>
        <v>321304-Criação de peixes ornamentais em água salgada e salobra</v>
      </c>
    </row>
    <row r="2857" spans="1:5" hidden="1">
      <c r="A2857">
        <v>4008</v>
      </c>
      <c r="B2857">
        <v>321305</v>
      </c>
      <c r="D2857" t="s">
        <v>2280</v>
      </c>
      <c r="E2857" t="str">
        <f t="shared" si="44"/>
        <v>321305-Atividades de apoio à aqüicultura em água salgada e salobra</v>
      </c>
    </row>
    <row r="2858" spans="1:5" hidden="1">
      <c r="A2858">
        <v>4008</v>
      </c>
      <c r="B2858">
        <v>321399</v>
      </c>
      <c r="D2858" t="s">
        <v>2281</v>
      </c>
      <c r="E2858" t="str">
        <f t="shared" si="44"/>
        <v>321399-Cultivos e semicultivos da aqüicultura em água salgada e salobra não especificados anteriormente</v>
      </c>
    </row>
    <row r="2859" spans="1:5" hidden="1">
      <c r="A2859">
        <v>4008</v>
      </c>
      <c r="B2859">
        <v>322101</v>
      </c>
      <c r="D2859" t="s">
        <v>2282</v>
      </c>
      <c r="E2859" t="str">
        <f t="shared" si="44"/>
        <v>322101-Criação de peixes em água doce</v>
      </c>
    </row>
    <row r="2860" spans="1:5" hidden="1">
      <c r="A2860">
        <v>4008</v>
      </c>
      <c r="B2860">
        <v>322102</v>
      </c>
      <c r="D2860" t="s">
        <v>2283</v>
      </c>
      <c r="E2860" t="str">
        <f t="shared" si="44"/>
        <v>322102-Criação de camarões em água doce</v>
      </c>
    </row>
    <row r="2861" spans="1:5" hidden="1">
      <c r="A2861">
        <v>4008</v>
      </c>
      <c r="B2861">
        <v>322103</v>
      </c>
      <c r="D2861" t="s">
        <v>2284</v>
      </c>
      <c r="E2861" t="str">
        <f t="shared" si="44"/>
        <v>322103-Criação de ostras e mexilhões em água doce</v>
      </c>
    </row>
    <row r="2862" spans="1:5" hidden="1">
      <c r="A2862">
        <v>4008</v>
      </c>
      <c r="B2862">
        <v>322104</v>
      </c>
      <c r="D2862" t="s">
        <v>2285</v>
      </c>
      <c r="E2862" t="str">
        <f t="shared" si="44"/>
        <v>322104-Criação de peixes ornamentais em água doce</v>
      </c>
    </row>
    <row r="2863" spans="1:5" hidden="1">
      <c r="A2863">
        <v>4008</v>
      </c>
      <c r="B2863">
        <v>322105</v>
      </c>
      <c r="D2863" t="s">
        <v>2286</v>
      </c>
      <c r="E2863" t="str">
        <f t="shared" si="44"/>
        <v>322105-Ranicultura</v>
      </c>
    </row>
    <row r="2864" spans="1:5" hidden="1">
      <c r="A2864">
        <v>4008</v>
      </c>
      <c r="B2864">
        <v>322106</v>
      </c>
      <c r="D2864" t="s">
        <v>2287</v>
      </c>
      <c r="E2864" t="str">
        <f t="shared" si="44"/>
        <v>322106-Criação de jacaré</v>
      </c>
    </row>
    <row r="2865" spans="1:5" hidden="1">
      <c r="A2865">
        <v>4008</v>
      </c>
      <c r="B2865">
        <v>322107</v>
      </c>
      <c r="D2865" t="s">
        <v>2288</v>
      </c>
      <c r="E2865" t="str">
        <f t="shared" si="44"/>
        <v>322107-Atividades de apoio à aqüicultura em água doce</v>
      </c>
    </row>
    <row r="2866" spans="1:5" hidden="1">
      <c r="A2866">
        <v>4008</v>
      </c>
      <c r="B2866">
        <v>322199</v>
      </c>
      <c r="D2866" t="s">
        <v>2289</v>
      </c>
      <c r="E2866" t="str">
        <f t="shared" si="44"/>
        <v>322199-Cultivos e semicultivos da aqüicultura em água doce não especificados</v>
      </c>
    </row>
    <row r="2867" spans="1:5" hidden="1">
      <c r="A2867">
        <v>4009</v>
      </c>
      <c r="B2867" t="s">
        <v>957</v>
      </c>
      <c r="D2867" t="s">
        <v>958</v>
      </c>
      <c r="E2867" t="str">
        <f t="shared" si="44"/>
        <v>X001-Residência</v>
      </c>
    </row>
    <row r="2868" spans="1:5" hidden="1">
      <c r="A2868">
        <v>4010</v>
      </c>
      <c r="B2868">
        <v>7210000</v>
      </c>
      <c r="D2868" t="s">
        <v>2193</v>
      </c>
      <c r="E2868" t="str">
        <f t="shared" si="44"/>
        <v>7210000-Pesquisa e desenvolvimento experimental em ciências físicas e naturais</v>
      </c>
    </row>
    <row r="2869" spans="1:5" hidden="1">
      <c r="A2869">
        <v>4010</v>
      </c>
      <c r="B2869">
        <v>7220700</v>
      </c>
      <c r="D2869" t="s">
        <v>2193</v>
      </c>
      <c r="E2869" t="str">
        <f t="shared" si="44"/>
        <v>7220700-Pesquisa e desenvolvimento experimental em ciências físicas e naturais</v>
      </c>
    </row>
    <row r="2870" spans="1:5" hidden="1">
      <c r="A2870">
        <v>4010</v>
      </c>
      <c r="B2870">
        <v>8531700</v>
      </c>
      <c r="D2870" t="s">
        <v>2039</v>
      </c>
      <c r="E2870" t="str">
        <f t="shared" si="44"/>
        <v>8531700-Educação superior - graduação</v>
      </c>
    </row>
    <row r="2871" spans="1:5" hidden="1">
      <c r="A2871">
        <v>4010</v>
      </c>
      <c r="B2871">
        <v>8532500</v>
      </c>
      <c r="D2871" t="s">
        <v>2040</v>
      </c>
      <c r="E2871" t="str">
        <f t="shared" si="44"/>
        <v>8532500-Educação superior - graduação e pós-graduação</v>
      </c>
    </row>
    <row r="2872" spans="1:5" hidden="1">
      <c r="A2872">
        <v>4010</v>
      </c>
      <c r="B2872">
        <v>8533300</v>
      </c>
      <c r="D2872" t="s">
        <v>2041</v>
      </c>
      <c r="E2872" t="str">
        <f t="shared" si="44"/>
        <v>8533300-Educação superior - pós-graduação e extensão</v>
      </c>
    </row>
    <row r="2873" spans="1:5" hidden="1">
      <c r="A2873">
        <v>4010</v>
      </c>
      <c r="B2873">
        <v>8541400</v>
      </c>
      <c r="D2873" t="s">
        <v>2042</v>
      </c>
      <c r="E2873" t="str">
        <f t="shared" si="44"/>
        <v>8541400-Educação profissional de nível técnico</v>
      </c>
    </row>
    <row r="2874" spans="1:5" hidden="1">
      <c r="A2874">
        <v>4010</v>
      </c>
      <c r="B2874">
        <v>8542200</v>
      </c>
      <c r="D2874" t="s">
        <v>2043</v>
      </c>
      <c r="E2874" t="str">
        <f t="shared" si="44"/>
        <v>8542200-Educação profissional de nível tecnológico</v>
      </c>
    </row>
    <row r="2875" spans="1:5" hidden="1">
      <c r="A2875">
        <v>4015</v>
      </c>
      <c r="B2875">
        <v>111301</v>
      </c>
      <c r="D2875" t="s">
        <v>2194</v>
      </c>
      <c r="E2875" t="str">
        <f t="shared" si="44"/>
        <v>111301-Cultivo de arroz</v>
      </c>
    </row>
    <row r="2876" spans="1:5" hidden="1">
      <c r="A2876">
        <v>4015</v>
      </c>
      <c r="B2876">
        <v>111302</v>
      </c>
      <c r="D2876" t="s">
        <v>2195</v>
      </c>
      <c r="E2876" t="str">
        <f t="shared" si="44"/>
        <v>111302-Cultivo de milho</v>
      </c>
    </row>
    <row r="2877" spans="1:5" hidden="1">
      <c r="A2877">
        <v>4015</v>
      </c>
      <c r="B2877">
        <v>111303</v>
      </c>
      <c r="D2877" t="s">
        <v>2196</v>
      </c>
      <c r="E2877" t="str">
        <f t="shared" si="44"/>
        <v>111303-Cultivo de trigo</v>
      </c>
    </row>
    <row r="2878" spans="1:5" hidden="1">
      <c r="A2878">
        <v>4015</v>
      </c>
      <c r="B2878">
        <v>111399</v>
      </c>
      <c r="D2878" t="s">
        <v>2197</v>
      </c>
      <c r="E2878" t="str">
        <f t="shared" si="44"/>
        <v>111399-Cultivo de outros cereais não especificados</v>
      </c>
    </row>
    <row r="2879" spans="1:5" hidden="1">
      <c r="A2879">
        <v>4015</v>
      </c>
      <c r="B2879">
        <v>112101</v>
      </c>
      <c r="D2879" t="s">
        <v>2198</v>
      </c>
      <c r="E2879" t="str">
        <f t="shared" si="44"/>
        <v>112101-Cultivo de algodão herbáceo</v>
      </c>
    </row>
    <row r="2880" spans="1:5" hidden="1">
      <c r="A2880">
        <v>4015</v>
      </c>
      <c r="B2880">
        <v>112102</v>
      </c>
      <c r="D2880" t="s">
        <v>2199</v>
      </c>
      <c r="E2880" t="str">
        <f t="shared" si="44"/>
        <v>112102-Cultivo de juta</v>
      </c>
    </row>
    <row r="2881" spans="1:5" hidden="1">
      <c r="A2881">
        <v>4015</v>
      </c>
      <c r="B2881">
        <v>112199</v>
      </c>
      <c r="D2881" t="s">
        <v>2200</v>
      </c>
      <c r="E2881" t="str">
        <f t="shared" si="44"/>
        <v>112199-Cultivo de outras fibras de lavoura temporária não especificadas</v>
      </c>
    </row>
    <row r="2882" spans="1:5" hidden="1">
      <c r="A2882">
        <v>4015</v>
      </c>
      <c r="B2882">
        <v>113000</v>
      </c>
      <c r="D2882" t="s">
        <v>2201</v>
      </c>
      <c r="E2882" t="str">
        <f t="shared" si="44"/>
        <v>113000-Cultivo de cana-de-açúcar</v>
      </c>
    </row>
    <row r="2883" spans="1:5" hidden="1">
      <c r="A2883">
        <v>4015</v>
      </c>
      <c r="B2883">
        <v>114800</v>
      </c>
      <c r="D2883" t="s">
        <v>2202</v>
      </c>
      <c r="E2883" t="str">
        <f t="shared" si="44"/>
        <v>114800-Cultivo de fumo</v>
      </c>
    </row>
    <row r="2884" spans="1:5" hidden="1">
      <c r="A2884">
        <v>4015</v>
      </c>
      <c r="B2884">
        <v>115600</v>
      </c>
      <c r="D2884" t="s">
        <v>2203</v>
      </c>
      <c r="E2884" t="str">
        <f t="shared" si="44"/>
        <v>115600-Cultivo de soja</v>
      </c>
    </row>
    <row r="2885" spans="1:5" hidden="1">
      <c r="A2885">
        <v>4015</v>
      </c>
      <c r="B2885">
        <v>116401</v>
      </c>
      <c r="D2885" t="s">
        <v>2204</v>
      </c>
      <c r="E2885" t="str">
        <f t="shared" si="44"/>
        <v>116401-Cultivo de amendoim</v>
      </c>
    </row>
    <row r="2886" spans="1:5" hidden="1">
      <c r="A2886">
        <v>4015</v>
      </c>
      <c r="B2886">
        <v>116402</v>
      </c>
      <c r="D2886" t="s">
        <v>2205</v>
      </c>
      <c r="E2886" t="str">
        <f t="shared" si="44"/>
        <v>116402-Cultivo de girassol</v>
      </c>
    </row>
    <row r="2887" spans="1:5" hidden="1">
      <c r="A2887">
        <v>4015</v>
      </c>
      <c r="B2887">
        <v>116403</v>
      </c>
      <c r="D2887" t="s">
        <v>2206</v>
      </c>
      <c r="E2887" t="str">
        <f t="shared" si="44"/>
        <v>116403-Cultivo de mamona</v>
      </c>
    </row>
    <row r="2888" spans="1:5" hidden="1">
      <c r="A2888">
        <v>4015</v>
      </c>
      <c r="B2888">
        <v>116499</v>
      </c>
      <c r="D2888" t="s">
        <v>2207</v>
      </c>
      <c r="E2888" t="str">
        <f t="shared" ref="E2888:E2951" si="45">CONCATENATE(B2888,"-",D2888)</f>
        <v>116499-Cultivo de outras oleaginosas de lavoura temporária não especificadas</v>
      </c>
    </row>
    <row r="2889" spans="1:5" hidden="1">
      <c r="A2889">
        <v>4015</v>
      </c>
      <c r="B2889">
        <v>119901</v>
      </c>
      <c r="D2889" t="s">
        <v>2208</v>
      </c>
      <c r="E2889" t="str">
        <f t="shared" si="45"/>
        <v>119901-Cultivo de abacaxi</v>
      </c>
    </row>
    <row r="2890" spans="1:5" hidden="1">
      <c r="A2890">
        <v>4015</v>
      </c>
      <c r="B2890">
        <v>119902</v>
      </c>
      <c r="D2890" t="s">
        <v>2209</v>
      </c>
      <c r="E2890" t="str">
        <f t="shared" si="45"/>
        <v>119902-Cultivo de alho</v>
      </c>
    </row>
    <row r="2891" spans="1:5" hidden="1">
      <c r="A2891">
        <v>4015</v>
      </c>
      <c r="B2891">
        <v>119903</v>
      </c>
      <c r="D2891" t="s">
        <v>2210</v>
      </c>
      <c r="E2891" t="str">
        <f t="shared" si="45"/>
        <v>119903-Cultivo de batata-inglesa</v>
      </c>
    </row>
    <row r="2892" spans="1:5" hidden="1">
      <c r="A2892">
        <v>4015</v>
      </c>
      <c r="B2892">
        <v>119904</v>
      </c>
      <c r="D2892" t="s">
        <v>2211</v>
      </c>
      <c r="E2892" t="str">
        <f t="shared" si="45"/>
        <v>119904-Cultivo de cebola</v>
      </c>
    </row>
    <row r="2893" spans="1:5" hidden="1">
      <c r="A2893">
        <v>4015</v>
      </c>
      <c r="B2893">
        <v>119905</v>
      </c>
      <c r="D2893" t="s">
        <v>2212</v>
      </c>
      <c r="E2893" t="str">
        <f t="shared" si="45"/>
        <v>119905-Cultivo de feijão</v>
      </c>
    </row>
    <row r="2894" spans="1:5" hidden="1">
      <c r="A2894">
        <v>4015</v>
      </c>
      <c r="B2894">
        <v>119906</v>
      </c>
      <c r="D2894" t="s">
        <v>2213</v>
      </c>
      <c r="E2894" t="str">
        <f t="shared" si="45"/>
        <v>119906-Cultivo de mandioca</v>
      </c>
    </row>
    <row r="2895" spans="1:5" hidden="1">
      <c r="A2895">
        <v>4015</v>
      </c>
      <c r="B2895">
        <v>119907</v>
      </c>
      <c r="D2895" t="s">
        <v>2214</v>
      </c>
      <c r="E2895" t="str">
        <f t="shared" si="45"/>
        <v>119907-Cultivo de melão</v>
      </c>
    </row>
    <row r="2896" spans="1:5" hidden="1">
      <c r="A2896">
        <v>4015</v>
      </c>
      <c r="B2896">
        <v>119908</v>
      </c>
      <c r="D2896" t="s">
        <v>2215</v>
      </c>
      <c r="E2896" t="str">
        <f t="shared" si="45"/>
        <v>119908-Cultivo de melancia</v>
      </c>
    </row>
    <row r="2897" spans="1:5" hidden="1">
      <c r="A2897">
        <v>4015</v>
      </c>
      <c r="B2897">
        <v>119909</v>
      </c>
      <c r="D2897" t="s">
        <v>2216</v>
      </c>
      <c r="E2897" t="str">
        <f t="shared" si="45"/>
        <v>119909-Cultivo de tomate rasteiro</v>
      </c>
    </row>
    <row r="2898" spans="1:5" hidden="1">
      <c r="A2898">
        <v>4015</v>
      </c>
      <c r="B2898">
        <v>119999</v>
      </c>
      <c r="D2898" t="s">
        <v>2217</v>
      </c>
      <c r="E2898" t="str">
        <f t="shared" si="45"/>
        <v>119999-Cultivo de outras plantas de lavoura temporária não especificadas</v>
      </c>
    </row>
    <row r="2899" spans="1:5" hidden="1">
      <c r="A2899">
        <v>4015</v>
      </c>
      <c r="B2899">
        <v>121101</v>
      </c>
      <c r="D2899" t="s">
        <v>2218</v>
      </c>
      <c r="E2899" t="str">
        <f t="shared" si="45"/>
        <v>121101-Horticultura, exceto morango</v>
      </c>
    </row>
    <row r="2900" spans="1:5" hidden="1">
      <c r="A2900">
        <v>4015</v>
      </c>
      <c r="B2900">
        <v>121102</v>
      </c>
      <c r="D2900" t="s">
        <v>2219</v>
      </c>
      <c r="E2900" t="str">
        <f t="shared" si="45"/>
        <v>121102-Cultivo de morango</v>
      </c>
    </row>
    <row r="2901" spans="1:5" hidden="1">
      <c r="A2901">
        <v>4015</v>
      </c>
      <c r="B2901">
        <v>122900</v>
      </c>
      <c r="D2901" t="s">
        <v>2220</v>
      </c>
      <c r="E2901" t="str">
        <f t="shared" si="45"/>
        <v>122900-Cultivo de flores e plantas ornamentais</v>
      </c>
    </row>
    <row r="2902" spans="1:5" hidden="1">
      <c r="A2902">
        <v>4015</v>
      </c>
      <c r="B2902">
        <v>131800</v>
      </c>
      <c r="D2902" t="s">
        <v>2221</v>
      </c>
      <c r="E2902" t="str">
        <f t="shared" si="45"/>
        <v>131800-Cultivo de laranja</v>
      </c>
    </row>
    <row r="2903" spans="1:5" hidden="1">
      <c r="A2903">
        <v>4015</v>
      </c>
      <c r="B2903">
        <v>132600</v>
      </c>
      <c r="D2903" t="s">
        <v>2222</v>
      </c>
      <c r="E2903" t="str">
        <f t="shared" si="45"/>
        <v>132600-Cultivo de uva</v>
      </c>
    </row>
    <row r="2904" spans="1:5" hidden="1">
      <c r="A2904">
        <v>4015</v>
      </c>
      <c r="B2904">
        <v>133401</v>
      </c>
      <c r="D2904" t="s">
        <v>2223</v>
      </c>
      <c r="E2904" t="str">
        <f t="shared" si="45"/>
        <v>133401-Cultivo de açaí</v>
      </c>
    </row>
    <row r="2905" spans="1:5" hidden="1">
      <c r="A2905">
        <v>4015</v>
      </c>
      <c r="B2905">
        <v>133402</v>
      </c>
      <c r="D2905" t="s">
        <v>2224</v>
      </c>
      <c r="E2905" t="str">
        <f t="shared" si="45"/>
        <v>133402-Cultivo de banana</v>
      </c>
    </row>
    <row r="2906" spans="1:5" hidden="1">
      <c r="A2906">
        <v>4015</v>
      </c>
      <c r="B2906">
        <v>133403</v>
      </c>
      <c r="D2906" t="s">
        <v>2225</v>
      </c>
      <c r="E2906" t="str">
        <f t="shared" si="45"/>
        <v>133403-Cultivo de caju</v>
      </c>
    </row>
    <row r="2907" spans="1:5" hidden="1">
      <c r="A2907">
        <v>4015</v>
      </c>
      <c r="B2907">
        <v>133404</v>
      </c>
      <c r="D2907" t="s">
        <v>2226</v>
      </c>
      <c r="E2907" t="str">
        <f t="shared" si="45"/>
        <v>133404-Cultivo de cítricos, exceto laranja</v>
      </c>
    </row>
    <row r="2908" spans="1:5" hidden="1">
      <c r="A2908">
        <v>4015</v>
      </c>
      <c r="B2908">
        <v>133405</v>
      </c>
      <c r="D2908" t="s">
        <v>2227</v>
      </c>
      <c r="E2908" t="str">
        <f t="shared" si="45"/>
        <v>133405-Cultivo de coco-da-baía</v>
      </c>
    </row>
    <row r="2909" spans="1:5" hidden="1">
      <c r="A2909">
        <v>4015</v>
      </c>
      <c r="B2909">
        <v>133406</v>
      </c>
      <c r="D2909" t="s">
        <v>2228</v>
      </c>
      <c r="E2909" t="str">
        <f t="shared" si="45"/>
        <v>133406-Cultivo de guaraná</v>
      </c>
    </row>
    <row r="2910" spans="1:5" hidden="1">
      <c r="A2910">
        <v>4015</v>
      </c>
      <c r="B2910">
        <v>133407</v>
      </c>
      <c r="D2910" t="s">
        <v>2229</v>
      </c>
      <c r="E2910" t="str">
        <f t="shared" si="45"/>
        <v>133407-Cultivo de maçã</v>
      </c>
    </row>
    <row r="2911" spans="1:5" hidden="1">
      <c r="A2911">
        <v>4015</v>
      </c>
      <c r="B2911">
        <v>133408</v>
      </c>
      <c r="D2911" t="s">
        <v>2230</v>
      </c>
      <c r="E2911" t="str">
        <f t="shared" si="45"/>
        <v>133408-Cultivo de mamão</v>
      </c>
    </row>
    <row r="2912" spans="1:5" hidden="1">
      <c r="A2912">
        <v>4015</v>
      </c>
      <c r="B2912">
        <v>133409</v>
      </c>
      <c r="D2912" t="s">
        <v>2231</v>
      </c>
      <c r="E2912" t="str">
        <f t="shared" si="45"/>
        <v>133409-Cultivo de maracujá</v>
      </c>
    </row>
    <row r="2913" spans="1:5" hidden="1">
      <c r="A2913">
        <v>4015</v>
      </c>
      <c r="B2913">
        <v>133410</v>
      </c>
      <c r="D2913" t="s">
        <v>2232</v>
      </c>
      <c r="E2913" t="str">
        <f t="shared" si="45"/>
        <v>133410-Cultivo de manga</v>
      </c>
    </row>
    <row r="2914" spans="1:5" hidden="1">
      <c r="A2914">
        <v>4015</v>
      </c>
      <c r="B2914">
        <v>133411</v>
      </c>
      <c r="D2914" t="s">
        <v>2233</v>
      </c>
      <c r="E2914" t="str">
        <f t="shared" si="45"/>
        <v>133411-Cultivo de pêssego</v>
      </c>
    </row>
    <row r="2915" spans="1:5" hidden="1">
      <c r="A2915">
        <v>4015</v>
      </c>
      <c r="B2915">
        <v>133499</v>
      </c>
      <c r="D2915" t="s">
        <v>2234</v>
      </c>
      <c r="E2915" t="str">
        <f t="shared" si="45"/>
        <v>133499-Cultivo de frutas de lavoura permanente não especificadas</v>
      </c>
    </row>
    <row r="2916" spans="1:5" hidden="1">
      <c r="A2916">
        <v>4015</v>
      </c>
      <c r="B2916">
        <v>134200</v>
      </c>
      <c r="D2916" t="s">
        <v>2235</v>
      </c>
      <c r="E2916" t="str">
        <f t="shared" si="45"/>
        <v>134200-Cultivo de café</v>
      </c>
    </row>
    <row r="2917" spans="1:5" hidden="1">
      <c r="A2917">
        <v>4015</v>
      </c>
      <c r="B2917">
        <v>135100</v>
      </c>
      <c r="D2917" t="s">
        <v>2236</v>
      </c>
      <c r="E2917" t="str">
        <f t="shared" si="45"/>
        <v>135100-Cultivo de cacau</v>
      </c>
    </row>
    <row r="2918" spans="1:5" hidden="1">
      <c r="A2918">
        <v>4015</v>
      </c>
      <c r="B2918">
        <v>139301</v>
      </c>
      <c r="D2918" t="s">
        <v>2237</v>
      </c>
      <c r="E2918" t="str">
        <f t="shared" si="45"/>
        <v>139301-Cultivo de chá-da-índia</v>
      </c>
    </row>
    <row r="2919" spans="1:5" hidden="1">
      <c r="A2919">
        <v>4015</v>
      </c>
      <c r="B2919">
        <v>139302</v>
      </c>
      <c r="D2919" t="s">
        <v>2238</v>
      </c>
      <c r="E2919" t="str">
        <f t="shared" si="45"/>
        <v>139302-Cultivo de erva-mate</v>
      </c>
    </row>
    <row r="2920" spans="1:5" hidden="1">
      <c r="A2920">
        <v>4015</v>
      </c>
      <c r="B2920">
        <v>139303</v>
      </c>
      <c r="D2920" t="s">
        <v>2239</v>
      </c>
      <c r="E2920" t="str">
        <f t="shared" si="45"/>
        <v>139303-Cultivo de pimenta-do-reino</v>
      </c>
    </row>
    <row r="2921" spans="1:5" hidden="1">
      <c r="A2921">
        <v>4015</v>
      </c>
      <c r="B2921">
        <v>139304</v>
      </c>
      <c r="D2921" t="s">
        <v>2240</v>
      </c>
      <c r="E2921" t="str">
        <f t="shared" si="45"/>
        <v>139304-Cultivo de plantas para condimento, exceto pimenta-do-reino</v>
      </c>
    </row>
    <row r="2922" spans="1:5" hidden="1">
      <c r="A2922">
        <v>4015</v>
      </c>
      <c r="B2922">
        <v>139305</v>
      </c>
      <c r="D2922" t="s">
        <v>2241</v>
      </c>
      <c r="E2922" t="str">
        <f t="shared" si="45"/>
        <v>139305-Cultivo de dendê</v>
      </c>
    </row>
    <row r="2923" spans="1:5" hidden="1">
      <c r="A2923">
        <v>4015</v>
      </c>
      <c r="B2923">
        <v>139306</v>
      </c>
      <c r="D2923" t="s">
        <v>2242</v>
      </c>
      <c r="E2923" t="str">
        <f t="shared" si="45"/>
        <v>139306-Cultivo de seringueira</v>
      </c>
    </row>
    <row r="2924" spans="1:5" hidden="1">
      <c r="A2924">
        <v>4015</v>
      </c>
      <c r="B2924">
        <v>139399</v>
      </c>
      <c r="D2924" t="s">
        <v>2243</v>
      </c>
      <c r="E2924" t="str">
        <f t="shared" si="45"/>
        <v>139399-Cultivo de outras plantas de lavoura permanente não especificadas</v>
      </c>
    </row>
    <row r="2925" spans="1:5" hidden="1">
      <c r="A2925">
        <v>4015</v>
      </c>
      <c r="B2925">
        <v>141501</v>
      </c>
      <c r="D2925" t="s">
        <v>2244</v>
      </c>
      <c r="E2925" t="str">
        <f t="shared" si="45"/>
        <v>141501-Produção de sementes certificadas, exceto de forrageiras para pasto</v>
      </c>
    </row>
    <row r="2926" spans="1:5" hidden="1">
      <c r="A2926">
        <v>4015</v>
      </c>
      <c r="B2926">
        <v>141502</v>
      </c>
      <c r="D2926" t="s">
        <v>2245</v>
      </c>
      <c r="E2926" t="str">
        <f t="shared" si="45"/>
        <v>141502-Produção de sementes certificadas de forrageiras para formação de pasto</v>
      </c>
    </row>
    <row r="2927" spans="1:5" hidden="1">
      <c r="A2927">
        <v>4015</v>
      </c>
      <c r="B2927">
        <v>142300</v>
      </c>
      <c r="D2927" t="s">
        <v>2246</v>
      </c>
      <c r="E2927" t="str">
        <f t="shared" si="45"/>
        <v>142300-Produção de mudas e outras formas de propagação vegetal, certificadas</v>
      </c>
    </row>
    <row r="2928" spans="1:5" hidden="1">
      <c r="A2928">
        <v>4015</v>
      </c>
      <c r="B2928">
        <v>151201</v>
      </c>
      <c r="D2928" t="s">
        <v>2247</v>
      </c>
      <c r="E2928" t="str">
        <f t="shared" si="45"/>
        <v>151201-Criação de bovinos para corte</v>
      </c>
    </row>
    <row r="2929" spans="1:5" hidden="1">
      <c r="A2929">
        <v>4015</v>
      </c>
      <c r="B2929">
        <v>151202</v>
      </c>
      <c r="D2929" t="s">
        <v>2248</v>
      </c>
      <c r="E2929" t="str">
        <f t="shared" si="45"/>
        <v>151202-Criação de bovinos para leite</v>
      </c>
    </row>
    <row r="2930" spans="1:5" hidden="1">
      <c r="A2930">
        <v>4015</v>
      </c>
      <c r="B2930">
        <v>151203</v>
      </c>
      <c r="D2930" t="s">
        <v>2249</v>
      </c>
      <c r="E2930" t="str">
        <f t="shared" si="45"/>
        <v>151203-Criação de bovinos, exceto para corte e leite</v>
      </c>
    </row>
    <row r="2931" spans="1:5" hidden="1">
      <c r="A2931">
        <v>4015</v>
      </c>
      <c r="B2931">
        <v>152101</v>
      </c>
      <c r="D2931" t="s">
        <v>2250</v>
      </c>
      <c r="E2931" t="str">
        <f t="shared" si="45"/>
        <v>152101-Criação de bufalinos</v>
      </c>
    </row>
    <row r="2932" spans="1:5" hidden="1">
      <c r="A2932">
        <v>4015</v>
      </c>
      <c r="B2932">
        <v>152102</v>
      </c>
      <c r="D2932" t="s">
        <v>2251</v>
      </c>
      <c r="E2932" t="str">
        <f t="shared" si="45"/>
        <v>152102-Criação de eqüinos</v>
      </c>
    </row>
    <row r="2933" spans="1:5" hidden="1">
      <c r="A2933">
        <v>4015</v>
      </c>
      <c r="B2933">
        <v>152103</v>
      </c>
      <c r="D2933" t="s">
        <v>2252</v>
      </c>
      <c r="E2933" t="str">
        <f t="shared" si="45"/>
        <v>152103-Criação de asininos e muares</v>
      </c>
    </row>
    <row r="2934" spans="1:5" hidden="1">
      <c r="A2934">
        <v>4015</v>
      </c>
      <c r="B2934">
        <v>153901</v>
      </c>
      <c r="D2934" t="s">
        <v>2253</v>
      </c>
      <c r="E2934" t="str">
        <f t="shared" si="45"/>
        <v>153901-Criação de caprinos</v>
      </c>
    </row>
    <row r="2935" spans="1:5" hidden="1">
      <c r="A2935">
        <v>4015</v>
      </c>
      <c r="B2935">
        <v>153902</v>
      </c>
      <c r="D2935" t="s">
        <v>2254</v>
      </c>
      <c r="E2935" t="str">
        <f t="shared" si="45"/>
        <v>153902-Criação de ovinos, inclusive para produção de lã</v>
      </c>
    </row>
    <row r="2936" spans="1:5" hidden="1">
      <c r="A2936">
        <v>4015</v>
      </c>
      <c r="B2936">
        <v>154700</v>
      </c>
      <c r="D2936" t="s">
        <v>2255</v>
      </c>
      <c r="E2936" t="str">
        <f t="shared" si="45"/>
        <v>154700-Criação de suínos</v>
      </c>
    </row>
    <row r="2937" spans="1:5" hidden="1">
      <c r="A2937">
        <v>4015</v>
      </c>
      <c r="B2937">
        <v>155501</v>
      </c>
      <c r="D2937" t="s">
        <v>2256</v>
      </c>
      <c r="E2937" t="str">
        <f t="shared" si="45"/>
        <v>155501-Criação de frangos para corte</v>
      </c>
    </row>
    <row r="2938" spans="1:5" hidden="1">
      <c r="A2938">
        <v>4015</v>
      </c>
      <c r="B2938">
        <v>155502</v>
      </c>
      <c r="D2938" t="s">
        <v>2257</v>
      </c>
      <c r="E2938" t="str">
        <f t="shared" si="45"/>
        <v>155502-Produção de pintos de um dia</v>
      </c>
    </row>
    <row r="2939" spans="1:5" hidden="1">
      <c r="A2939">
        <v>4015</v>
      </c>
      <c r="B2939">
        <v>155503</v>
      </c>
      <c r="D2939" t="s">
        <v>2258</v>
      </c>
      <c r="E2939" t="str">
        <f t="shared" si="45"/>
        <v>155503-Criação de outros galináceos, exceto para corte</v>
      </c>
    </row>
    <row r="2940" spans="1:5" hidden="1">
      <c r="A2940">
        <v>4015</v>
      </c>
      <c r="B2940">
        <v>155504</v>
      </c>
      <c r="D2940" t="s">
        <v>2259</v>
      </c>
      <c r="E2940" t="str">
        <f t="shared" si="45"/>
        <v>155504-Criação de aves, exceto galináceos</v>
      </c>
    </row>
    <row r="2941" spans="1:5" hidden="1">
      <c r="A2941">
        <v>4015</v>
      </c>
      <c r="B2941">
        <v>155505</v>
      </c>
      <c r="D2941" t="s">
        <v>2260</v>
      </c>
      <c r="E2941" t="str">
        <f t="shared" si="45"/>
        <v>155505-Produção de ovos</v>
      </c>
    </row>
    <row r="2942" spans="1:5" hidden="1">
      <c r="A2942">
        <v>4015</v>
      </c>
      <c r="B2942">
        <v>159801</v>
      </c>
      <c r="D2942" t="s">
        <v>2261</v>
      </c>
      <c r="E2942" t="str">
        <f t="shared" si="45"/>
        <v>159801-Apicultura</v>
      </c>
    </row>
    <row r="2943" spans="1:5" hidden="1">
      <c r="A2943">
        <v>4015</v>
      </c>
      <c r="B2943">
        <v>159802</v>
      </c>
      <c r="D2943" t="s">
        <v>2262</v>
      </c>
      <c r="E2943" t="str">
        <f t="shared" si="45"/>
        <v>159802-Criação de animais de estimação</v>
      </c>
    </row>
    <row r="2944" spans="1:5" hidden="1">
      <c r="A2944">
        <v>4015</v>
      </c>
      <c r="B2944">
        <v>159803</v>
      </c>
      <c r="D2944" t="s">
        <v>2263</v>
      </c>
      <c r="E2944" t="str">
        <f t="shared" si="45"/>
        <v>159803-Criação de escargô</v>
      </c>
    </row>
    <row r="2945" spans="1:5" hidden="1">
      <c r="A2945">
        <v>4015</v>
      </c>
      <c r="B2945">
        <v>159804</v>
      </c>
      <c r="D2945" t="s">
        <v>2264</v>
      </c>
      <c r="E2945" t="str">
        <f t="shared" si="45"/>
        <v>159804-Criação de bicho-da-seda</v>
      </c>
    </row>
    <row r="2946" spans="1:5" hidden="1">
      <c r="A2946">
        <v>4015</v>
      </c>
      <c r="B2946">
        <v>159899</v>
      </c>
      <c r="D2946" t="s">
        <v>2265</v>
      </c>
      <c r="E2946" t="str">
        <f t="shared" si="45"/>
        <v>159899-Criação de animais não especificados</v>
      </c>
    </row>
    <row r="2947" spans="1:5" hidden="1">
      <c r="A2947">
        <v>4015</v>
      </c>
      <c r="B2947">
        <v>161001</v>
      </c>
      <c r="D2947" t="s">
        <v>2266</v>
      </c>
      <c r="E2947" t="str">
        <f t="shared" si="45"/>
        <v>161001-Serviço de pulverização e controle de pragas agrícolas</v>
      </c>
    </row>
    <row r="2948" spans="1:5" hidden="1">
      <c r="A2948">
        <v>4015</v>
      </c>
      <c r="B2948">
        <v>161002</v>
      </c>
      <c r="D2948" t="s">
        <v>2267</v>
      </c>
      <c r="E2948" t="str">
        <f t="shared" si="45"/>
        <v>161002-Serviço de poda de árvores para lavouras</v>
      </c>
    </row>
    <row r="2949" spans="1:5" hidden="1">
      <c r="A2949">
        <v>4015</v>
      </c>
      <c r="B2949">
        <v>161003</v>
      </c>
      <c r="D2949" t="s">
        <v>2268</v>
      </c>
      <c r="E2949" t="str">
        <f t="shared" si="45"/>
        <v>161003-Serviço de preparação de terreno, cultivo e colheita</v>
      </c>
    </row>
    <row r="2950" spans="1:5" hidden="1">
      <c r="A2950">
        <v>4015</v>
      </c>
      <c r="B2950">
        <v>161099</v>
      </c>
      <c r="D2950" t="s">
        <v>2269</v>
      </c>
      <c r="E2950" t="str">
        <f t="shared" si="45"/>
        <v>161099-Atividades de apoio à agricultura não especificadas</v>
      </c>
    </row>
    <row r="2951" spans="1:5" hidden="1">
      <c r="A2951">
        <v>4015</v>
      </c>
      <c r="B2951">
        <v>162801</v>
      </c>
      <c r="D2951" t="s">
        <v>2270</v>
      </c>
      <c r="E2951" t="str">
        <f t="shared" si="45"/>
        <v>162801-Serviço de inseminação artificial em animais</v>
      </c>
    </row>
    <row r="2952" spans="1:5" hidden="1">
      <c r="A2952">
        <v>4015</v>
      </c>
      <c r="B2952">
        <v>162802</v>
      </c>
      <c r="D2952" t="s">
        <v>2271</v>
      </c>
      <c r="E2952" t="str">
        <f t="shared" ref="E2952:E3015" si="46">CONCATENATE(B2952,"-",D2952)</f>
        <v>162802-Serviço de tosquiamento de ovinos</v>
      </c>
    </row>
    <row r="2953" spans="1:5" hidden="1">
      <c r="A2953">
        <v>4015</v>
      </c>
      <c r="B2953">
        <v>162803</v>
      </c>
      <c r="D2953" t="s">
        <v>2272</v>
      </c>
      <c r="E2953" t="str">
        <f t="shared" si="46"/>
        <v>162803-Serviço de manejo de animais</v>
      </c>
    </row>
    <row r="2954" spans="1:5" hidden="1">
      <c r="A2954">
        <v>4015</v>
      </c>
      <c r="B2954">
        <v>162899</v>
      </c>
      <c r="D2954" t="s">
        <v>2273</v>
      </c>
      <c r="E2954" t="str">
        <f t="shared" si="46"/>
        <v>162899-Atividades de apoio à pecuária não especificadas</v>
      </c>
    </row>
    <row r="2955" spans="1:5" hidden="1">
      <c r="A2955">
        <v>4015</v>
      </c>
      <c r="B2955">
        <v>163600</v>
      </c>
      <c r="D2955" t="s">
        <v>2274</v>
      </c>
      <c r="E2955" t="str">
        <f t="shared" si="46"/>
        <v>163600-Atividades de pós-colheita</v>
      </c>
    </row>
    <row r="2956" spans="1:5" hidden="1">
      <c r="A2956">
        <v>4016</v>
      </c>
      <c r="B2956">
        <v>4222702</v>
      </c>
      <c r="D2956" t="s">
        <v>1814</v>
      </c>
      <c r="E2956" t="str">
        <f t="shared" si="46"/>
        <v>4222702-Obras de irrigação</v>
      </c>
    </row>
    <row r="2957" spans="1:5" hidden="1">
      <c r="A2957">
        <v>4016</v>
      </c>
      <c r="B2957">
        <v>8411600</v>
      </c>
      <c r="D2957" t="s">
        <v>2275</v>
      </c>
      <c r="E2957" t="str">
        <f t="shared" si="46"/>
        <v>8411600-Administração pública em geral</v>
      </c>
    </row>
    <row r="2958" spans="1:5" hidden="1">
      <c r="A2958">
        <v>4016</v>
      </c>
      <c r="B2958">
        <v>9411100</v>
      </c>
      <c r="D2958" t="s">
        <v>2166</v>
      </c>
      <c r="E2958" t="str">
        <f t="shared" si="46"/>
        <v>9411100-Atividades de organizações associativas patronais e empresariais</v>
      </c>
    </row>
    <row r="2959" spans="1:5" hidden="1">
      <c r="A2959">
        <v>4016</v>
      </c>
      <c r="B2959">
        <v>9430800</v>
      </c>
      <c r="D2959" t="s">
        <v>2170</v>
      </c>
      <c r="E2959" t="str">
        <f t="shared" si="46"/>
        <v>9430800-Atividades de associações de defesa de direitos sociais</v>
      </c>
    </row>
    <row r="2960" spans="1:5" hidden="1">
      <c r="A2960">
        <v>4016</v>
      </c>
      <c r="B2960">
        <v>9499500</v>
      </c>
      <c r="D2960" t="s">
        <v>2173</v>
      </c>
      <c r="E2960" t="str">
        <f t="shared" si="46"/>
        <v>9499500-Atividades associativas não especificadas</v>
      </c>
    </row>
    <row r="2961" spans="1:5" hidden="1">
      <c r="A2961">
        <v>4017</v>
      </c>
      <c r="B2961">
        <v>111301</v>
      </c>
      <c r="D2961" t="s">
        <v>2194</v>
      </c>
      <c r="E2961" t="str">
        <f t="shared" si="46"/>
        <v>111301-Cultivo de arroz</v>
      </c>
    </row>
    <row r="2962" spans="1:5" hidden="1">
      <c r="A2962">
        <v>4017</v>
      </c>
      <c r="B2962">
        <v>111302</v>
      </c>
      <c r="D2962" t="s">
        <v>2195</v>
      </c>
      <c r="E2962" t="str">
        <f t="shared" si="46"/>
        <v>111302-Cultivo de milho</v>
      </c>
    </row>
    <row r="2963" spans="1:5" hidden="1">
      <c r="A2963">
        <v>4017</v>
      </c>
      <c r="B2963">
        <v>111303</v>
      </c>
      <c r="D2963" t="s">
        <v>2196</v>
      </c>
      <c r="E2963" t="str">
        <f t="shared" si="46"/>
        <v>111303-Cultivo de trigo</v>
      </c>
    </row>
    <row r="2964" spans="1:5" hidden="1">
      <c r="A2964">
        <v>4017</v>
      </c>
      <c r="B2964">
        <v>111399</v>
      </c>
      <c r="D2964" t="s">
        <v>2197</v>
      </c>
      <c r="E2964" t="str">
        <f t="shared" si="46"/>
        <v>111399-Cultivo de outros cereais não especificados</v>
      </c>
    </row>
    <row r="2965" spans="1:5" hidden="1">
      <c r="A2965">
        <v>4017</v>
      </c>
      <c r="B2965">
        <v>112101</v>
      </c>
      <c r="D2965" t="s">
        <v>2198</v>
      </c>
      <c r="E2965" t="str">
        <f t="shared" si="46"/>
        <v>112101-Cultivo de algodão herbáceo</v>
      </c>
    </row>
    <row r="2966" spans="1:5" hidden="1">
      <c r="A2966">
        <v>4017</v>
      </c>
      <c r="B2966">
        <v>112102</v>
      </c>
      <c r="D2966" t="s">
        <v>2199</v>
      </c>
      <c r="E2966" t="str">
        <f t="shared" si="46"/>
        <v>112102-Cultivo de juta</v>
      </c>
    </row>
    <row r="2967" spans="1:5" hidden="1">
      <c r="A2967">
        <v>4017</v>
      </c>
      <c r="B2967">
        <v>112199</v>
      </c>
      <c r="D2967" t="s">
        <v>2200</v>
      </c>
      <c r="E2967" t="str">
        <f t="shared" si="46"/>
        <v>112199-Cultivo de outras fibras de lavoura temporária não especificadas</v>
      </c>
    </row>
    <row r="2968" spans="1:5" hidden="1">
      <c r="A2968">
        <v>4017</v>
      </c>
      <c r="B2968">
        <v>113000</v>
      </c>
      <c r="D2968" t="s">
        <v>2201</v>
      </c>
      <c r="E2968" t="str">
        <f t="shared" si="46"/>
        <v>113000-Cultivo de cana-de-açúcar</v>
      </c>
    </row>
    <row r="2969" spans="1:5" hidden="1">
      <c r="A2969">
        <v>4017</v>
      </c>
      <c r="B2969">
        <v>114800</v>
      </c>
      <c r="D2969" t="s">
        <v>2202</v>
      </c>
      <c r="E2969" t="str">
        <f t="shared" si="46"/>
        <v>114800-Cultivo de fumo</v>
      </c>
    </row>
    <row r="2970" spans="1:5" hidden="1">
      <c r="A2970">
        <v>4017</v>
      </c>
      <c r="B2970">
        <v>115600</v>
      </c>
      <c r="D2970" t="s">
        <v>2203</v>
      </c>
      <c r="E2970" t="str">
        <f t="shared" si="46"/>
        <v>115600-Cultivo de soja</v>
      </c>
    </row>
    <row r="2971" spans="1:5" hidden="1">
      <c r="A2971">
        <v>4017</v>
      </c>
      <c r="B2971">
        <v>116401</v>
      </c>
      <c r="D2971" t="s">
        <v>2204</v>
      </c>
      <c r="E2971" t="str">
        <f t="shared" si="46"/>
        <v>116401-Cultivo de amendoim</v>
      </c>
    </row>
    <row r="2972" spans="1:5" hidden="1">
      <c r="A2972">
        <v>4017</v>
      </c>
      <c r="B2972">
        <v>116402</v>
      </c>
      <c r="D2972" t="s">
        <v>2205</v>
      </c>
      <c r="E2972" t="str">
        <f t="shared" si="46"/>
        <v>116402-Cultivo de girassol</v>
      </c>
    </row>
    <row r="2973" spans="1:5" hidden="1">
      <c r="A2973">
        <v>4017</v>
      </c>
      <c r="B2973">
        <v>116403</v>
      </c>
      <c r="D2973" t="s">
        <v>2206</v>
      </c>
      <c r="E2973" t="str">
        <f t="shared" si="46"/>
        <v>116403-Cultivo de mamona</v>
      </c>
    </row>
    <row r="2974" spans="1:5" hidden="1">
      <c r="A2974">
        <v>4017</v>
      </c>
      <c r="B2974">
        <v>116499</v>
      </c>
      <c r="D2974" t="s">
        <v>2207</v>
      </c>
      <c r="E2974" t="str">
        <f t="shared" si="46"/>
        <v>116499-Cultivo de outras oleaginosas de lavoura temporária não especificadas</v>
      </c>
    </row>
    <row r="2975" spans="1:5" hidden="1">
      <c r="A2975">
        <v>4017</v>
      </c>
      <c r="B2975">
        <v>119901</v>
      </c>
      <c r="D2975" t="s">
        <v>2208</v>
      </c>
      <c r="E2975" t="str">
        <f t="shared" si="46"/>
        <v>119901-Cultivo de abacaxi</v>
      </c>
    </row>
    <row r="2976" spans="1:5" hidden="1">
      <c r="A2976">
        <v>4017</v>
      </c>
      <c r="B2976">
        <v>119902</v>
      </c>
      <c r="D2976" t="s">
        <v>2209</v>
      </c>
      <c r="E2976" t="str">
        <f t="shared" si="46"/>
        <v>119902-Cultivo de alho</v>
      </c>
    </row>
    <row r="2977" spans="1:5" hidden="1">
      <c r="A2977">
        <v>4017</v>
      </c>
      <c r="B2977">
        <v>119903</v>
      </c>
      <c r="D2977" t="s">
        <v>2210</v>
      </c>
      <c r="E2977" t="str">
        <f t="shared" si="46"/>
        <v>119903-Cultivo de batata-inglesa</v>
      </c>
    </row>
    <row r="2978" spans="1:5" hidden="1">
      <c r="A2978">
        <v>4017</v>
      </c>
      <c r="B2978">
        <v>119904</v>
      </c>
      <c r="D2978" t="s">
        <v>2211</v>
      </c>
      <c r="E2978" t="str">
        <f t="shared" si="46"/>
        <v>119904-Cultivo de cebola</v>
      </c>
    </row>
    <row r="2979" spans="1:5" hidden="1">
      <c r="A2979">
        <v>4017</v>
      </c>
      <c r="B2979">
        <v>119905</v>
      </c>
      <c r="D2979" t="s">
        <v>2212</v>
      </c>
      <c r="E2979" t="str">
        <f t="shared" si="46"/>
        <v>119905-Cultivo de feijão</v>
      </c>
    </row>
    <row r="2980" spans="1:5" hidden="1">
      <c r="A2980">
        <v>4017</v>
      </c>
      <c r="B2980">
        <v>119906</v>
      </c>
      <c r="D2980" t="s">
        <v>2213</v>
      </c>
      <c r="E2980" t="str">
        <f t="shared" si="46"/>
        <v>119906-Cultivo de mandioca</v>
      </c>
    </row>
    <row r="2981" spans="1:5" hidden="1">
      <c r="A2981">
        <v>4017</v>
      </c>
      <c r="B2981">
        <v>119907</v>
      </c>
      <c r="D2981" t="s">
        <v>2214</v>
      </c>
      <c r="E2981" t="str">
        <f t="shared" si="46"/>
        <v>119907-Cultivo de melão</v>
      </c>
    </row>
    <row r="2982" spans="1:5" hidden="1">
      <c r="A2982">
        <v>4017</v>
      </c>
      <c r="B2982">
        <v>119908</v>
      </c>
      <c r="D2982" t="s">
        <v>2215</v>
      </c>
      <c r="E2982" t="str">
        <f t="shared" si="46"/>
        <v>119908-Cultivo de melancia</v>
      </c>
    </row>
    <row r="2983" spans="1:5" hidden="1">
      <c r="A2983">
        <v>4017</v>
      </c>
      <c r="B2983">
        <v>119909</v>
      </c>
      <c r="D2983" t="s">
        <v>2216</v>
      </c>
      <c r="E2983" t="str">
        <f t="shared" si="46"/>
        <v>119909-Cultivo de tomate rasteiro</v>
      </c>
    </row>
    <row r="2984" spans="1:5" hidden="1">
      <c r="A2984">
        <v>4017</v>
      </c>
      <c r="B2984">
        <v>119999</v>
      </c>
      <c r="D2984" t="s">
        <v>2217</v>
      </c>
      <c r="E2984" t="str">
        <f t="shared" si="46"/>
        <v>119999-Cultivo de outras plantas de lavoura temporária não especificadas</v>
      </c>
    </row>
    <row r="2985" spans="1:5" hidden="1">
      <c r="A2985">
        <v>4017</v>
      </c>
      <c r="B2985">
        <v>121101</v>
      </c>
      <c r="D2985" t="s">
        <v>2218</v>
      </c>
      <c r="E2985" t="str">
        <f t="shared" si="46"/>
        <v>121101-Horticultura, exceto morango</v>
      </c>
    </row>
    <row r="2986" spans="1:5" hidden="1">
      <c r="A2986">
        <v>4017</v>
      </c>
      <c r="B2986">
        <v>121102</v>
      </c>
      <c r="D2986" t="s">
        <v>2219</v>
      </c>
      <c r="E2986" t="str">
        <f t="shared" si="46"/>
        <v>121102-Cultivo de morango</v>
      </c>
    </row>
    <row r="2987" spans="1:5" hidden="1">
      <c r="A2987">
        <v>4017</v>
      </c>
      <c r="B2987">
        <v>122900</v>
      </c>
      <c r="D2987" t="s">
        <v>2220</v>
      </c>
      <c r="E2987" t="str">
        <f t="shared" si="46"/>
        <v>122900-Cultivo de flores e plantas ornamentais</v>
      </c>
    </row>
    <row r="2988" spans="1:5" hidden="1">
      <c r="A2988">
        <v>4017</v>
      </c>
      <c r="B2988">
        <v>131800</v>
      </c>
      <c r="D2988" t="s">
        <v>2221</v>
      </c>
      <c r="E2988" t="str">
        <f t="shared" si="46"/>
        <v>131800-Cultivo de laranja</v>
      </c>
    </row>
    <row r="2989" spans="1:5" hidden="1">
      <c r="A2989">
        <v>4017</v>
      </c>
      <c r="B2989">
        <v>132600</v>
      </c>
      <c r="D2989" t="s">
        <v>2222</v>
      </c>
      <c r="E2989" t="str">
        <f t="shared" si="46"/>
        <v>132600-Cultivo de uva</v>
      </c>
    </row>
    <row r="2990" spans="1:5" hidden="1">
      <c r="A2990">
        <v>4017</v>
      </c>
      <c r="B2990">
        <v>133401</v>
      </c>
      <c r="D2990" t="s">
        <v>2223</v>
      </c>
      <c r="E2990" t="str">
        <f t="shared" si="46"/>
        <v>133401-Cultivo de açaí</v>
      </c>
    </row>
    <row r="2991" spans="1:5" hidden="1">
      <c r="A2991">
        <v>4017</v>
      </c>
      <c r="B2991">
        <v>133402</v>
      </c>
      <c r="D2991" t="s">
        <v>2224</v>
      </c>
      <c r="E2991" t="str">
        <f t="shared" si="46"/>
        <v>133402-Cultivo de banana</v>
      </c>
    </row>
    <row r="2992" spans="1:5" hidden="1">
      <c r="A2992">
        <v>4017</v>
      </c>
      <c r="B2992">
        <v>133403</v>
      </c>
      <c r="D2992" t="s">
        <v>2225</v>
      </c>
      <c r="E2992" t="str">
        <f t="shared" si="46"/>
        <v>133403-Cultivo de caju</v>
      </c>
    </row>
    <row r="2993" spans="1:5" hidden="1">
      <c r="A2993">
        <v>4017</v>
      </c>
      <c r="B2993">
        <v>133404</v>
      </c>
      <c r="D2993" t="s">
        <v>2226</v>
      </c>
      <c r="E2993" t="str">
        <f t="shared" si="46"/>
        <v>133404-Cultivo de cítricos, exceto laranja</v>
      </c>
    </row>
    <row r="2994" spans="1:5" hidden="1">
      <c r="A2994">
        <v>4017</v>
      </c>
      <c r="B2994">
        <v>133405</v>
      </c>
      <c r="D2994" t="s">
        <v>2227</v>
      </c>
      <c r="E2994" t="str">
        <f t="shared" si="46"/>
        <v>133405-Cultivo de coco-da-baía</v>
      </c>
    </row>
    <row r="2995" spans="1:5" hidden="1">
      <c r="A2995">
        <v>4017</v>
      </c>
      <c r="B2995">
        <v>133406</v>
      </c>
      <c r="D2995" t="s">
        <v>2228</v>
      </c>
      <c r="E2995" t="str">
        <f t="shared" si="46"/>
        <v>133406-Cultivo de guaraná</v>
      </c>
    </row>
    <row r="2996" spans="1:5" hidden="1">
      <c r="A2996">
        <v>4017</v>
      </c>
      <c r="B2996">
        <v>133407</v>
      </c>
      <c r="D2996" t="s">
        <v>2229</v>
      </c>
      <c r="E2996" t="str">
        <f t="shared" si="46"/>
        <v>133407-Cultivo de maçã</v>
      </c>
    </row>
    <row r="2997" spans="1:5" hidden="1">
      <c r="A2997">
        <v>4017</v>
      </c>
      <c r="B2997">
        <v>133408</v>
      </c>
      <c r="D2997" t="s">
        <v>2230</v>
      </c>
      <c r="E2997" t="str">
        <f t="shared" si="46"/>
        <v>133408-Cultivo de mamão</v>
      </c>
    </row>
    <row r="2998" spans="1:5" hidden="1">
      <c r="A2998">
        <v>4017</v>
      </c>
      <c r="B2998">
        <v>133409</v>
      </c>
      <c r="D2998" t="s">
        <v>2231</v>
      </c>
      <c r="E2998" t="str">
        <f t="shared" si="46"/>
        <v>133409-Cultivo de maracujá</v>
      </c>
    </row>
    <row r="2999" spans="1:5" hidden="1">
      <c r="A2999">
        <v>4017</v>
      </c>
      <c r="B2999">
        <v>133410</v>
      </c>
      <c r="D2999" t="s">
        <v>2232</v>
      </c>
      <c r="E2999" t="str">
        <f t="shared" si="46"/>
        <v>133410-Cultivo de manga</v>
      </c>
    </row>
    <row r="3000" spans="1:5" hidden="1">
      <c r="A3000">
        <v>4017</v>
      </c>
      <c r="B3000">
        <v>133411</v>
      </c>
      <c r="D3000" t="s">
        <v>2233</v>
      </c>
      <c r="E3000" t="str">
        <f t="shared" si="46"/>
        <v>133411-Cultivo de pêssego</v>
      </c>
    </row>
    <row r="3001" spans="1:5" hidden="1">
      <c r="A3001">
        <v>4017</v>
      </c>
      <c r="B3001">
        <v>133499</v>
      </c>
      <c r="D3001" t="s">
        <v>2234</v>
      </c>
      <c r="E3001" t="str">
        <f t="shared" si="46"/>
        <v>133499-Cultivo de frutas de lavoura permanente não especificadas</v>
      </c>
    </row>
    <row r="3002" spans="1:5" hidden="1">
      <c r="A3002">
        <v>4017</v>
      </c>
      <c r="B3002">
        <v>134200</v>
      </c>
      <c r="D3002" t="s">
        <v>2235</v>
      </c>
      <c r="E3002" t="str">
        <f t="shared" si="46"/>
        <v>134200-Cultivo de café</v>
      </c>
    </row>
    <row r="3003" spans="1:5" hidden="1">
      <c r="A3003">
        <v>4017</v>
      </c>
      <c r="B3003">
        <v>135100</v>
      </c>
      <c r="D3003" t="s">
        <v>2236</v>
      </c>
      <c r="E3003" t="str">
        <f t="shared" si="46"/>
        <v>135100-Cultivo de cacau</v>
      </c>
    </row>
    <row r="3004" spans="1:5" hidden="1">
      <c r="A3004">
        <v>4017</v>
      </c>
      <c r="B3004">
        <v>139301</v>
      </c>
      <c r="D3004" t="s">
        <v>2237</v>
      </c>
      <c r="E3004" t="str">
        <f t="shared" si="46"/>
        <v>139301-Cultivo de chá-da-índia</v>
      </c>
    </row>
    <row r="3005" spans="1:5" hidden="1">
      <c r="A3005">
        <v>4017</v>
      </c>
      <c r="B3005">
        <v>139302</v>
      </c>
      <c r="D3005" t="s">
        <v>2238</v>
      </c>
      <c r="E3005" t="str">
        <f t="shared" si="46"/>
        <v>139302-Cultivo de erva-mate</v>
      </c>
    </row>
    <row r="3006" spans="1:5" hidden="1">
      <c r="A3006">
        <v>4017</v>
      </c>
      <c r="B3006">
        <v>139303</v>
      </c>
      <c r="D3006" t="s">
        <v>2239</v>
      </c>
      <c r="E3006" t="str">
        <f t="shared" si="46"/>
        <v>139303-Cultivo de pimenta-do-reino</v>
      </c>
    </row>
    <row r="3007" spans="1:5" hidden="1">
      <c r="A3007">
        <v>4017</v>
      </c>
      <c r="B3007">
        <v>139304</v>
      </c>
      <c r="D3007" t="s">
        <v>2240</v>
      </c>
      <c r="E3007" t="str">
        <f t="shared" si="46"/>
        <v>139304-Cultivo de plantas para condimento, exceto pimenta-do-reino</v>
      </c>
    </row>
    <row r="3008" spans="1:5" hidden="1">
      <c r="A3008">
        <v>4017</v>
      </c>
      <c r="B3008">
        <v>139305</v>
      </c>
      <c r="D3008" t="s">
        <v>2241</v>
      </c>
      <c r="E3008" t="str">
        <f t="shared" si="46"/>
        <v>139305-Cultivo de dendê</v>
      </c>
    </row>
    <row r="3009" spans="1:5" hidden="1">
      <c r="A3009">
        <v>4017</v>
      </c>
      <c r="B3009">
        <v>139306</v>
      </c>
      <c r="D3009" t="s">
        <v>2242</v>
      </c>
      <c r="E3009" t="str">
        <f t="shared" si="46"/>
        <v>139306-Cultivo de seringueira</v>
      </c>
    </row>
    <row r="3010" spans="1:5" hidden="1">
      <c r="A3010">
        <v>4017</v>
      </c>
      <c r="B3010">
        <v>139399</v>
      </c>
      <c r="D3010" t="s">
        <v>2243</v>
      </c>
      <c r="E3010" t="str">
        <f t="shared" si="46"/>
        <v>139399-Cultivo de outras plantas de lavoura permanente não especificadas</v>
      </c>
    </row>
    <row r="3011" spans="1:5" hidden="1">
      <c r="A3011">
        <v>4017</v>
      </c>
      <c r="B3011">
        <v>141501</v>
      </c>
      <c r="D3011" t="s">
        <v>2244</v>
      </c>
      <c r="E3011" t="str">
        <f t="shared" si="46"/>
        <v>141501-Produção de sementes certificadas, exceto de forrageiras para pasto</v>
      </c>
    </row>
    <row r="3012" spans="1:5" hidden="1">
      <c r="A3012">
        <v>4017</v>
      </c>
      <c r="B3012">
        <v>141502</v>
      </c>
      <c r="D3012" t="s">
        <v>2245</v>
      </c>
      <c r="E3012" t="str">
        <f t="shared" si="46"/>
        <v>141502-Produção de sementes certificadas de forrageiras para formação de pasto</v>
      </c>
    </row>
    <row r="3013" spans="1:5" hidden="1">
      <c r="A3013">
        <v>4017</v>
      </c>
      <c r="B3013">
        <v>142300</v>
      </c>
      <c r="D3013" t="s">
        <v>2246</v>
      </c>
      <c r="E3013" t="str">
        <f t="shared" si="46"/>
        <v>142300-Produção de mudas e outras formas de propagação vegetal, certificadas</v>
      </c>
    </row>
    <row r="3014" spans="1:5" hidden="1">
      <c r="A3014">
        <v>4017</v>
      </c>
      <c r="B3014">
        <v>151201</v>
      </c>
      <c r="D3014" t="s">
        <v>2247</v>
      </c>
      <c r="E3014" t="str">
        <f t="shared" si="46"/>
        <v>151201-Criação de bovinos para corte</v>
      </c>
    </row>
    <row r="3015" spans="1:5" hidden="1">
      <c r="A3015">
        <v>4017</v>
      </c>
      <c r="B3015">
        <v>151202</v>
      </c>
      <c r="D3015" t="s">
        <v>2248</v>
      </c>
      <c r="E3015" t="str">
        <f t="shared" si="46"/>
        <v>151202-Criação de bovinos para leite</v>
      </c>
    </row>
    <row r="3016" spans="1:5" hidden="1">
      <c r="A3016">
        <v>4017</v>
      </c>
      <c r="B3016">
        <v>151203</v>
      </c>
      <c r="D3016" t="s">
        <v>2249</v>
      </c>
      <c r="E3016" t="str">
        <f t="shared" ref="E3016:E3079" si="47">CONCATENATE(B3016,"-",D3016)</f>
        <v>151203-Criação de bovinos, exceto para corte e leite</v>
      </c>
    </row>
    <row r="3017" spans="1:5" hidden="1">
      <c r="A3017">
        <v>4017</v>
      </c>
      <c r="B3017">
        <v>152101</v>
      </c>
      <c r="D3017" t="s">
        <v>2250</v>
      </c>
      <c r="E3017" t="str">
        <f t="shared" si="47"/>
        <v>152101-Criação de bufalinos</v>
      </c>
    </row>
    <row r="3018" spans="1:5" hidden="1">
      <c r="A3018">
        <v>4017</v>
      </c>
      <c r="B3018">
        <v>152102</v>
      </c>
      <c r="D3018" t="s">
        <v>2251</v>
      </c>
      <c r="E3018" t="str">
        <f t="shared" si="47"/>
        <v>152102-Criação de eqüinos</v>
      </c>
    </row>
    <row r="3019" spans="1:5" hidden="1">
      <c r="A3019">
        <v>4017</v>
      </c>
      <c r="B3019">
        <v>152103</v>
      </c>
      <c r="D3019" t="s">
        <v>2252</v>
      </c>
      <c r="E3019" t="str">
        <f t="shared" si="47"/>
        <v>152103-Criação de asininos e muares</v>
      </c>
    </row>
    <row r="3020" spans="1:5" hidden="1">
      <c r="A3020">
        <v>4017</v>
      </c>
      <c r="B3020">
        <v>153901</v>
      </c>
      <c r="D3020" t="s">
        <v>2253</v>
      </c>
      <c r="E3020" t="str">
        <f t="shared" si="47"/>
        <v>153901-Criação de caprinos</v>
      </c>
    </row>
    <row r="3021" spans="1:5" hidden="1">
      <c r="A3021">
        <v>4017</v>
      </c>
      <c r="B3021">
        <v>153902</v>
      </c>
      <c r="D3021" t="s">
        <v>2254</v>
      </c>
      <c r="E3021" t="str">
        <f t="shared" si="47"/>
        <v>153902-Criação de ovinos, inclusive para produção de lã</v>
      </c>
    </row>
    <row r="3022" spans="1:5" hidden="1">
      <c r="A3022">
        <v>4017</v>
      </c>
      <c r="B3022">
        <v>154700</v>
      </c>
      <c r="D3022" t="s">
        <v>2255</v>
      </c>
      <c r="E3022" t="str">
        <f t="shared" si="47"/>
        <v>154700-Criação de suínos</v>
      </c>
    </row>
    <row r="3023" spans="1:5" hidden="1">
      <c r="A3023">
        <v>4017</v>
      </c>
      <c r="B3023">
        <v>155501</v>
      </c>
      <c r="D3023" t="s">
        <v>2256</v>
      </c>
      <c r="E3023" t="str">
        <f t="shared" si="47"/>
        <v>155501-Criação de frangos para corte</v>
      </c>
    </row>
    <row r="3024" spans="1:5" hidden="1">
      <c r="A3024">
        <v>4017</v>
      </c>
      <c r="B3024">
        <v>155502</v>
      </c>
      <c r="D3024" t="s">
        <v>2257</v>
      </c>
      <c r="E3024" t="str">
        <f t="shared" si="47"/>
        <v>155502-Produção de pintos de um dia</v>
      </c>
    </row>
    <row r="3025" spans="1:5" hidden="1">
      <c r="A3025">
        <v>4017</v>
      </c>
      <c r="B3025">
        <v>155503</v>
      </c>
      <c r="D3025" t="s">
        <v>2258</v>
      </c>
      <c r="E3025" t="str">
        <f t="shared" si="47"/>
        <v>155503-Criação de outros galináceos, exceto para corte</v>
      </c>
    </row>
    <row r="3026" spans="1:5" hidden="1">
      <c r="A3026">
        <v>4017</v>
      </c>
      <c r="B3026">
        <v>155504</v>
      </c>
      <c r="D3026" t="s">
        <v>2259</v>
      </c>
      <c r="E3026" t="str">
        <f t="shared" si="47"/>
        <v>155504-Criação de aves, exceto galináceos</v>
      </c>
    </row>
    <row r="3027" spans="1:5" hidden="1">
      <c r="A3027">
        <v>4017</v>
      </c>
      <c r="B3027">
        <v>155505</v>
      </c>
      <c r="D3027" t="s">
        <v>2260</v>
      </c>
      <c r="E3027" t="str">
        <f t="shared" si="47"/>
        <v>155505-Produção de ovos</v>
      </c>
    </row>
    <row r="3028" spans="1:5" hidden="1">
      <c r="A3028">
        <v>4017</v>
      </c>
      <c r="B3028">
        <v>159801</v>
      </c>
      <c r="D3028" t="s">
        <v>2261</v>
      </c>
      <c r="E3028" t="str">
        <f t="shared" si="47"/>
        <v>159801-Apicultura</v>
      </c>
    </row>
    <row r="3029" spans="1:5" hidden="1">
      <c r="A3029">
        <v>4017</v>
      </c>
      <c r="B3029">
        <v>159802</v>
      </c>
      <c r="D3029" t="s">
        <v>2262</v>
      </c>
      <c r="E3029" t="str">
        <f t="shared" si="47"/>
        <v>159802-Criação de animais de estimação</v>
      </c>
    </row>
    <row r="3030" spans="1:5" hidden="1">
      <c r="A3030">
        <v>4017</v>
      </c>
      <c r="B3030">
        <v>159803</v>
      </c>
      <c r="D3030" t="s">
        <v>2263</v>
      </c>
      <c r="E3030" t="str">
        <f t="shared" si="47"/>
        <v>159803-Criação de escargô</v>
      </c>
    </row>
    <row r="3031" spans="1:5" hidden="1">
      <c r="A3031">
        <v>4017</v>
      </c>
      <c r="B3031">
        <v>159804</v>
      </c>
      <c r="D3031" t="s">
        <v>2264</v>
      </c>
      <c r="E3031" t="str">
        <f t="shared" si="47"/>
        <v>159804-Criação de bicho-da-seda</v>
      </c>
    </row>
    <row r="3032" spans="1:5" hidden="1">
      <c r="A3032">
        <v>4017</v>
      </c>
      <c r="B3032">
        <v>159899</v>
      </c>
      <c r="D3032" t="s">
        <v>2265</v>
      </c>
      <c r="E3032" t="str">
        <f t="shared" si="47"/>
        <v>159899-Criação de animais não especificados</v>
      </c>
    </row>
    <row r="3033" spans="1:5" hidden="1">
      <c r="A3033">
        <v>4017</v>
      </c>
      <c r="B3033">
        <v>161001</v>
      </c>
      <c r="D3033" t="s">
        <v>2266</v>
      </c>
      <c r="E3033" t="str">
        <f t="shared" si="47"/>
        <v>161001-Serviço de pulverização e controle de pragas agrícolas</v>
      </c>
    </row>
    <row r="3034" spans="1:5" hidden="1">
      <c r="A3034">
        <v>4017</v>
      </c>
      <c r="B3034">
        <v>161002</v>
      </c>
      <c r="D3034" t="s">
        <v>2267</v>
      </c>
      <c r="E3034" t="str">
        <f t="shared" si="47"/>
        <v>161002-Serviço de poda de árvores para lavouras</v>
      </c>
    </row>
    <row r="3035" spans="1:5" hidden="1">
      <c r="A3035">
        <v>4017</v>
      </c>
      <c r="B3035">
        <v>161003</v>
      </c>
      <c r="D3035" t="s">
        <v>2268</v>
      </c>
      <c r="E3035" t="str">
        <f t="shared" si="47"/>
        <v>161003-Serviço de preparação de terreno, cultivo e colheita</v>
      </c>
    </row>
    <row r="3036" spans="1:5" hidden="1">
      <c r="A3036">
        <v>4017</v>
      </c>
      <c r="B3036">
        <v>161099</v>
      </c>
      <c r="D3036" t="s">
        <v>2269</v>
      </c>
      <c r="E3036" t="str">
        <f t="shared" si="47"/>
        <v>161099-Atividades de apoio à agricultura não especificadas</v>
      </c>
    </row>
    <row r="3037" spans="1:5" hidden="1">
      <c r="A3037">
        <v>4017</v>
      </c>
      <c r="B3037">
        <v>162801</v>
      </c>
      <c r="D3037" t="s">
        <v>2270</v>
      </c>
      <c r="E3037" t="str">
        <f t="shared" si="47"/>
        <v>162801-Serviço de inseminação artificial em animais</v>
      </c>
    </row>
    <row r="3038" spans="1:5" hidden="1">
      <c r="A3038">
        <v>4017</v>
      </c>
      <c r="B3038">
        <v>162802</v>
      </c>
      <c r="D3038" t="s">
        <v>2271</v>
      </c>
      <c r="E3038" t="str">
        <f t="shared" si="47"/>
        <v>162802-Serviço de tosquiamento de ovinos</v>
      </c>
    </row>
    <row r="3039" spans="1:5" hidden="1">
      <c r="A3039">
        <v>4017</v>
      </c>
      <c r="B3039">
        <v>162803</v>
      </c>
      <c r="D3039" t="s">
        <v>2272</v>
      </c>
      <c r="E3039" t="str">
        <f t="shared" si="47"/>
        <v>162803-Serviço de manejo de animais</v>
      </c>
    </row>
    <row r="3040" spans="1:5" hidden="1">
      <c r="A3040">
        <v>4017</v>
      </c>
      <c r="B3040">
        <v>162899</v>
      </c>
      <c r="D3040" t="s">
        <v>2273</v>
      </c>
      <c r="E3040" t="str">
        <f t="shared" si="47"/>
        <v>162899-Atividades de apoio à pecuária não especificadas</v>
      </c>
    </row>
    <row r="3041" spans="1:5" hidden="1">
      <c r="A3041">
        <v>4017</v>
      </c>
      <c r="B3041">
        <v>163600</v>
      </c>
      <c r="D3041" t="s">
        <v>2274</v>
      </c>
      <c r="E3041" t="str">
        <f t="shared" si="47"/>
        <v>163600-Atividades de pós-colheita</v>
      </c>
    </row>
    <row r="3042" spans="1:5" hidden="1">
      <c r="A3042">
        <v>4025</v>
      </c>
      <c r="B3042">
        <v>111301</v>
      </c>
      <c r="D3042" t="s">
        <v>2194</v>
      </c>
      <c r="E3042" t="str">
        <f t="shared" si="47"/>
        <v>111301-Cultivo de arroz</v>
      </c>
    </row>
    <row r="3043" spans="1:5" hidden="1">
      <c r="A3043">
        <v>4025</v>
      </c>
      <c r="B3043">
        <v>111302</v>
      </c>
      <c r="D3043" t="s">
        <v>2195</v>
      </c>
      <c r="E3043" t="str">
        <f t="shared" si="47"/>
        <v>111302-Cultivo de milho</v>
      </c>
    </row>
    <row r="3044" spans="1:5" hidden="1">
      <c r="A3044">
        <v>4025</v>
      </c>
      <c r="B3044">
        <v>111303</v>
      </c>
      <c r="D3044" t="s">
        <v>2196</v>
      </c>
      <c r="E3044" t="str">
        <f t="shared" si="47"/>
        <v>111303-Cultivo de trigo</v>
      </c>
    </row>
    <row r="3045" spans="1:5" hidden="1">
      <c r="A3045">
        <v>4025</v>
      </c>
      <c r="B3045">
        <v>111399</v>
      </c>
      <c r="D3045" t="s">
        <v>2197</v>
      </c>
      <c r="E3045" t="str">
        <f t="shared" si="47"/>
        <v>111399-Cultivo de outros cereais não especificados</v>
      </c>
    </row>
    <row r="3046" spans="1:5" hidden="1">
      <c r="A3046">
        <v>4025</v>
      </c>
      <c r="B3046">
        <v>112101</v>
      </c>
      <c r="D3046" t="s">
        <v>2198</v>
      </c>
      <c r="E3046" t="str">
        <f t="shared" si="47"/>
        <v>112101-Cultivo de algodão herbáceo</v>
      </c>
    </row>
    <row r="3047" spans="1:5" hidden="1">
      <c r="A3047">
        <v>4025</v>
      </c>
      <c r="B3047">
        <v>112102</v>
      </c>
      <c r="D3047" t="s">
        <v>2199</v>
      </c>
      <c r="E3047" t="str">
        <f t="shared" si="47"/>
        <v>112102-Cultivo de juta</v>
      </c>
    </row>
    <row r="3048" spans="1:5" hidden="1">
      <c r="A3048">
        <v>4025</v>
      </c>
      <c r="B3048">
        <v>112199</v>
      </c>
      <c r="D3048" t="s">
        <v>2200</v>
      </c>
      <c r="E3048" t="str">
        <f t="shared" si="47"/>
        <v>112199-Cultivo de outras fibras de lavoura temporária não especificadas</v>
      </c>
    </row>
    <row r="3049" spans="1:5" hidden="1">
      <c r="A3049">
        <v>4025</v>
      </c>
      <c r="B3049">
        <v>113000</v>
      </c>
      <c r="D3049" t="s">
        <v>2201</v>
      </c>
      <c r="E3049" t="str">
        <f t="shared" si="47"/>
        <v>113000-Cultivo de cana-de-açúcar</v>
      </c>
    </row>
    <row r="3050" spans="1:5" hidden="1">
      <c r="A3050">
        <v>4025</v>
      </c>
      <c r="B3050">
        <v>114800</v>
      </c>
      <c r="D3050" t="s">
        <v>2202</v>
      </c>
      <c r="E3050" t="str">
        <f t="shared" si="47"/>
        <v>114800-Cultivo de fumo</v>
      </c>
    </row>
    <row r="3051" spans="1:5" hidden="1">
      <c r="A3051">
        <v>4025</v>
      </c>
      <c r="B3051">
        <v>115600</v>
      </c>
      <c r="D3051" t="s">
        <v>2203</v>
      </c>
      <c r="E3051" t="str">
        <f t="shared" si="47"/>
        <v>115600-Cultivo de soja</v>
      </c>
    </row>
    <row r="3052" spans="1:5" hidden="1">
      <c r="A3052">
        <v>4025</v>
      </c>
      <c r="B3052">
        <v>116401</v>
      </c>
      <c r="D3052" t="s">
        <v>2204</v>
      </c>
      <c r="E3052" t="str">
        <f t="shared" si="47"/>
        <v>116401-Cultivo de amendoim</v>
      </c>
    </row>
    <row r="3053" spans="1:5" hidden="1">
      <c r="A3053">
        <v>4025</v>
      </c>
      <c r="B3053">
        <v>116402</v>
      </c>
      <c r="D3053" t="s">
        <v>2205</v>
      </c>
      <c r="E3053" t="str">
        <f t="shared" si="47"/>
        <v>116402-Cultivo de girassol</v>
      </c>
    </row>
    <row r="3054" spans="1:5" hidden="1">
      <c r="A3054">
        <v>4025</v>
      </c>
      <c r="B3054">
        <v>116403</v>
      </c>
      <c r="D3054" t="s">
        <v>2206</v>
      </c>
      <c r="E3054" t="str">
        <f t="shared" si="47"/>
        <v>116403-Cultivo de mamona</v>
      </c>
    </row>
    <row r="3055" spans="1:5" hidden="1">
      <c r="A3055">
        <v>4025</v>
      </c>
      <c r="B3055">
        <v>116499</v>
      </c>
      <c r="D3055" t="s">
        <v>2207</v>
      </c>
      <c r="E3055" t="str">
        <f t="shared" si="47"/>
        <v>116499-Cultivo de outras oleaginosas de lavoura temporária não especificadas</v>
      </c>
    </row>
    <row r="3056" spans="1:5" hidden="1">
      <c r="A3056">
        <v>4025</v>
      </c>
      <c r="B3056">
        <v>119901</v>
      </c>
      <c r="D3056" t="s">
        <v>2208</v>
      </c>
      <c r="E3056" t="str">
        <f t="shared" si="47"/>
        <v>119901-Cultivo de abacaxi</v>
      </c>
    </row>
    <row r="3057" spans="1:5" hidden="1">
      <c r="A3057">
        <v>4025</v>
      </c>
      <c r="B3057">
        <v>119902</v>
      </c>
      <c r="D3057" t="s">
        <v>2209</v>
      </c>
      <c r="E3057" t="str">
        <f t="shared" si="47"/>
        <v>119902-Cultivo de alho</v>
      </c>
    </row>
    <row r="3058" spans="1:5" hidden="1">
      <c r="A3058">
        <v>4025</v>
      </c>
      <c r="B3058">
        <v>119903</v>
      </c>
      <c r="D3058" t="s">
        <v>2210</v>
      </c>
      <c r="E3058" t="str">
        <f t="shared" si="47"/>
        <v>119903-Cultivo de batata-inglesa</v>
      </c>
    </row>
    <row r="3059" spans="1:5" hidden="1">
      <c r="A3059">
        <v>4025</v>
      </c>
      <c r="B3059">
        <v>119904</v>
      </c>
      <c r="D3059" t="s">
        <v>2211</v>
      </c>
      <c r="E3059" t="str">
        <f t="shared" si="47"/>
        <v>119904-Cultivo de cebola</v>
      </c>
    </row>
    <row r="3060" spans="1:5" hidden="1">
      <c r="A3060">
        <v>4025</v>
      </c>
      <c r="B3060">
        <v>119905</v>
      </c>
      <c r="D3060" t="s">
        <v>2212</v>
      </c>
      <c r="E3060" t="str">
        <f t="shared" si="47"/>
        <v>119905-Cultivo de feijão</v>
      </c>
    </row>
    <row r="3061" spans="1:5" hidden="1">
      <c r="A3061">
        <v>4025</v>
      </c>
      <c r="B3061">
        <v>119906</v>
      </c>
      <c r="D3061" t="s">
        <v>2213</v>
      </c>
      <c r="E3061" t="str">
        <f t="shared" si="47"/>
        <v>119906-Cultivo de mandioca</v>
      </c>
    </row>
    <row r="3062" spans="1:5" hidden="1">
      <c r="A3062">
        <v>4025</v>
      </c>
      <c r="B3062">
        <v>119907</v>
      </c>
      <c r="D3062" t="s">
        <v>2214</v>
      </c>
      <c r="E3062" t="str">
        <f t="shared" si="47"/>
        <v>119907-Cultivo de melão</v>
      </c>
    </row>
    <row r="3063" spans="1:5" hidden="1">
      <c r="A3063">
        <v>4025</v>
      </c>
      <c r="B3063">
        <v>119908</v>
      </c>
      <c r="D3063" t="s">
        <v>2215</v>
      </c>
      <c r="E3063" t="str">
        <f t="shared" si="47"/>
        <v>119908-Cultivo de melancia</v>
      </c>
    </row>
    <row r="3064" spans="1:5" hidden="1">
      <c r="A3064">
        <v>4025</v>
      </c>
      <c r="B3064">
        <v>119909</v>
      </c>
      <c r="D3064" t="s">
        <v>2216</v>
      </c>
      <c r="E3064" t="str">
        <f t="shared" si="47"/>
        <v>119909-Cultivo de tomate rasteiro</v>
      </c>
    </row>
    <row r="3065" spans="1:5" hidden="1">
      <c r="A3065">
        <v>4025</v>
      </c>
      <c r="B3065">
        <v>119999</v>
      </c>
      <c r="D3065" t="s">
        <v>2217</v>
      </c>
      <c r="E3065" t="str">
        <f t="shared" si="47"/>
        <v>119999-Cultivo de outras plantas de lavoura temporária não especificadas</v>
      </c>
    </row>
    <row r="3066" spans="1:5" hidden="1">
      <c r="A3066">
        <v>4025</v>
      </c>
      <c r="B3066">
        <v>121101</v>
      </c>
      <c r="D3066" t="s">
        <v>2218</v>
      </c>
      <c r="E3066" t="str">
        <f t="shared" si="47"/>
        <v>121101-Horticultura, exceto morango</v>
      </c>
    </row>
    <row r="3067" spans="1:5" hidden="1">
      <c r="A3067">
        <v>4025</v>
      </c>
      <c r="B3067">
        <v>121102</v>
      </c>
      <c r="D3067" t="s">
        <v>2219</v>
      </c>
      <c r="E3067" t="str">
        <f t="shared" si="47"/>
        <v>121102-Cultivo de morango</v>
      </c>
    </row>
    <row r="3068" spans="1:5" hidden="1">
      <c r="A3068">
        <v>4025</v>
      </c>
      <c r="B3068">
        <v>122900</v>
      </c>
      <c r="D3068" t="s">
        <v>2220</v>
      </c>
      <c r="E3068" t="str">
        <f t="shared" si="47"/>
        <v>122900-Cultivo de flores e plantas ornamentais</v>
      </c>
    </row>
    <row r="3069" spans="1:5" hidden="1">
      <c r="A3069">
        <v>4025</v>
      </c>
      <c r="B3069">
        <v>131800</v>
      </c>
      <c r="D3069" t="s">
        <v>2221</v>
      </c>
      <c r="E3069" t="str">
        <f t="shared" si="47"/>
        <v>131800-Cultivo de laranja</v>
      </c>
    </row>
    <row r="3070" spans="1:5" hidden="1">
      <c r="A3070">
        <v>4025</v>
      </c>
      <c r="B3070">
        <v>132600</v>
      </c>
      <c r="D3070" t="s">
        <v>2222</v>
      </c>
      <c r="E3070" t="str">
        <f t="shared" si="47"/>
        <v>132600-Cultivo de uva</v>
      </c>
    </row>
    <row r="3071" spans="1:5" hidden="1">
      <c r="A3071">
        <v>4025</v>
      </c>
      <c r="B3071">
        <v>133401</v>
      </c>
      <c r="D3071" t="s">
        <v>2223</v>
      </c>
      <c r="E3071" t="str">
        <f t="shared" si="47"/>
        <v>133401-Cultivo de açaí</v>
      </c>
    </row>
    <row r="3072" spans="1:5" hidden="1">
      <c r="A3072">
        <v>4025</v>
      </c>
      <c r="B3072">
        <v>133402</v>
      </c>
      <c r="D3072" t="s">
        <v>2224</v>
      </c>
      <c r="E3072" t="str">
        <f t="shared" si="47"/>
        <v>133402-Cultivo de banana</v>
      </c>
    </row>
    <row r="3073" spans="1:5" hidden="1">
      <c r="A3073">
        <v>4025</v>
      </c>
      <c r="B3073">
        <v>133403</v>
      </c>
      <c r="D3073" t="s">
        <v>2225</v>
      </c>
      <c r="E3073" t="str">
        <f t="shared" si="47"/>
        <v>133403-Cultivo de caju</v>
      </c>
    </row>
    <row r="3074" spans="1:5" hidden="1">
      <c r="A3074">
        <v>4025</v>
      </c>
      <c r="B3074">
        <v>133404</v>
      </c>
      <c r="D3074" t="s">
        <v>2226</v>
      </c>
      <c r="E3074" t="str">
        <f t="shared" si="47"/>
        <v>133404-Cultivo de cítricos, exceto laranja</v>
      </c>
    </row>
    <row r="3075" spans="1:5" hidden="1">
      <c r="A3075">
        <v>4025</v>
      </c>
      <c r="B3075">
        <v>133405</v>
      </c>
      <c r="D3075" t="s">
        <v>2227</v>
      </c>
      <c r="E3075" t="str">
        <f t="shared" si="47"/>
        <v>133405-Cultivo de coco-da-baía</v>
      </c>
    </row>
    <row r="3076" spans="1:5" hidden="1">
      <c r="A3076">
        <v>4025</v>
      </c>
      <c r="B3076">
        <v>133406</v>
      </c>
      <c r="D3076" t="s">
        <v>2228</v>
      </c>
      <c r="E3076" t="str">
        <f t="shared" si="47"/>
        <v>133406-Cultivo de guaraná</v>
      </c>
    </row>
    <row r="3077" spans="1:5" hidden="1">
      <c r="A3077">
        <v>4025</v>
      </c>
      <c r="B3077">
        <v>133407</v>
      </c>
      <c r="D3077" t="s">
        <v>2229</v>
      </c>
      <c r="E3077" t="str">
        <f t="shared" si="47"/>
        <v>133407-Cultivo de maçã</v>
      </c>
    </row>
    <row r="3078" spans="1:5" hidden="1">
      <c r="A3078">
        <v>4025</v>
      </c>
      <c r="B3078">
        <v>133408</v>
      </c>
      <c r="D3078" t="s">
        <v>2230</v>
      </c>
      <c r="E3078" t="str">
        <f t="shared" si="47"/>
        <v>133408-Cultivo de mamão</v>
      </c>
    </row>
    <row r="3079" spans="1:5" hidden="1">
      <c r="A3079">
        <v>4025</v>
      </c>
      <c r="B3079">
        <v>133409</v>
      </c>
      <c r="D3079" t="s">
        <v>2231</v>
      </c>
      <c r="E3079" t="str">
        <f t="shared" si="47"/>
        <v>133409-Cultivo de maracujá</v>
      </c>
    </row>
    <row r="3080" spans="1:5" hidden="1">
      <c r="A3080">
        <v>4025</v>
      </c>
      <c r="B3080">
        <v>133410</v>
      </c>
      <c r="D3080" t="s">
        <v>2232</v>
      </c>
      <c r="E3080" t="str">
        <f t="shared" ref="E3080:E3143" si="48">CONCATENATE(B3080,"-",D3080)</f>
        <v>133410-Cultivo de manga</v>
      </c>
    </row>
    <row r="3081" spans="1:5" hidden="1">
      <c r="A3081">
        <v>4025</v>
      </c>
      <c r="B3081">
        <v>133411</v>
      </c>
      <c r="D3081" t="s">
        <v>2233</v>
      </c>
      <c r="E3081" t="str">
        <f t="shared" si="48"/>
        <v>133411-Cultivo de pêssego</v>
      </c>
    </row>
    <row r="3082" spans="1:5" hidden="1">
      <c r="A3082">
        <v>4025</v>
      </c>
      <c r="B3082">
        <v>133499</v>
      </c>
      <c r="D3082" t="s">
        <v>2234</v>
      </c>
      <c r="E3082" t="str">
        <f t="shared" si="48"/>
        <v>133499-Cultivo de frutas de lavoura permanente não especificadas</v>
      </c>
    </row>
    <row r="3083" spans="1:5" hidden="1">
      <c r="A3083">
        <v>4025</v>
      </c>
      <c r="B3083">
        <v>134200</v>
      </c>
      <c r="D3083" t="s">
        <v>2235</v>
      </c>
      <c r="E3083" t="str">
        <f t="shared" si="48"/>
        <v>134200-Cultivo de café</v>
      </c>
    </row>
    <row r="3084" spans="1:5" hidden="1">
      <c r="A3084">
        <v>4025</v>
      </c>
      <c r="B3084">
        <v>135100</v>
      </c>
      <c r="D3084" t="s">
        <v>2236</v>
      </c>
      <c r="E3084" t="str">
        <f t="shared" si="48"/>
        <v>135100-Cultivo de cacau</v>
      </c>
    </row>
    <row r="3085" spans="1:5" hidden="1">
      <c r="A3085">
        <v>4025</v>
      </c>
      <c r="B3085">
        <v>139301</v>
      </c>
      <c r="D3085" t="s">
        <v>2237</v>
      </c>
      <c r="E3085" t="str">
        <f t="shared" si="48"/>
        <v>139301-Cultivo de chá-da-índia</v>
      </c>
    </row>
    <row r="3086" spans="1:5" hidden="1">
      <c r="A3086">
        <v>4025</v>
      </c>
      <c r="B3086">
        <v>139302</v>
      </c>
      <c r="D3086" t="s">
        <v>2238</v>
      </c>
      <c r="E3086" t="str">
        <f t="shared" si="48"/>
        <v>139302-Cultivo de erva-mate</v>
      </c>
    </row>
    <row r="3087" spans="1:5" hidden="1">
      <c r="A3087">
        <v>4025</v>
      </c>
      <c r="B3087">
        <v>139303</v>
      </c>
      <c r="D3087" t="s">
        <v>2239</v>
      </c>
      <c r="E3087" t="str">
        <f t="shared" si="48"/>
        <v>139303-Cultivo de pimenta-do-reino</v>
      </c>
    </row>
    <row r="3088" spans="1:5" hidden="1">
      <c r="A3088">
        <v>4025</v>
      </c>
      <c r="B3088">
        <v>139304</v>
      </c>
      <c r="D3088" t="s">
        <v>2240</v>
      </c>
      <c r="E3088" t="str">
        <f t="shared" si="48"/>
        <v>139304-Cultivo de plantas para condimento, exceto pimenta-do-reino</v>
      </c>
    </row>
    <row r="3089" spans="1:5" hidden="1">
      <c r="A3089">
        <v>4025</v>
      </c>
      <c r="B3089">
        <v>139305</v>
      </c>
      <c r="D3089" t="s">
        <v>2241</v>
      </c>
      <c r="E3089" t="str">
        <f t="shared" si="48"/>
        <v>139305-Cultivo de dendê</v>
      </c>
    </row>
    <row r="3090" spans="1:5" hidden="1">
      <c r="A3090">
        <v>4025</v>
      </c>
      <c r="B3090">
        <v>139306</v>
      </c>
      <c r="D3090" t="s">
        <v>2242</v>
      </c>
      <c r="E3090" t="str">
        <f t="shared" si="48"/>
        <v>139306-Cultivo de seringueira</v>
      </c>
    </row>
    <row r="3091" spans="1:5" hidden="1">
      <c r="A3091">
        <v>4025</v>
      </c>
      <c r="B3091">
        <v>139399</v>
      </c>
      <c r="D3091" t="s">
        <v>2243</v>
      </c>
      <c r="E3091" t="str">
        <f t="shared" si="48"/>
        <v>139399-Cultivo de outras plantas de lavoura permanente não especificadas</v>
      </c>
    </row>
    <row r="3092" spans="1:5" hidden="1">
      <c r="A3092">
        <v>4025</v>
      </c>
      <c r="B3092">
        <v>141501</v>
      </c>
      <c r="D3092" t="s">
        <v>2244</v>
      </c>
      <c r="E3092" t="str">
        <f t="shared" si="48"/>
        <v>141501-Produção de sementes certificadas, exceto de forrageiras para pasto</v>
      </c>
    </row>
    <row r="3093" spans="1:5" hidden="1">
      <c r="A3093">
        <v>4025</v>
      </c>
      <c r="B3093">
        <v>141502</v>
      </c>
      <c r="D3093" t="s">
        <v>2245</v>
      </c>
      <c r="E3093" t="str">
        <f t="shared" si="48"/>
        <v>141502-Produção de sementes certificadas de forrageiras para formação de pasto</v>
      </c>
    </row>
    <row r="3094" spans="1:5" hidden="1">
      <c r="A3094">
        <v>4025</v>
      </c>
      <c r="B3094">
        <v>142300</v>
      </c>
      <c r="D3094" t="s">
        <v>2246</v>
      </c>
      <c r="E3094" t="str">
        <f t="shared" si="48"/>
        <v>142300-Produção de mudas e outras formas de propagação vegetal, certificadas</v>
      </c>
    </row>
    <row r="3095" spans="1:5" hidden="1">
      <c r="A3095">
        <v>4025</v>
      </c>
      <c r="B3095">
        <v>151201</v>
      </c>
      <c r="D3095" t="s">
        <v>2247</v>
      </c>
      <c r="E3095" t="str">
        <f t="shared" si="48"/>
        <v>151201-Criação de bovinos para corte</v>
      </c>
    </row>
    <row r="3096" spans="1:5" hidden="1">
      <c r="A3096">
        <v>4025</v>
      </c>
      <c r="B3096">
        <v>151202</v>
      </c>
      <c r="D3096" t="s">
        <v>2248</v>
      </c>
      <c r="E3096" t="str">
        <f t="shared" si="48"/>
        <v>151202-Criação de bovinos para leite</v>
      </c>
    </row>
    <row r="3097" spans="1:5" hidden="1">
      <c r="A3097">
        <v>4025</v>
      </c>
      <c r="B3097">
        <v>151203</v>
      </c>
      <c r="D3097" t="s">
        <v>2249</v>
      </c>
      <c r="E3097" t="str">
        <f t="shared" si="48"/>
        <v>151203-Criação de bovinos, exceto para corte e leite</v>
      </c>
    </row>
    <row r="3098" spans="1:5" hidden="1">
      <c r="A3098">
        <v>4025</v>
      </c>
      <c r="B3098">
        <v>152101</v>
      </c>
      <c r="D3098" t="s">
        <v>2250</v>
      </c>
      <c r="E3098" t="str">
        <f t="shared" si="48"/>
        <v>152101-Criação de bufalinos</v>
      </c>
    </row>
    <row r="3099" spans="1:5" hidden="1">
      <c r="A3099">
        <v>4025</v>
      </c>
      <c r="B3099">
        <v>152102</v>
      </c>
      <c r="D3099" t="s">
        <v>2251</v>
      </c>
      <c r="E3099" t="str">
        <f t="shared" si="48"/>
        <v>152102-Criação de eqüinos</v>
      </c>
    </row>
    <row r="3100" spans="1:5" hidden="1">
      <c r="A3100">
        <v>4025</v>
      </c>
      <c r="B3100">
        <v>152103</v>
      </c>
      <c r="D3100" t="s">
        <v>2252</v>
      </c>
      <c r="E3100" t="str">
        <f t="shared" si="48"/>
        <v>152103-Criação de asininos e muares</v>
      </c>
    </row>
    <row r="3101" spans="1:5" hidden="1">
      <c r="A3101">
        <v>4025</v>
      </c>
      <c r="B3101">
        <v>153901</v>
      </c>
      <c r="D3101" t="s">
        <v>2253</v>
      </c>
      <c r="E3101" t="str">
        <f t="shared" si="48"/>
        <v>153901-Criação de caprinos</v>
      </c>
    </row>
    <row r="3102" spans="1:5" hidden="1">
      <c r="A3102">
        <v>4025</v>
      </c>
      <c r="B3102">
        <v>153902</v>
      </c>
      <c r="D3102" t="s">
        <v>2254</v>
      </c>
      <c r="E3102" t="str">
        <f t="shared" si="48"/>
        <v>153902-Criação de ovinos, inclusive para produção de lã</v>
      </c>
    </row>
    <row r="3103" spans="1:5" hidden="1">
      <c r="A3103">
        <v>4025</v>
      </c>
      <c r="B3103">
        <v>154700</v>
      </c>
      <c r="D3103" t="s">
        <v>2255</v>
      </c>
      <c r="E3103" t="str">
        <f t="shared" si="48"/>
        <v>154700-Criação de suínos</v>
      </c>
    </row>
    <row r="3104" spans="1:5" hidden="1">
      <c r="A3104">
        <v>4025</v>
      </c>
      <c r="B3104">
        <v>155501</v>
      </c>
      <c r="D3104" t="s">
        <v>2256</v>
      </c>
      <c r="E3104" t="str">
        <f t="shared" si="48"/>
        <v>155501-Criação de frangos para corte</v>
      </c>
    </row>
    <row r="3105" spans="1:5" hidden="1">
      <c r="A3105">
        <v>4025</v>
      </c>
      <c r="B3105">
        <v>155502</v>
      </c>
      <c r="D3105" t="s">
        <v>2257</v>
      </c>
      <c r="E3105" t="str">
        <f t="shared" si="48"/>
        <v>155502-Produção de pintos de um dia</v>
      </c>
    </row>
    <row r="3106" spans="1:5" hidden="1">
      <c r="A3106">
        <v>4025</v>
      </c>
      <c r="B3106">
        <v>155503</v>
      </c>
      <c r="D3106" t="s">
        <v>2258</v>
      </c>
      <c r="E3106" t="str">
        <f t="shared" si="48"/>
        <v>155503-Criação de outros galináceos, exceto para corte</v>
      </c>
    </row>
    <row r="3107" spans="1:5" hidden="1">
      <c r="A3107">
        <v>4025</v>
      </c>
      <c r="B3107">
        <v>155504</v>
      </c>
      <c r="D3107" t="s">
        <v>2259</v>
      </c>
      <c r="E3107" t="str">
        <f t="shared" si="48"/>
        <v>155504-Criação de aves, exceto galináceos</v>
      </c>
    </row>
    <row r="3108" spans="1:5" hidden="1">
      <c r="A3108">
        <v>4025</v>
      </c>
      <c r="B3108">
        <v>155505</v>
      </c>
      <c r="D3108" t="s">
        <v>2260</v>
      </c>
      <c r="E3108" t="str">
        <f t="shared" si="48"/>
        <v>155505-Produção de ovos</v>
      </c>
    </row>
    <row r="3109" spans="1:5" hidden="1">
      <c r="A3109">
        <v>4025</v>
      </c>
      <c r="B3109">
        <v>159801</v>
      </c>
      <c r="D3109" t="s">
        <v>2261</v>
      </c>
      <c r="E3109" t="str">
        <f t="shared" si="48"/>
        <v>159801-Apicultura</v>
      </c>
    </row>
    <row r="3110" spans="1:5" hidden="1">
      <c r="A3110">
        <v>4025</v>
      </c>
      <c r="B3110">
        <v>159802</v>
      </c>
      <c r="D3110" t="s">
        <v>2262</v>
      </c>
      <c r="E3110" t="str">
        <f t="shared" si="48"/>
        <v>159802-Criação de animais de estimação</v>
      </c>
    </row>
    <row r="3111" spans="1:5" hidden="1">
      <c r="A3111">
        <v>4025</v>
      </c>
      <c r="B3111">
        <v>159803</v>
      </c>
      <c r="D3111" t="s">
        <v>2263</v>
      </c>
      <c r="E3111" t="str">
        <f t="shared" si="48"/>
        <v>159803-Criação de escargô</v>
      </c>
    </row>
    <row r="3112" spans="1:5" hidden="1">
      <c r="A3112">
        <v>4025</v>
      </c>
      <c r="B3112">
        <v>159804</v>
      </c>
      <c r="D3112" t="s">
        <v>2264</v>
      </c>
      <c r="E3112" t="str">
        <f t="shared" si="48"/>
        <v>159804-Criação de bicho-da-seda</v>
      </c>
    </row>
    <row r="3113" spans="1:5" hidden="1">
      <c r="A3113">
        <v>4025</v>
      </c>
      <c r="B3113">
        <v>159899</v>
      </c>
      <c r="D3113" t="s">
        <v>2265</v>
      </c>
      <c r="E3113" t="str">
        <f t="shared" si="48"/>
        <v>159899-Criação de animais não especificados</v>
      </c>
    </row>
    <row r="3114" spans="1:5" hidden="1">
      <c r="A3114">
        <v>4025</v>
      </c>
      <c r="B3114">
        <v>161001</v>
      </c>
      <c r="D3114" t="s">
        <v>2266</v>
      </c>
      <c r="E3114" t="str">
        <f t="shared" si="48"/>
        <v>161001-Serviço de pulverização e controle de pragas agrícolas</v>
      </c>
    </row>
    <row r="3115" spans="1:5" hidden="1">
      <c r="A3115">
        <v>4025</v>
      </c>
      <c r="B3115">
        <v>161002</v>
      </c>
      <c r="D3115" t="s">
        <v>2267</v>
      </c>
      <c r="E3115" t="str">
        <f t="shared" si="48"/>
        <v>161002-Serviço de poda de árvores para lavouras</v>
      </c>
    </row>
    <row r="3116" spans="1:5" hidden="1">
      <c r="A3116">
        <v>4025</v>
      </c>
      <c r="B3116">
        <v>161003</v>
      </c>
      <c r="D3116" t="s">
        <v>2268</v>
      </c>
      <c r="E3116" t="str">
        <f t="shared" si="48"/>
        <v>161003-Serviço de preparação de terreno, cultivo e colheita</v>
      </c>
    </row>
    <row r="3117" spans="1:5" hidden="1">
      <c r="A3117">
        <v>4025</v>
      </c>
      <c r="B3117">
        <v>161099</v>
      </c>
      <c r="D3117" t="s">
        <v>2269</v>
      </c>
      <c r="E3117" t="str">
        <f t="shared" si="48"/>
        <v>161099-Atividades de apoio à agricultura não especificadas</v>
      </c>
    </row>
    <row r="3118" spans="1:5" hidden="1">
      <c r="A3118">
        <v>4025</v>
      </c>
      <c r="B3118">
        <v>162801</v>
      </c>
      <c r="D3118" t="s">
        <v>2270</v>
      </c>
      <c r="E3118" t="str">
        <f t="shared" si="48"/>
        <v>162801-Serviço de inseminação artificial em animais</v>
      </c>
    </row>
    <row r="3119" spans="1:5" hidden="1">
      <c r="A3119">
        <v>4025</v>
      </c>
      <c r="B3119">
        <v>162802</v>
      </c>
      <c r="D3119" t="s">
        <v>2271</v>
      </c>
      <c r="E3119" t="str">
        <f t="shared" si="48"/>
        <v>162802-Serviço de tosquiamento de ovinos</v>
      </c>
    </row>
    <row r="3120" spans="1:5" hidden="1">
      <c r="A3120">
        <v>4025</v>
      </c>
      <c r="B3120">
        <v>162803</v>
      </c>
      <c r="D3120" t="s">
        <v>2272</v>
      </c>
      <c r="E3120" t="str">
        <f t="shared" si="48"/>
        <v>162803-Serviço de manejo de animais</v>
      </c>
    </row>
    <row r="3121" spans="1:5" hidden="1">
      <c r="A3121">
        <v>4025</v>
      </c>
      <c r="B3121">
        <v>162899</v>
      </c>
      <c r="D3121" t="s">
        <v>2273</v>
      </c>
      <c r="E3121" t="str">
        <f t="shared" si="48"/>
        <v>162899-Atividades de apoio à pecuária não especificadas</v>
      </c>
    </row>
    <row r="3122" spans="1:5" hidden="1">
      <c r="A3122">
        <v>4025</v>
      </c>
      <c r="B3122">
        <v>163600</v>
      </c>
      <c r="D3122" t="s">
        <v>2274</v>
      </c>
      <c r="E3122" t="str">
        <f t="shared" si="48"/>
        <v>163600-Atividades de pós-colheita</v>
      </c>
    </row>
    <row r="3123" spans="1:5" hidden="1">
      <c r="A3123">
        <v>4027</v>
      </c>
      <c r="B3123">
        <v>111301</v>
      </c>
      <c r="D3123" t="s">
        <v>2194</v>
      </c>
      <c r="E3123" t="str">
        <f t="shared" si="48"/>
        <v>111301-Cultivo de arroz</v>
      </c>
    </row>
    <row r="3124" spans="1:5" hidden="1">
      <c r="A3124">
        <v>4027</v>
      </c>
      <c r="B3124">
        <v>111302</v>
      </c>
      <c r="D3124" t="s">
        <v>2195</v>
      </c>
      <c r="E3124" t="str">
        <f t="shared" si="48"/>
        <v>111302-Cultivo de milho</v>
      </c>
    </row>
    <row r="3125" spans="1:5" hidden="1">
      <c r="A3125">
        <v>4027</v>
      </c>
      <c r="B3125">
        <v>111303</v>
      </c>
      <c r="D3125" t="s">
        <v>2196</v>
      </c>
      <c r="E3125" t="str">
        <f t="shared" si="48"/>
        <v>111303-Cultivo de trigo</v>
      </c>
    </row>
    <row r="3126" spans="1:5" hidden="1">
      <c r="A3126">
        <v>4027</v>
      </c>
      <c r="B3126">
        <v>111399</v>
      </c>
      <c r="D3126" t="s">
        <v>2197</v>
      </c>
      <c r="E3126" t="str">
        <f t="shared" si="48"/>
        <v>111399-Cultivo de outros cereais não especificados</v>
      </c>
    </row>
    <row r="3127" spans="1:5" hidden="1">
      <c r="A3127">
        <v>4027</v>
      </c>
      <c r="B3127">
        <v>112101</v>
      </c>
      <c r="D3127" t="s">
        <v>2198</v>
      </c>
      <c r="E3127" t="str">
        <f t="shared" si="48"/>
        <v>112101-Cultivo de algodão herbáceo</v>
      </c>
    </row>
    <row r="3128" spans="1:5" hidden="1">
      <c r="A3128">
        <v>4027</v>
      </c>
      <c r="B3128">
        <v>112102</v>
      </c>
      <c r="D3128" t="s">
        <v>2199</v>
      </c>
      <c r="E3128" t="str">
        <f t="shared" si="48"/>
        <v>112102-Cultivo de juta</v>
      </c>
    </row>
    <row r="3129" spans="1:5" hidden="1">
      <c r="A3129">
        <v>4027</v>
      </c>
      <c r="B3129">
        <v>112199</v>
      </c>
      <c r="D3129" t="s">
        <v>2200</v>
      </c>
      <c r="E3129" t="str">
        <f t="shared" si="48"/>
        <v>112199-Cultivo de outras fibras de lavoura temporária não especificadas</v>
      </c>
    </row>
    <row r="3130" spans="1:5" hidden="1">
      <c r="A3130">
        <v>4027</v>
      </c>
      <c r="B3130">
        <v>113000</v>
      </c>
      <c r="D3130" t="s">
        <v>2201</v>
      </c>
      <c r="E3130" t="str">
        <f t="shared" si="48"/>
        <v>113000-Cultivo de cana-de-açúcar</v>
      </c>
    </row>
    <row r="3131" spans="1:5" hidden="1">
      <c r="A3131">
        <v>4027</v>
      </c>
      <c r="B3131">
        <v>114800</v>
      </c>
      <c r="D3131" t="s">
        <v>2202</v>
      </c>
      <c r="E3131" t="str">
        <f t="shared" si="48"/>
        <v>114800-Cultivo de fumo</v>
      </c>
    </row>
    <row r="3132" spans="1:5" hidden="1">
      <c r="A3132">
        <v>4027</v>
      </c>
      <c r="B3132">
        <v>115600</v>
      </c>
      <c r="D3132" t="s">
        <v>2203</v>
      </c>
      <c r="E3132" t="str">
        <f t="shared" si="48"/>
        <v>115600-Cultivo de soja</v>
      </c>
    </row>
    <row r="3133" spans="1:5" hidden="1">
      <c r="A3133">
        <v>4027</v>
      </c>
      <c r="B3133">
        <v>116401</v>
      </c>
      <c r="D3133" t="s">
        <v>2204</v>
      </c>
      <c r="E3133" t="str">
        <f t="shared" si="48"/>
        <v>116401-Cultivo de amendoim</v>
      </c>
    </row>
    <row r="3134" spans="1:5" hidden="1">
      <c r="A3134">
        <v>4027</v>
      </c>
      <c r="B3134">
        <v>116402</v>
      </c>
      <c r="D3134" t="s">
        <v>2205</v>
      </c>
      <c r="E3134" t="str">
        <f t="shared" si="48"/>
        <v>116402-Cultivo de girassol</v>
      </c>
    </row>
    <row r="3135" spans="1:5" hidden="1">
      <c r="A3135">
        <v>4027</v>
      </c>
      <c r="B3135">
        <v>116403</v>
      </c>
      <c r="D3135" t="s">
        <v>2206</v>
      </c>
      <c r="E3135" t="str">
        <f t="shared" si="48"/>
        <v>116403-Cultivo de mamona</v>
      </c>
    </row>
    <row r="3136" spans="1:5" hidden="1">
      <c r="A3136">
        <v>4027</v>
      </c>
      <c r="B3136">
        <v>116499</v>
      </c>
      <c r="D3136" t="s">
        <v>2207</v>
      </c>
      <c r="E3136" t="str">
        <f t="shared" si="48"/>
        <v>116499-Cultivo de outras oleaginosas de lavoura temporária não especificadas</v>
      </c>
    </row>
    <row r="3137" spans="1:5" hidden="1">
      <c r="A3137">
        <v>4027</v>
      </c>
      <c r="B3137">
        <v>119901</v>
      </c>
      <c r="D3137" t="s">
        <v>2208</v>
      </c>
      <c r="E3137" t="str">
        <f t="shared" si="48"/>
        <v>119901-Cultivo de abacaxi</v>
      </c>
    </row>
    <row r="3138" spans="1:5" hidden="1">
      <c r="A3138">
        <v>4027</v>
      </c>
      <c r="B3138">
        <v>119902</v>
      </c>
      <c r="D3138" t="s">
        <v>2209</v>
      </c>
      <c r="E3138" t="str">
        <f t="shared" si="48"/>
        <v>119902-Cultivo de alho</v>
      </c>
    </row>
    <row r="3139" spans="1:5" hidden="1">
      <c r="A3139">
        <v>4027</v>
      </c>
      <c r="B3139">
        <v>119903</v>
      </c>
      <c r="D3139" t="s">
        <v>2210</v>
      </c>
      <c r="E3139" t="str">
        <f t="shared" si="48"/>
        <v>119903-Cultivo de batata-inglesa</v>
      </c>
    </row>
    <row r="3140" spans="1:5" hidden="1">
      <c r="A3140">
        <v>4027</v>
      </c>
      <c r="B3140">
        <v>119904</v>
      </c>
      <c r="D3140" t="s">
        <v>2211</v>
      </c>
      <c r="E3140" t="str">
        <f t="shared" si="48"/>
        <v>119904-Cultivo de cebola</v>
      </c>
    </row>
    <row r="3141" spans="1:5" hidden="1">
      <c r="A3141">
        <v>4027</v>
      </c>
      <c r="B3141">
        <v>119905</v>
      </c>
      <c r="D3141" t="s">
        <v>2212</v>
      </c>
      <c r="E3141" t="str">
        <f t="shared" si="48"/>
        <v>119905-Cultivo de feijão</v>
      </c>
    </row>
    <row r="3142" spans="1:5" hidden="1">
      <c r="A3142">
        <v>4027</v>
      </c>
      <c r="B3142">
        <v>119906</v>
      </c>
      <c r="D3142" t="s">
        <v>2213</v>
      </c>
      <c r="E3142" t="str">
        <f t="shared" si="48"/>
        <v>119906-Cultivo de mandioca</v>
      </c>
    </row>
    <row r="3143" spans="1:5" hidden="1">
      <c r="A3143">
        <v>4027</v>
      </c>
      <c r="B3143">
        <v>119907</v>
      </c>
      <c r="D3143" t="s">
        <v>2214</v>
      </c>
      <c r="E3143" t="str">
        <f t="shared" si="48"/>
        <v>119907-Cultivo de melão</v>
      </c>
    </row>
    <row r="3144" spans="1:5" hidden="1">
      <c r="A3144">
        <v>4027</v>
      </c>
      <c r="B3144">
        <v>119908</v>
      </c>
      <c r="D3144" t="s">
        <v>2215</v>
      </c>
      <c r="E3144" t="str">
        <f t="shared" ref="E3144:E3207" si="49">CONCATENATE(B3144,"-",D3144)</f>
        <v>119908-Cultivo de melancia</v>
      </c>
    </row>
    <row r="3145" spans="1:5" hidden="1">
      <c r="A3145">
        <v>4027</v>
      </c>
      <c r="B3145">
        <v>119909</v>
      </c>
      <c r="D3145" t="s">
        <v>2216</v>
      </c>
      <c r="E3145" t="str">
        <f t="shared" si="49"/>
        <v>119909-Cultivo de tomate rasteiro</v>
      </c>
    </row>
    <row r="3146" spans="1:5" hidden="1">
      <c r="A3146">
        <v>4027</v>
      </c>
      <c r="B3146">
        <v>119999</v>
      </c>
      <c r="D3146" t="s">
        <v>2217</v>
      </c>
      <c r="E3146" t="str">
        <f t="shared" si="49"/>
        <v>119999-Cultivo de outras plantas de lavoura temporária não especificadas</v>
      </c>
    </row>
    <row r="3147" spans="1:5" hidden="1">
      <c r="A3147">
        <v>4027</v>
      </c>
      <c r="B3147">
        <v>121101</v>
      </c>
      <c r="D3147" t="s">
        <v>2218</v>
      </c>
      <c r="E3147" t="str">
        <f t="shared" si="49"/>
        <v>121101-Horticultura, exceto morango</v>
      </c>
    </row>
    <row r="3148" spans="1:5" hidden="1">
      <c r="A3148">
        <v>4027</v>
      </c>
      <c r="B3148">
        <v>121102</v>
      </c>
      <c r="D3148" t="s">
        <v>2219</v>
      </c>
      <c r="E3148" t="str">
        <f t="shared" si="49"/>
        <v>121102-Cultivo de morango</v>
      </c>
    </row>
    <row r="3149" spans="1:5" hidden="1">
      <c r="A3149">
        <v>4027</v>
      </c>
      <c r="B3149">
        <v>122900</v>
      </c>
      <c r="D3149" t="s">
        <v>2220</v>
      </c>
      <c r="E3149" t="str">
        <f t="shared" si="49"/>
        <v>122900-Cultivo de flores e plantas ornamentais</v>
      </c>
    </row>
    <row r="3150" spans="1:5" hidden="1">
      <c r="A3150">
        <v>4027</v>
      </c>
      <c r="B3150">
        <v>131800</v>
      </c>
      <c r="D3150" t="s">
        <v>2221</v>
      </c>
      <c r="E3150" t="str">
        <f t="shared" si="49"/>
        <v>131800-Cultivo de laranja</v>
      </c>
    </row>
    <row r="3151" spans="1:5" hidden="1">
      <c r="A3151">
        <v>4027</v>
      </c>
      <c r="B3151">
        <v>132600</v>
      </c>
      <c r="D3151" t="s">
        <v>2222</v>
      </c>
      <c r="E3151" t="str">
        <f t="shared" si="49"/>
        <v>132600-Cultivo de uva</v>
      </c>
    </row>
    <row r="3152" spans="1:5" hidden="1">
      <c r="A3152">
        <v>4027</v>
      </c>
      <c r="B3152">
        <v>133401</v>
      </c>
      <c r="D3152" t="s">
        <v>2223</v>
      </c>
      <c r="E3152" t="str">
        <f t="shared" si="49"/>
        <v>133401-Cultivo de açaí</v>
      </c>
    </row>
    <row r="3153" spans="1:5" hidden="1">
      <c r="A3153">
        <v>4027</v>
      </c>
      <c r="B3153">
        <v>133402</v>
      </c>
      <c r="D3153" t="s">
        <v>2224</v>
      </c>
      <c r="E3153" t="str">
        <f t="shared" si="49"/>
        <v>133402-Cultivo de banana</v>
      </c>
    </row>
    <row r="3154" spans="1:5" hidden="1">
      <c r="A3154">
        <v>4027</v>
      </c>
      <c r="B3154">
        <v>133403</v>
      </c>
      <c r="D3154" t="s">
        <v>2225</v>
      </c>
      <c r="E3154" t="str">
        <f t="shared" si="49"/>
        <v>133403-Cultivo de caju</v>
      </c>
    </row>
    <row r="3155" spans="1:5" hidden="1">
      <c r="A3155">
        <v>4027</v>
      </c>
      <c r="B3155">
        <v>133404</v>
      </c>
      <c r="D3155" t="s">
        <v>2226</v>
      </c>
      <c r="E3155" t="str">
        <f t="shared" si="49"/>
        <v>133404-Cultivo de cítricos, exceto laranja</v>
      </c>
    </row>
    <row r="3156" spans="1:5" hidden="1">
      <c r="A3156">
        <v>4027</v>
      </c>
      <c r="B3156">
        <v>133405</v>
      </c>
      <c r="D3156" t="s">
        <v>2227</v>
      </c>
      <c r="E3156" t="str">
        <f t="shared" si="49"/>
        <v>133405-Cultivo de coco-da-baía</v>
      </c>
    </row>
    <row r="3157" spans="1:5" hidden="1">
      <c r="A3157">
        <v>4027</v>
      </c>
      <c r="B3157">
        <v>133406</v>
      </c>
      <c r="D3157" t="s">
        <v>2228</v>
      </c>
      <c r="E3157" t="str">
        <f t="shared" si="49"/>
        <v>133406-Cultivo de guaraná</v>
      </c>
    </row>
    <row r="3158" spans="1:5" hidden="1">
      <c r="A3158">
        <v>4027</v>
      </c>
      <c r="B3158">
        <v>133407</v>
      </c>
      <c r="D3158" t="s">
        <v>2229</v>
      </c>
      <c r="E3158" t="str">
        <f t="shared" si="49"/>
        <v>133407-Cultivo de maçã</v>
      </c>
    </row>
    <row r="3159" spans="1:5" hidden="1">
      <c r="A3159">
        <v>4027</v>
      </c>
      <c r="B3159">
        <v>133408</v>
      </c>
      <c r="D3159" t="s">
        <v>2230</v>
      </c>
      <c r="E3159" t="str">
        <f t="shared" si="49"/>
        <v>133408-Cultivo de mamão</v>
      </c>
    </row>
    <row r="3160" spans="1:5" hidden="1">
      <c r="A3160">
        <v>4027</v>
      </c>
      <c r="B3160">
        <v>133409</v>
      </c>
      <c r="D3160" t="s">
        <v>2231</v>
      </c>
      <c r="E3160" t="str">
        <f t="shared" si="49"/>
        <v>133409-Cultivo de maracujá</v>
      </c>
    </row>
    <row r="3161" spans="1:5" hidden="1">
      <c r="A3161">
        <v>4027</v>
      </c>
      <c r="B3161">
        <v>133410</v>
      </c>
      <c r="D3161" t="s">
        <v>2232</v>
      </c>
      <c r="E3161" t="str">
        <f t="shared" si="49"/>
        <v>133410-Cultivo de manga</v>
      </c>
    </row>
    <row r="3162" spans="1:5" hidden="1">
      <c r="A3162">
        <v>4027</v>
      </c>
      <c r="B3162">
        <v>133411</v>
      </c>
      <c r="D3162" t="s">
        <v>2233</v>
      </c>
      <c r="E3162" t="str">
        <f t="shared" si="49"/>
        <v>133411-Cultivo de pêssego</v>
      </c>
    </row>
    <row r="3163" spans="1:5" hidden="1">
      <c r="A3163">
        <v>4027</v>
      </c>
      <c r="B3163">
        <v>133499</v>
      </c>
      <c r="D3163" t="s">
        <v>2234</v>
      </c>
      <c r="E3163" t="str">
        <f t="shared" si="49"/>
        <v>133499-Cultivo de frutas de lavoura permanente não especificadas</v>
      </c>
    </row>
    <row r="3164" spans="1:5" hidden="1">
      <c r="A3164">
        <v>4027</v>
      </c>
      <c r="B3164">
        <v>134200</v>
      </c>
      <c r="D3164" t="s">
        <v>2235</v>
      </c>
      <c r="E3164" t="str">
        <f t="shared" si="49"/>
        <v>134200-Cultivo de café</v>
      </c>
    </row>
    <row r="3165" spans="1:5" hidden="1">
      <c r="A3165">
        <v>4027</v>
      </c>
      <c r="B3165">
        <v>135100</v>
      </c>
      <c r="D3165" t="s">
        <v>2236</v>
      </c>
      <c r="E3165" t="str">
        <f t="shared" si="49"/>
        <v>135100-Cultivo de cacau</v>
      </c>
    </row>
    <row r="3166" spans="1:5" hidden="1">
      <c r="A3166">
        <v>4027</v>
      </c>
      <c r="B3166">
        <v>139301</v>
      </c>
      <c r="D3166" t="s">
        <v>2237</v>
      </c>
      <c r="E3166" t="str">
        <f t="shared" si="49"/>
        <v>139301-Cultivo de chá-da-índia</v>
      </c>
    </row>
    <row r="3167" spans="1:5" hidden="1">
      <c r="A3167">
        <v>4027</v>
      </c>
      <c r="B3167">
        <v>139302</v>
      </c>
      <c r="D3167" t="s">
        <v>2238</v>
      </c>
      <c r="E3167" t="str">
        <f t="shared" si="49"/>
        <v>139302-Cultivo de erva-mate</v>
      </c>
    </row>
    <row r="3168" spans="1:5" hidden="1">
      <c r="A3168">
        <v>4027</v>
      </c>
      <c r="B3168">
        <v>139303</v>
      </c>
      <c r="D3168" t="s">
        <v>2239</v>
      </c>
      <c r="E3168" t="str">
        <f t="shared" si="49"/>
        <v>139303-Cultivo de pimenta-do-reino</v>
      </c>
    </row>
    <row r="3169" spans="1:5" hidden="1">
      <c r="A3169">
        <v>4027</v>
      </c>
      <c r="B3169">
        <v>139304</v>
      </c>
      <c r="D3169" t="s">
        <v>2240</v>
      </c>
      <c r="E3169" t="str">
        <f t="shared" si="49"/>
        <v>139304-Cultivo de plantas para condimento, exceto pimenta-do-reino</v>
      </c>
    </row>
    <row r="3170" spans="1:5" hidden="1">
      <c r="A3170">
        <v>4027</v>
      </c>
      <c r="B3170">
        <v>139305</v>
      </c>
      <c r="D3170" t="s">
        <v>2241</v>
      </c>
      <c r="E3170" t="str">
        <f t="shared" si="49"/>
        <v>139305-Cultivo de dendê</v>
      </c>
    </row>
    <row r="3171" spans="1:5" hidden="1">
      <c r="A3171">
        <v>4027</v>
      </c>
      <c r="B3171">
        <v>139306</v>
      </c>
      <c r="D3171" t="s">
        <v>2242</v>
      </c>
      <c r="E3171" t="str">
        <f t="shared" si="49"/>
        <v>139306-Cultivo de seringueira</v>
      </c>
    </row>
    <row r="3172" spans="1:5" hidden="1">
      <c r="A3172">
        <v>4027</v>
      </c>
      <c r="B3172">
        <v>139399</v>
      </c>
      <c r="D3172" t="s">
        <v>2243</v>
      </c>
      <c r="E3172" t="str">
        <f t="shared" si="49"/>
        <v>139399-Cultivo de outras plantas de lavoura permanente não especificadas</v>
      </c>
    </row>
    <row r="3173" spans="1:5" hidden="1">
      <c r="A3173">
        <v>4027</v>
      </c>
      <c r="B3173">
        <v>141501</v>
      </c>
      <c r="D3173" t="s">
        <v>2244</v>
      </c>
      <c r="E3173" t="str">
        <f t="shared" si="49"/>
        <v>141501-Produção de sementes certificadas, exceto de forrageiras para pasto</v>
      </c>
    </row>
    <row r="3174" spans="1:5" hidden="1">
      <c r="A3174">
        <v>4027</v>
      </c>
      <c r="B3174">
        <v>141502</v>
      </c>
      <c r="D3174" t="s">
        <v>2245</v>
      </c>
      <c r="E3174" t="str">
        <f t="shared" si="49"/>
        <v>141502-Produção de sementes certificadas de forrageiras para formação de pasto</v>
      </c>
    </row>
    <row r="3175" spans="1:5" hidden="1">
      <c r="A3175">
        <v>4027</v>
      </c>
      <c r="B3175">
        <v>142300</v>
      </c>
      <c r="D3175" t="s">
        <v>2246</v>
      </c>
      <c r="E3175" t="str">
        <f t="shared" si="49"/>
        <v>142300-Produção de mudas e outras formas de propagação vegetal, certificadas</v>
      </c>
    </row>
    <row r="3176" spans="1:5" hidden="1">
      <c r="A3176">
        <v>4027</v>
      </c>
      <c r="B3176">
        <v>151201</v>
      </c>
      <c r="D3176" t="s">
        <v>2247</v>
      </c>
      <c r="E3176" t="str">
        <f t="shared" si="49"/>
        <v>151201-Criação de bovinos para corte</v>
      </c>
    </row>
    <row r="3177" spans="1:5" hidden="1">
      <c r="A3177">
        <v>4027</v>
      </c>
      <c r="B3177">
        <v>151202</v>
      </c>
      <c r="D3177" t="s">
        <v>2248</v>
      </c>
      <c r="E3177" t="str">
        <f t="shared" si="49"/>
        <v>151202-Criação de bovinos para leite</v>
      </c>
    </row>
    <row r="3178" spans="1:5" hidden="1">
      <c r="A3178">
        <v>4027</v>
      </c>
      <c r="B3178">
        <v>151203</v>
      </c>
      <c r="D3178" t="s">
        <v>2249</v>
      </c>
      <c r="E3178" t="str">
        <f t="shared" si="49"/>
        <v>151203-Criação de bovinos, exceto para corte e leite</v>
      </c>
    </row>
    <row r="3179" spans="1:5" hidden="1">
      <c r="A3179">
        <v>4027</v>
      </c>
      <c r="B3179">
        <v>152101</v>
      </c>
      <c r="D3179" t="s">
        <v>2250</v>
      </c>
      <c r="E3179" t="str">
        <f t="shared" si="49"/>
        <v>152101-Criação de bufalinos</v>
      </c>
    </row>
    <row r="3180" spans="1:5" hidden="1">
      <c r="A3180">
        <v>4027</v>
      </c>
      <c r="B3180">
        <v>152102</v>
      </c>
      <c r="D3180" t="s">
        <v>2251</v>
      </c>
      <c r="E3180" t="str">
        <f t="shared" si="49"/>
        <v>152102-Criação de eqüinos</v>
      </c>
    </row>
    <row r="3181" spans="1:5" hidden="1">
      <c r="A3181">
        <v>4027</v>
      </c>
      <c r="B3181">
        <v>152103</v>
      </c>
      <c r="D3181" t="s">
        <v>2252</v>
      </c>
      <c r="E3181" t="str">
        <f t="shared" si="49"/>
        <v>152103-Criação de asininos e muares</v>
      </c>
    </row>
    <row r="3182" spans="1:5" hidden="1">
      <c r="A3182">
        <v>4027</v>
      </c>
      <c r="B3182">
        <v>153901</v>
      </c>
      <c r="D3182" t="s">
        <v>2253</v>
      </c>
      <c r="E3182" t="str">
        <f t="shared" si="49"/>
        <v>153901-Criação de caprinos</v>
      </c>
    </row>
    <row r="3183" spans="1:5" hidden="1">
      <c r="A3183">
        <v>4027</v>
      </c>
      <c r="B3183">
        <v>153902</v>
      </c>
      <c r="D3183" t="s">
        <v>2254</v>
      </c>
      <c r="E3183" t="str">
        <f t="shared" si="49"/>
        <v>153902-Criação de ovinos, inclusive para produção de lã</v>
      </c>
    </row>
    <row r="3184" spans="1:5" hidden="1">
      <c r="A3184">
        <v>4027</v>
      </c>
      <c r="B3184">
        <v>154700</v>
      </c>
      <c r="D3184" t="s">
        <v>2255</v>
      </c>
      <c r="E3184" t="str">
        <f t="shared" si="49"/>
        <v>154700-Criação de suínos</v>
      </c>
    </row>
    <row r="3185" spans="1:5" hidden="1">
      <c r="A3185">
        <v>4027</v>
      </c>
      <c r="B3185">
        <v>155501</v>
      </c>
      <c r="D3185" t="s">
        <v>2256</v>
      </c>
      <c r="E3185" t="str">
        <f t="shared" si="49"/>
        <v>155501-Criação de frangos para corte</v>
      </c>
    </row>
    <row r="3186" spans="1:5" hidden="1">
      <c r="A3186">
        <v>4027</v>
      </c>
      <c r="B3186">
        <v>155502</v>
      </c>
      <c r="D3186" t="s">
        <v>2257</v>
      </c>
      <c r="E3186" t="str">
        <f t="shared" si="49"/>
        <v>155502-Produção de pintos de um dia</v>
      </c>
    </row>
    <row r="3187" spans="1:5" hidden="1">
      <c r="A3187">
        <v>4027</v>
      </c>
      <c r="B3187">
        <v>155503</v>
      </c>
      <c r="D3187" t="s">
        <v>2258</v>
      </c>
      <c r="E3187" t="str">
        <f t="shared" si="49"/>
        <v>155503-Criação de outros galináceos, exceto para corte</v>
      </c>
    </row>
    <row r="3188" spans="1:5" hidden="1">
      <c r="A3188">
        <v>4027</v>
      </c>
      <c r="B3188">
        <v>155504</v>
      </c>
      <c r="D3188" t="s">
        <v>2259</v>
      </c>
      <c r="E3188" t="str">
        <f t="shared" si="49"/>
        <v>155504-Criação de aves, exceto galináceos</v>
      </c>
    </row>
    <row r="3189" spans="1:5" hidden="1">
      <c r="A3189">
        <v>4027</v>
      </c>
      <c r="B3189">
        <v>155505</v>
      </c>
      <c r="D3189" t="s">
        <v>2260</v>
      </c>
      <c r="E3189" t="str">
        <f t="shared" si="49"/>
        <v>155505-Produção de ovos</v>
      </c>
    </row>
    <row r="3190" spans="1:5" hidden="1">
      <c r="A3190">
        <v>4027</v>
      </c>
      <c r="B3190">
        <v>159801</v>
      </c>
      <c r="D3190" t="s">
        <v>2261</v>
      </c>
      <c r="E3190" t="str">
        <f t="shared" si="49"/>
        <v>159801-Apicultura</v>
      </c>
    </row>
    <row r="3191" spans="1:5" hidden="1">
      <c r="A3191">
        <v>4027</v>
      </c>
      <c r="B3191">
        <v>159802</v>
      </c>
      <c r="D3191" t="s">
        <v>2262</v>
      </c>
      <c r="E3191" t="str">
        <f t="shared" si="49"/>
        <v>159802-Criação de animais de estimação</v>
      </c>
    </row>
    <row r="3192" spans="1:5" hidden="1">
      <c r="A3192">
        <v>4027</v>
      </c>
      <c r="B3192">
        <v>159803</v>
      </c>
      <c r="D3192" t="s">
        <v>2263</v>
      </c>
      <c r="E3192" t="str">
        <f t="shared" si="49"/>
        <v>159803-Criação de escargô</v>
      </c>
    </row>
    <row r="3193" spans="1:5" hidden="1">
      <c r="A3193">
        <v>4027</v>
      </c>
      <c r="B3193">
        <v>159804</v>
      </c>
      <c r="D3193" t="s">
        <v>2264</v>
      </c>
      <c r="E3193" t="str">
        <f t="shared" si="49"/>
        <v>159804-Criação de bicho-da-seda</v>
      </c>
    </row>
    <row r="3194" spans="1:5" hidden="1">
      <c r="A3194">
        <v>4027</v>
      </c>
      <c r="B3194">
        <v>159899</v>
      </c>
      <c r="D3194" t="s">
        <v>2265</v>
      </c>
      <c r="E3194" t="str">
        <f t="shared" si="49"/>
        <v>159899-Criação de animais não especificados</v>
      </c>
    </row>
    <row r="3195" spans="1:5" hidden="1">
      <c r="A3195">
        <v>4027</v>
      </c>
      <c r="B3195">
        <v>161001</v>
      </c>
      <c r="D3195" t="s">
        <v>2266</v>
      </c>
      <c r="E3195" t="str">
        <f t="shared" si="49"/>
        <v>161001-Serviço de pulverização e controle de pragas agrícolas</v>
      </c>
    </row>
    <row r="3196" spans="1:5" hidden="1">
      <c r="A3196">
        <v>4027</v>
      </c>
      <c r="B3196">
        <v>161002</v>
      </c>
      <c r="D3196" t="s">
        <v>2267</v>
      </c>
      <c r="E3196" t="str">
        <f t="shared" si="49"/>
        <v>161002-Serviço de poda de árvores para lavouras</v>
      </c>
    </row>
    <row r="3197" spans="1:5" hidden="1">
      <c r="A3197">
        <v>4027</v>
      </c>
      <c r="B3197">
        <v>161003</v>
      </c>
      <c r="D3197" t="s">
        <v>2268</v>
      </c>
      <c r="E3197" t="str">
        <f t="shared" si="49"/>
        <v>161003-Serviço de preparação de terreno, cultivo e colheita</v>
      </c>
    </row>
    <row r="3198" spans="1:5" hidden="1">
      <c r="A3198">
        <v>4027</v>
      </c>
      <c r="B3198">
        <v>161099</v>
      </c>
      <c r="D3198" t="s">
        <v>2269</v>
      </c>
      <c r="E3198" t="str">
        <f t="shared" si="49"/>
        <v>161099-Atividades de apoio à agricultura não especificadas</v>
      </c>
    </row>
    <row r="3199" spans="1:5" hidden="1">
      <c r="A3199">
        <v>4027</v>
      </c>
      <c r="B3199">
        <v>162801</v>
      </c>
      <c r="D3199" t="s">
        <v>2270</v>
      </c>
      <c r="E3199" t="str">
        <f t="shared" si="49"/>
        <v>162801-Serviço de inseminação artificial em animais</v>
      </c>
    </row>
    <row r="3200" spans="1:5" hidden="1">
      <c r="A3200">
        <v>4027</v>
      </c>
      <c r="B3200">
        <v>162802</v>
      </c>
      <c r="D3200" t="s">
        <v>2271</v>
      </c>
      <c r="E3200" t="str">
        <f t="shared" si="49"/>
        <v>162802-Serviço de tosquiamento de ovinos</v>
      </c>
    </row>
    <row r="3201" spans="1:5" hidden="1">
      <c r="A3201">
        <v>4027</v>
      </c>
      <c r="B3201">
        <v>162803</v>
      </c>
      <c r="D3201" t="s">
        <v>2272</v>
      </c>
      <c r="E3201" t="str">
        <f t="shared" si="49"/>
        <v>162803-Serviço de manejo de animais</v>
      </c>
    </row>
    <row r="3202" spans="1:5" hidden="1">
      <c r="A3202">
        <v>4027</v>
      </c>
      <c r="B3202">
        <v>162899</v>
      </c>
      <c r="D3202" t="s">
        <v>2273</v>
      </c>
      <c r="E3202" t="str">
        <f t="shared" si="49"/>
        <v>162899-Atividades de apoio à pecuária não especificadas</v>
      </c>
    </row>
    <row r="3203" spans="1:5" hidden="1">
      <c r="A3203">
        <v>4027</v>
      </c>
      <c r="B3203">
        <v>163600</v>
      </c>
      <c r="D3203" t="s">
        <v>2274</v>
      </c>
      <c r="E3203" t="str">
        <f t="shared" si="49"/>
        <v>163600-Atividades de pós-colheita</v>
      </c>
    </row>
    <row r="3204" spans="1:5" hidden="1">
      <c r="A3204">
        <v>4050</v>
      </c>
      <c r="B3204" t="s">
        <v>957</v>
      </c>
      <c r="D3204" t="s">
        <v>958</v>
      </c>
      <c r="E3204" t="str">
        <f t="shared" si="49"/>
        <v>X001-Residência</v>
      </c>
    </row>
    <row r="3205" spans="1:5" hidden="1">
      <c r="A3205">
        <v>4060</v>
      </c>
      <c r="B3205">
        <v>111301</v>
      </c>
      <c r="D3205" t="s">
        <v>2194</v>
      </c>
      <c r="E3205" t="str">
        <f t="shared" si="49"/>
        <v>111301-Cultivo de arroz</v>
      </c>
    </row>
    <row r="3206" spans="1:5" hidden="1">
      <c r="A3206">
        <v>4060</v>
      </c>
      <c r="B3206">
        <v>111302</v>
      </c>
      <c r="D3206" t="s">
        <v>2195</v>
      </c>
      <c r="E3206" t="str">
        <f t="shared" si="49"/>
        <v>111302-Cultivo de milho</v>
      </c>
    </row>
    <row r="3207" spans="1:5" hidden="1">
      <c r="A3207">
        <v>4060</v>
      </c>
      <c r="B3207">
        <v>111303</v>
      </c>
      <c r="D3207" t="s">
        <v>2196</v>
      </c>
      <c r="E3207" t="str">
        <f t="shared" si="49"/>
        <v>111303-Cultivo de trigo</v>
      </c>
    </row>
    <row r="3208" spans="1:5" hidden="1">
      <c r="A3208">
        <v>4060</v>
      </c>
      <c r="B3208">
        <v>111399</v>
      </c>
      <c r="D3208" t="s">
        <v>2197</v>
      </c>
      <c r="E3208" t="str">
        <f t="shared" ref="E3208:E3271" si="50">CONCATENATE(B3208,"-",D3208)</f>
        <v>111399-Cultivo de outros cereais não especificados</v>
      </c>
    </row>
    <row r="3209" spans="1:5" hidden="1">
      <c r="A3209">
        <v>4060</v>
      </c>
      <c r="B3209">
        <v>112101</v>
      </c>
      <c r="D3209" t="s">
        <v>2198</v>
      </c>
      <c r="E3209" t="str">
        <f t="shared" si="50"/>
        <v>112101-Cultivo de algodão herbáceo</v>
      </c>
    </row>
    <row r="3210" spans="1:5" hidden="1">
      <c r="A3210">
        <v>4060</v>
      </c>
      <c r="B3210">
        <v>112102</v>
      </c>
      <c r="D3210" t="s">
        <v>2199</v>
      </c>
      <c r="E3210" t="str">
        <f t="shared" si="50"/>
        <v>112102-Cultivo de juta</v>
      </c>
    </row>
    <row r="3211" spans="1:5" hidden="1">
      <c r="A3211">
        <v>4060</v>
      </c>
      <c r="B3211">
        <v>112199</v>
      </c>
      <c r="D3211" t="s">
        <v>2200</v>
      </c>
      <c r="E3211" t="str">
        <f t="shared" si="50"/>
        <v>112199-Cultivo de outras fibras de lavoura temporária não especificadas</v>
      </c>
    </row>
    <row r="3212" spans="1:5" hidden="1">
      <c r="A3212">
        <v>4060</v>
      </c>
      <c r="B3212">
        <v>113000</v>
      </c>
      <c r="D3212" t="s">
        <v>2201</v>
      </c>
      <c r="E3212" t="str">
        <f t="shared" si="50"/>
        <v>113000-Cultivo de cana-de-açúcar</v>
      </c>
    </row>
    <row r="3213" spans="1:5" hidden="1">
      <c r="A3213">
        <v>4060</v>
      </c>
      <c r="B3213">
        <v>114800</v>
      </c>
      <c r="D3213" t="s">
        <v>2202</v>
      </c>
      <c r="E3213" t="str">
        <f t="shared" si="50"/>
        <v>114800-Cultivo de fumo</v>
      </c>
    </row>
    <row r="3214" spans="1:5" hidden="1">
      <c r="A3214">
        <v>4060</v>
      </c>
      <c r="B3214">
        <v>115600</v>
      </c>
      <c r="D3214" t="s">
        <v>2203</v>
      </c>
      <c r="E3214" t="str">
        <f t="shared" si="50"/>
        <v>115600-Cultivo de soja</v>
      </c>
    </row>
    <row r="3215" spans="1:5" hidden="1">
      <c r="A3215">
        <v>4060</v>
      </c>
      <c r="B3215">
        <v>116401</v>
      </c>
      <c r="D3215" t="s">
        <v>2204</v>
      </c>
      <c r="E3215" t="str">
        <f t="shared" si="50"/>
        <v>116401-Cultivo de amendoim</v>
      </c>
    </row>
    <row r="3216" spans="1:5" hidden="1">
      <c r="A3216">
        <v>4060</v>
      </c>
      <c r="B3216">
        <v>116402</v>
      </c>
      <c r="D3216" t="s">
        <v>2205</v>
      </c>
      <c r="E3216" t="str">
        <f t="shared" si="50"/>
        <v>116402-Cultivo de girassol</v>
      </c>
    </row>
    <row r="3217" spans="1:5" hidden="1">
      <c r="A3217">
        <v>4060</v>
      </c>
      <c r="B3217">
        <v>116403</v>
      </c>
      <c r="D3217" t="s">
        <v>2206</v>
      </c>
      <c r="E3217" t="str">
        <f t="shared" si="50"/>
        <v>116403-Cultivo de mamona</v>
      </c>
    </row>
    <row r="3218" spans="1:5" hidden="1">
      <c r="A3218">
        <v>4060</v>
      </c>
      <c r="B3218">
        <v>116499</v>
      </c>
      <c r="D3218" t="s">
        <v>2207</v>
      </c>
      <c r="E3218" t="str">
        <f t="shared" si="50"/>
        <v>116499-Cultivo de outras oleaginosas de lavoura temporária não especificadas</v>
      </c>
    </row>
    <row r="3219" spans="1:5" hidden="1">
      <c r="A3219">
        <v>4060</v>
      </c>
      <c r="B3219">
        <v>119901</v>
      </c>
      <c r="D3219" t="s">
        <v>2208</v>
      </c>
      <c r="E3219" t="str">
        <f t="shared" si="50"/>
        <v>119901-Cultivo de abacaxi</v>
      </c>
    </row>
    <row r="3220" spans="1:5" hidden="1">
      <c r="A3220">
        <v>4060</v>
      </c>
      <c r="B3220">
        <v>119902</v>
      </c>
      <c r="D3220" t="s">
        <v>2209</v>
      </c>
      <c r="E3220" t="str">
        <f t="shared" si="50"/>
        <v>119902-Cultivo de alho</v>
      </c>
    </row>
    <row r="3221" spans="1:5" hidden="1">
      <c r="A3221">
        <v>4060</v>
      </c>
      <c r="B3221">
        <v>119903</v>
      </c>
      <c r="D3221" t="s">
        <v>2210</v>
      </c>
      <c r="E3221" t="str">
        <f t="shared" si="50"/>
        <v>119903-Cultivo de batata-inglesa</v>
      </c>
    </row>
    <row r="3222" spans="1:5" hidden="1">
      <c r="A3222">
        <v>4060</v>
      </c>
      <c r="B3222">
        <v>119904</v>
      </c>
      <c r="D3222" t="s">
        <v>2211</v>
      </c>
      <c r="E3222" t="str">
        <f t="shared" si="50"/>
        <v>119904-Cultivo de cebola</v>
      </c>
    </row>
    <row r="3223" spans="1:5" hidden="1">
      <c r="A3223">
        <v>4060</v>
      </c>
      <c r="B3223">
        <v>119905</v>
      </c>
      <c r="D3223" t="s">
        <v>2212</v>
      </c>
      <c r="E3223" t="str">
        <f t="shared" si="50"/>
        <v>119905-Cultivo de feijão</v>
      </c>
    </row>
    <row r="3224" spans="1:5" hidden="1">
      <c r="A3224">
        <v>4060</v>
      </c>
      <c r="B3224">
        <v>119906</v>
      </c>
      <c r="D3224" t="s">
        <v>2213</v>
      </c>
      <c r="E3224" t="str">
        <f t="shared" si="50"/>
        <v>119906-Cultivo de mandioca</v>
      </c>
    </row>
    <row r="3225" spans="1:5" hidden="1">
      <c r="A3225">
        <v>4060</v>
      </c>
      <c r="B3225">
        <v>119907</v>
      </c>
      <c r="D3225" t="s">
        <v>2214</v>
      </c>
      <c r="E3225" t="str">
        <f t="shared" si="50"/>
        <v>119907-Cultivo de melão</v>
      </c>
    </row>
    <row r="3226" spans="1:5" hidden="1">
      <c r="A3226">
        <v>4060</v>
      </c>
      <c r="B3226">
        <v>119908</v>
      </c>
      <c r="D3226" t="s">
        <v>2215</v>
      </c>
      <c r="E3226" t="str">
        <f t="shared" si="50"/>
        <v>119908-Cultivo de melancia</v>
      </c>
    </row>
    <row r="3227" spans="1:5" hidden="1">
      <c r="A3227">
        <v>4060</v>
      </c>
      <c r="B3227">
        <v>119909</v>
      </c>
      <c r="D3227" t="s">
        <v>2216</v>
      </c>
      <c r="E3227" t="str">
        <f t="shared" si="50"/>
        <v>119909-Cultivo de tomate rasteiro</v>
      </c>
    </row>
    <row r="3228" spans="1:5" hidden="1">
      <c r="A3228">
        <v>4060</v>
      </c>
      <c r="B3228">
        <v>119999</v>
      </c>
      <c r="D3228" t="s">
        <v>2217</v>
      </c>
      <c r="E3228" t="str">
        <f t="shared" si="50"/>
        <v>119999-Cultivo de outras plantas de lavoura temporária não especificadas</v>
      </c>
    </row>
    <row r="3229" spans="1:5" hidden="1">
      <c r="A3229">
        <v>4060</v>
      </c>
      <c r="B3229">
        <v>121101</v>
      </c>
      <c r="D3229" t="s">
        <v>2218</v>
      </c>
      <c r="E3229" t="str">
        <f t="shared" si="50"/>
        <v>121101-Horticultura, exceto morango</v>
      </c>
    </row>
    <row r="3230" spans="1:5" hidden="1">
      <c r="A3230">
        <v>4060</v>
      </c>
      <c r="B3230">
        <v>121102</v>
      </c>
      <c r="D3230" t="s">
        <v>2219</v>
      </c>
      <c r="E3230" t="str">
        <f t="shared" si="50"/>
        <v>121102-Cultivo de morango</v>
      </c>
    </row>
    <row r="3231" spans="1:5" hidden="1">
      <c r="A3231">
        <v>4060</v>
      </c>
      <c r="B3231">
        <v>122900</v>
      </c>
      <c r="D3231" t="s">
        <v>2220</v>
      </c>
      <c r="E3231" t="str">
        <f t="shared" si="50"/>
        <v>122900-Cultivo de flores e plantas ornamentais</v>
      </c>
    </row>
    <row r="3232" spans="1:5" hidden="1">
      <c r="A3232">
        <v>4060</v>
      </c>
      <c r="B3232">
        <v>131800</v>
      </c>
      <c r="D3232" t="s">
        <v>2221</v>
      </c>
      <c r="E3232" t="str">
        <f t="shared" si="50"/>
        <v>131800-Cultivo de laranja</v>
      </c>
    </row>
    <row r="3233" spans="1:5" hidden="1">
      <c r="A3233">
        <v>4060</v>
      </c>
      <c r="B3233">
        <v>132600</v>
      </c>
      <c r="D3233" t="s">
        <v>2222</v>
      </c>
      <c r="E3233" t="str">
        <f t="shared" si="50"/>
        <v>132600-Cultivo de uva</v>
      </c>
    </row>
    <row r="3234" spans="1:5" hidden="1">
      <c r="A3234">
        <v>4060</v>
      </c>
      <c r="B3234">
        <v>133401</v>
      </c>
      <c r="D3234" t="s">
        <v>2223</v>
      </c>
      <c r="E3234" t="str">
        <f t="shared" si="50"/>
        <v>133401-Cultivo de açaí</v>
      </c>
    </row>
    <row r="3235" spans="1:5" hidden="1">
      <c r="A3235">
        <v>4060</v>
      </c>
      <c r="B3235">
        <v>133402</v>
      </c>
      <c r="D3235" t="s">
        <v>2224</v>
      </c>
      <c r="E3235" t="str">
        <f t="shared" si="50"/>
        <v>133402-Cultivo de banana</v>
      </c>
    </row>
    <row r="3236" spans="1:5" hidden="1">
      <c r="A3236">
        <v>4060</v>
      </c>
      <c r="B3236">
        <v>133403</v>
      </c>
      <c r="D3236" t="s">
        <v>2225</v>
      </c>
      <c r="E3236" t="str">
        <f t="shared" si="50"/>
        <v>133403-Cultivo de caju</v>
      </c>
    </row>
    <row r="3237" spans="1:5" hidden="1">
      <c r="A3237">
        <v>4060</v>
      </c>
      <c r="B3237">
        <v>133404</v>
      </c>
      <c r="D3237" t="s">
        <v>2226</v>
      </c>
      <c r="E3237" t="str">
        <f t="shared" si="50"/>
        <v>133404-Cultivo de cítricos, exceto laranja</v>
      </c>
    </row>
    <row r="3238" spans="1:5" hidden="1">
      <c r="A3238">
        <v>4060</v>
      </c>
      <c r="B3238">
        <v>133405</v>
      </c>
      <c r="D3238" t="s">
        <v>2227</v>
      </c>
      <c r="E3238" t="str">
        <f t="shared" si="50"/>
        <v>133405-Cultivo de coco-da-baía</v>
      </c>
    </row>
    <row r="3239" spans="1:5" hidden="1">
      <c r="A3239">
        <v>4060</v>
      </c>
      <c r="B3239">
        <v>133406</v>
      </c>
      <c r="D3239" t="s">
        <v>2228</v>
      </c>
      <c r="E3239" t="str">
        <f t="shared" si="50"/>
        <v>133406-Cultivo de guaraná</v>
      </c>
    </row>
    <row r="3240" spans="1:5" hidden="1">
      <c r="A3240">
        <v>4060</v>
      </c>
      <c r="B3240">
        <v>133407</v>
      </c>
      <c r="D3240" t="s">
        <v>2229</v>
      </c>
      <c r="E3240" t="str">
        <f t="shared" si="50"/>
        <v>133407-Cultivo de maçã</v>
      </c>
    </row>
    <row r="3241" spans="1:5" hidden="1">
      <c r="A3241">
        <v>4060</v>
      </c>
      <c r="B3241">
        <v>133408</v>
      </c>
      <c r="D3241" t="s">
        <v>2230</v>
      </c>
      <c r="E3241" t="str">
        <f t="shared" si="50"/>
        <v>133408-Cultivo de mamão</v>
      </c>
    </row>
    <row r="3242" spans="1:5" hidden="1">
      <c r="A3242">
        <v>4060</v>
      </c>
      <c r="B3242">
        <v>133409</v>
      </c>
      <c r="D3242" t="s">
        <v>2231</v>
      </c>
      <c r="E3242" t="str">
        <f t="shared" si="50"/>
        <v>133409-Cultivo de maracujá</v>
      </c>
    </row>
    <row r="3243" spans="1:5" hidden="1">
      <c r="A3243">
        <v>4060</v>
      </c>
      <c r="B3243">
        <v>133410</v>
      </c>
      <c r="D3243" t="s">
        <v>2232</v>
      </c>
      <c r="E3243" t="str">
        <f t="shared" si="50"/>
        <v>133410-Cultivo de manga</v>
      </c>
    </row>
    <row r="3244" spans="1:5" hidden="1">
      <c r="A3244">
        <v>4060</v>
      </c>
      <c r="B3244">
        <v>133411</v>
      </c>
      <c r="D3244" t="s">
        <v>2233</v>
      </c>
      <c r="E3244" t="str">
        <f t="shared" si="50"/>
        <v>133411-Cultivo de pêssego</v>
      </c>
    </row>
    <row r="3245" spans="1:5" hidden="1">
      <c r="A3245">
        <v>4060</v>
      </c>
      <c r="B3245">
        <v>133499</v>
      </c>
      <c r="D3245" t="s">
        <v>2234</v>
      </c>
      <c r="E3245" t="str">
        <f t="shared" si="50"/>
        <v>133499-Cultivo de frutas de lavoura permanente não especificadas</v>
      </c>
    </row>
    <row r="3246" spans="1:5" hidden="1">
      <c r="A3246">
        <v>4060</v>
      </c>
      <c r="B3246">
        <v>134200</v>
      </c>
      <c r="D3246" t="s">
        <v>2235</v>
      </c>
      <c r="E3246" t="str">
        <f t="shared" si="50"/>
        <v>134200-Cultivo de café</v>
      </c>
    </row>
    <row r="3247" spans="1:5" hidden="1">
      <c r="A3247">
        <v>4060</v>
      </c>
      <c r="B3247">
        <v>135100</v>
      </c>
      <c r="D3247" t="s">
        <v>2236</v>
      </c>
      <c r="E3247" t="str">
        <f t="shared" si="50"/>
        <v>135100-Cultivo de cacau</v>
      </c>
    </row>
    <row r="3248" spans="1:5" hidden="1">
      <c r="A3248">
        <v>4060</v>
      </c>
      <c r="B3248">
        <v>139301</v>
      </c>
      <c r="D3248" t="s">
        <v>2237</v>
      </c>
      <c r="E3248" t="str">
        <f t="shared" si="50"/>
        <v>139301-Cultivo de chá-da-índia</v>
      </c>
    </row>
    <row r="3249" spans="1:5" hidden="1">
      <c r="A3249">
        <v>4060</v>
      </c>
      <c r="B3249">
        <v>139302</v>
      </c>
      <c r="D3249" t="s">
        <v>2238</v>
      </c>
      <c r="E3249" t="str">
        <f t="shared" si="50"/>
        <v>139302-Cultivo de erva-mate</v>
      </c>
    </row>
    <row r="3250" spans="1:5" hidden="1">
      <c r="A3250">
        <v>4060</v>
      </c>
      <c r="B3250">
        <v>139303</v>
      </c>
      <c r="D3250" t="s">
        <v>2239</v>
      </c>
      <c r="E3250" t="str">
        <f t="shared" si="50"/>
        <v>139303-Cultivo de pimenta-do-reino</v>
      </c>
    </row>
    <row r="3251" spans="1:5" hidden="1">
      <c r="A3251">
        <v>4060</v>
      </c>
      <c r="B3251">
        <v>139304</v>
      </c>
      <c r="D3251" t="s">
        <v>2240</v>
      </c>
      <c r="E3251" t="str">
        <f t="shared" si="50"/>
        <v>139304-Cultivo de plantas para condimento, exceto pimenta-do-reino</v>
      </c>
    </row>
    <row r="3252" spans="1:5" hidden="1">
      <c r="A3252">
        <v>4060</v>
      </c>
      <c r="B3252">
        <v>139305</v>
      </c>
      <c r="D3252" t="s">
        <v>2241</v>
      </c>
      <c r="E3252" t="str">
        <f t="shared" si="50"/>
        <v>139305-Cultivo de dendê</v>
      </c>
    </row>
    <row r="3253" spans="1:5" hidden="1">
      <c r="A3253">
        <v>4060</v>
      </c>
      <c r="B3253">
        <v>139306</v>
      </c>
      <c r="D3253" t="s">
        <v>2242</v>
      </c>
      <c r="E3253" t="str">
        <f t="shared" si="50"/>
        <v>139306-Cultivo de seringueira</v>
      </c>
    </row>
    <row r="3254" spans="1:5" hidden="1">
      <c r="A3254">
        <v>4060</v>
      </c>
      <c r="B3254">
        <v>139399</v>
      </c>
      <c r="D3254" t="s">
        <v>2243</v>
      </c>
      <c r="E3254" t="str">
        <f t="shared" si="50"/>
        <v>139399-Cultivo de outras plantas de lavoura permanente não especificadas</v>
      </c>
    </row>
    <row r="3255" spans="1:5" hidden="1">
      <c r="A3255">
        <v>4060</v>
      </c>
      <c r="B3255">
        <v>141501</v>
      </c>
      <c r="D3255" t="s">
        <v>2244</v>
      </c>
      <c r="E3255" t="str">
        <f t="shared" si="50"/>
        <v>141501-Produção de sementes certificadas, exceto de forrageiras para pasto</v>
      </c>
    </row>
    <row r="3256" spans="1:5" hidden="1">
      <c r="A3256">
        <v>4060</v>
      </c>
      <c r="B3256">
        <v>141502</v>
      </c>
      <c r="D3256" t="s">
        <v>2245</v>
      </c>
      <c r="E3256" t="str">
        <f t="shared" si="50"/>
        <v>141502-Produção de sementes certificadas de forrageiras para formação de pasto</v>
      </c>
    </row>
    <row r="3257" spans="1:5" hidden="1">
      <c r="A3257">
        <v>4060</v>
      </c>
      <c r="B3257">
        <v>142300</v>
      </c>
      <c r="D3257" t="s">
        <v>2246</v>
      </c>
      <c r="E3257" t="str">
        <f t="shared" si="50"/>
        <v>142300-Produção de mudas e outras formas de propagação vegetal, certificadas</v>
      </c>
    </row>
    <row r="3258" spans="1:5" hidden="1">
      <c r="A3258">
        <v>4060</v>
      </c>
      <c r="B3258">
        <v>151201</v>
      </c>
      <c r="D3258" t="s">
        <v>2247</v>
      </c>
      <c r="E3258" t="str">
        <f t="shared" si="50"/>
        <v>151201-Criação de bovinos para corte</v>
      </c>
    </row>
    <row r="3259" spans="1:5" hidden="1">
      <c r="A3259">
        <v>4060</v>
      </c>
      <c r="B3259">
        <v>151202</v>
      </c>
      <c r="D3259" t="s">
        <v>2248</v>
      </c>
      <c r="E3259" t="str">
        <f t="shared" si="50"/>
        <v>151202-Criação de bovinos para leite</v>
      </c>
    </row>
    <row r="3260" spans="1:5" hidden="1">
      <c r="A3260">
        <v>4060</v>
      </c>
      <c r="B3260">
        <v>151203</v>
      </c>
      <c r="D3260" t="s">
        <v>2249</v>
      </c>
      <c r="E3260" t="str">
        <f t="shared" si="50"/>
        <v>151203-Criação de bovinos, exceto para corte e leite</v>
      </c>
    </row>
    <row r="3261" spans="1:5" hidden="1">
      <c r="A3261">
        <v>4060</v>
      </c>
      <c r="B3261">
        <v>152101</v>
      </c>
      <c r="D3261" t="s">
        <v>2250</v>
      </c>
      <c r="E3261" t="str">
        <f t="shared" si="50"/>
        <v>152101-Criação de bufalinos</v>
      </c>
    </row>
    <row r="3262" spans="1:5" hidden="1">
      <c r="A3262">
        <v>4060</v>
      </c>
      <c r="B3262">
        <v>152102</v>
      </c>
      <c r="D3262" t="s">
        <v>2251</v>
      </c>
      <c r="E3262" t="str">
        <f t="shared" si="50"/>
        <v>152102-Criação de eqüinos</v>
      </c>
    </row>
    <row r="3263" spans="1:5" hidden="1">
      <c r="A3263">
        <v>4060</v>
      </c>
      <c r="B3263">
        <v>152103</v>
      </c>
      <c r="D3263" t="s">
        <v>2252</v>
      </c>
      <c r="E3263" t="str">
        <f t="shared" si="50"/>
        <v>152103-Criação de asininos e muares</v>
      </c>
    </row>
    <row r="3264" spans="1:5" hidden="1">
      <c r="A3264">
        <v>4060</v>
      </c>
      <c r="B3264">
        <v>153901</v>
      </c>
      <c r="D3264" t="s">
        <v>2253</v>
      </c>
      <c r="E3264" t="str">
        <f t="shared" si="50"/>
        <v>153901-Criação de caprinos</v>
      </c>
    </row>
    <row r="3265" spans="1:5" hidden="1">
      <c r="A3265">
        <v>4060</v>
      </c>
      <c r="B3265">
        <v>153902</v>
      </c>
      <c r="D3265" t="s">
        <v>2254</v>
      </c>
      <c r="E3265" t="str">
        <f t="shared" si="50"/>
        <v>153902-Criação de ovinos, inclusive para produção de lã</v>
      </c>
    </row>
    <row r="3266" spans="1:5" hidden="1">
      <c r="A3266">
        <v>4060</v>
      </c>
      <c r="B3266">
        <v>154700</v>
      </c>
      <c r="D3266" t="s">
        <v>2255</v>
      </c>
      <c r="E3266" t="str">
        <f t="shared" si="50"/>
        <v>154700-Criação de suínos</v>
      </c>
    </row>
    <row r="3267" spans="1:5" hidden="1">
      <c r="A3267">
        <v>4060</v>
      </c>
      <c r="B3267">
        <v>155501</v>
      </c>
      <c r="D3267" t="s">
        <v>2256</v>
      </c>
      <c r="E3267" t="str">
        <f t="shared" si="50"/>
        <v>155501-Criação de frangos para corte</v>
      </c>
    </row>
    <row r="3268" spans="1:5" hidden="1">
      <c r="A3268">
        <v>4060</v>
      </c>
      <c r="B3268">
        <v>155502</v>
      </c>
      <c r="D3268" t="s">
        <v>2257</v>
      </c>
      <c r="E3268" t="str">
        <f t="shared" si="50"/>
        <v>155502-Produção de pintos de um dia</v>
      </c>
    </row>
    <row r="3269" spans="1:5" hidden="1">
      <c r="A3269">
        <v>4060</v>
      </c>
      <c r="B3269">
        <v>155503</v>
      </c>
      <c r="D3269" t="s">
        <v>2258</v>
      </c>
      <c r="E3269" t="str">
        <f t="shared" si="50"/>
        <v>155503-Criação de outros galináceos, exceto para corte</v>
      </c>
    </row>
    <row r="3270" spans="1:5" hidden="1">
      <c r="A3270">
        <v>4060</v>
      </c>
      <c r="B3270">
        <v>155504</v>
      </c>
      <c r="D3270" t="s">
        <v>2259</v>
      </c>
      <c r="E3270" t="str">
        <f t="shared" si="50"/>
        <v>155504-Criação de aves, exceto galináceos</v>
      </c>
    </row>
    <row r="3271" spans="1:5" hidden="1">
      <c r="A3271">
        <v>4060</v>
      </c>
      <c r="B3271">
        <v>155505</v>
      </c>
      <c r="D3271" t="s">
        <v>2260</v>
      </c>
      <c r="E3271" t="str">
        <f t="shared" si="50"/>
        <v>155505-Produção de ovos</v>
      </c>
    </row>
    <row r="3272" spans="1:5" hidden="1">
      <c r="A3272">
        <v>4060</v>
      </c>
      <c r="B3272">
        <v>159801</v>
      </c>
      <c r="D3272" t="s">
        <v>2261</v>
      </c>
      <c r="E3272" t="str">
        <f t="shared" ref="E3272:E3335" si="51">CONCATENATE(B3272,"-",D3272)</f>
        <v>159801-Apicultura</v>
      </c>
    </row>
    <row r="3273" spans="1:5" hidden="1">
      <c r="A3273">
        <v>4060</v>
      </c>
      <c r="B3273">
        <v>159802</v>
      </c>
      <c r="D3273" t="s">
        <v>2262</v>
      </c>
      <c r="E3273" t="str">
        <f t="shared" si="51"/>
        <v>159802-Criação de animais de estimação</v>
      </c>
    </row>
    <row r="3274" spans="1:5" hidden="1">
      <c r="A3274">
        <v>4060</v>
      </c>
      <c r="B3274">
        <v>159803</v>
      </c>
      <c r="D3274" t="s">
        <v>2263</v>
      </c>
      <c r="E3274" t="str">
        <f t="shared" si="51"/>
        <v>159803-Criação de escargô</v>
      </c>
    </row>
    <row r="3275" spans="1:5" hidden="1">
      <c r="A3275">
        <v>4060</v>
      </c>
      <c r="B3275">
        <v>159804</v>
      </c>
      <c r="D3275" t="s">
        <v>2264</v>
      </c>
      <c r="E3275" t="str">
        <f t="shared" si="51"/>
        <v>159804-Criação de bicho-da-seda</v>
      </c>
    </row>
    <row r="3276" spans="1:5" hidden="1">
      <c r="A3276">
        <v>4060</v>
      </c>
      <c r="B3276">
        <v>159899</v>
      </c>
      <c r="D3276" t="s">
        <v>2265</v>
      </c>
      <c r="E3276" t="str">
        <f t="shared" si="51"/>
        <v>159899-Criação de animais não especificados</v>
      </c>
    </row>
    <row r="3277" spans="1:5" hidden="1">
      <c r="A3277">
        <v>4060</v>
      </c>
      <c r="B3277">
        <v>161001</v>
      </c>
      <c r="D3277" t="s">
        <v>2266</v>
      </c>
      <c r="E3277" t="str">
        <f t="shared" si="51"/>
        <v>161001-Serviço de pulverização e controle de pragas agrícolas</v>
      </c>
    </row>
    <row r="3278" spans="1:5" hidden="1">
      <c r="A3278">
        <v>4060</v>
      </c>
      <c r="B3278">
        <v>161002</v>
      </c>
      <c r="D3278" t="s">
        <v>2267</v>
      </c>
      <c r="E3278" t="str">
        <f t="shared" si="51"/>
        <v>161002-Serviço de poda de árvores para lavouras</v>
      </c>
    </row>
    <row r="3279" spans="1:5" hidden="1">
      <c r="A3279">
        <v>4060</v>
      </c>
      <c r="B3279">
        <v>161003</v>
      </c>
      <c r="D3279" t="s">
        <v>2268</v>
      </c>
      <c r="E3279" t="str">
        <f t="shared" si="51"/>
        <v>161003-Serviço de preparação de terreno, cultivo e colheita</v>
      </c>
    </row>
    <row r="3280" spans="1:5" hidden="1">
      <c r="A3280">
        <v>4060</v>
      </c>
      <c r="B3280">
        <v>161099</v>
      </c>
      <c r="D3280" t="s">
        <v>2269</v>
      </c>
      <c r="E3280" t="str">
        <f t="shared" si="51"/>
        <v>161099-Atividades de apoio à agricultura não especificadas</v>
      </c>
    </row>
    <row r="3281" spans="1:5" hidden="1">
      <c r="A3281">
        <v>4060</v>
      </c>
      <c r="B3281">
        <v>162801</v>
      </c>
      <c r="D3281" t="s">
        <v>2270</v>
      </c>
      <c r="E3281" t="str">
        <f t="shared" si="51"/>
        <v>162801-Serviço de inseminação artificial em animais</v>
      </c>
    </row>
    <row r="3282" spans="1:5" hidden="1">
      <c r="A3282">
        <v>4060</v>
      </c>
      <c r="B3282">
        <v>162802</v>
      </c>
      <c r="D3282" t="s">
        <v>2271</v>
      </c>
      <c r="E3282" t="str">
        <f t="shared" si="51"/>
        <v>162802-Serviço de tosquiamento de ovinos</v>
      </c>
    </row>
    <row r="3283" spans="1:5" hidden="1">
      <c r="A3283">
        <v>4060</v>
      </c>
      <c r="B3283">
        <v>162803</v>
      </c>
      <c r="D3283" t="s">
        <v>2272</v>
      </c>
      <c r="E3283" t="str">
        <f t="shared" si="51"/>
        <v>162803-Serviço de manejo de animais</v>
      </c>
    </row>
    <row r="3284" spans="1:5" hidden="1">
      <c r="A3284">
        <v>4060</v>
      </c>
      <c r="B3284">
        <v>162899</v>
      </c>
      <c r="D3284" t="s">
        <v>2273</v>
      </c>
      <c r="E3284" t="str">
        <f t="shared" si="51"/>
        <v>162899-Atividades de apoio à pecuária não especificadas</v>
      </c>
    </row>
    <row r="3285" spans="1:5" hidden="1">
      <c r="A3285">
        <v>4060</v>
      </c>
      <c r="B3285">
        <v>163600</v>
      </c>
      <c r="D3285" t="s">
        <v>2274</v>
      </c>
      <c r="E3285" t="str">
        <f t="shared" si="51"/>
        <v>163600-Atividades de pós-colheita</v>
      </c>
    </row>
    <row r="3286" spans="1:5" hidden="1">
      <c r="A3286">
        <v>4062</v>
      </c>
      <c r="B3286">
        <v>111301</v>
      </c>
      <c r="D3286" t="s">
        <v>2194</v>
      </c>
      <c r="E3286" t="str">
        <f t="shared" si="51"/>
        <v>111301-Cultivo de arroz</v>
      </c>
    </row>
    <row r="3287" spans="1:5" hidden="1">
      <c r="A3287">
        <v>4062</v>
      </c>
      <c r="B3287">
        <v>111302</v>
      </c>
      <c r="D3287" t="s">
        <v>2195</v>
      </c>
      <c r="E3287" t="str">
        <f t="shared" si="51"/>
        <v>111302-Cultivo de milho</v>
      </c>
    </row>
    <row r="3288" spans="1:5" hidden="1">
      <c r="A3288">
        <v>4062</v>
      </c>
      <c r="B3288">
        <v>111303</v>
      </c>
      <c r="D3288" t="s">
        <v>2196</v>
      </c>
      <c r="E3288" t="str">
        <f t="shared" si="51"/>
        <v>111303-Cultivo de trigo</v>
      </c>
    </row>
    <row r="3289" spans="1:5" hidden="1">
      <c r="A3289">
        <v>4062</v>
      </c>
      <c r="B3289">
        <v>111399</v>
      </c>
      <c r="D3289" t="s">
        <v>2197</v>
      </c>
      <c r="E3289" t="str">
        <f t="shared" si="51"/>
        <v>111399-Cultivo de outros cereais não especificados</v>
      </c>
    </row>
    <row r="3290" spans="1:5" hidden="1">
      <c r="A3290">
        <v>4062</v>
      </c>
      <c r="B3290">
        <v>112101</v>
      </c>
      <c r="D3290" t="s">
        <v>2198</v>
      </c>
      <c r="E3290" t="str">
        <f t="shared" si="51"/>
        <v>112101-Cultivo de algodão herbáceo</v>
      </c>
    </row>
    <row r="3291" spans="1:5" hidden="1">
      <c r="A3291">
        <v>4062</v>
      </c>
      <c r="B3291">
        <v>112102</v>
      </c>
      <c r="D3291" t="s">
        <v>2199</v>
      </c>
      <c r="E3291" t="str">
        <f t="shared" si="51"/>
        <v>112102-Cultivo de juta</v>
      </c>
    </row>
    <row r="3292" spans="1:5" hidden="1">
      <c r="A3292">
        <v>4062</v>
      </c>
      <c r="B3292">
        <v>112199</v>
      </c>
      <c r="D3292" t="s">
        <v>2200</v>
      </c>
      <c r="E3292" t="str">
        <f t="shared" si="51"/>
        <v>112199-Cultivo de outras fibras de lavoura temporária não especificadas</v>
      </c>
    </row>
    <row r="3293" spans="1:5" hidden="1">
      <c r="A3293">
        <v>4062</v>
      </c>
      <c r="B3293">
        <v>113000</v>
      </c>
      <c r="D3293" t="s">
        <v>2201</v>
      </c>
      <c r="E3293" t="str">
        <f t="shared" si="51"/>
        <v>113000-Cultivo de cana-de-açúcar</v>
      </c>
    </row>
    <row r="3294" spans="1:5" hidden="1">
      <c r="A3294">
        <v>4062</v>
      </c>
      <c r="B3294">
        <v>114800</v>
      </c>
      <c r="D3294" t="s">
        <v>2202</v>
      </c>
      <c r="E3294" t="str">
        <f t="shared" si="51"/>
        <v>114800-Cultivo de fumo</v>
      </c>
    </row>
    <row r="3295" spans="1:5" hidden="1">
      <c r="A3295">
        <v>4062</v>
      </c>
      <c r="B3295">
        <v>115600</v>
      </c>
      <c r="D3295" t="s">
        <v>2203</v>
      </c>
      <c r="E3295" t="str">
        <f t="shared" si="51"/>
        <v>115600-Cultivo de soja</v>
      </c>
    </row>
    <row r="3296" spans="1:5" hidden="1">
      <c r="A3296">
        <v>4062</v>
      </c>
      <c r="B3296">
        <v>116401</v>
      </c>
      <c r="D3296" t="s">
        <v>2204</v>
      </c>
      <c r="E3296" t="str">
        <f t="shared" si="51"/>
        <v>116401-Cultivo de amendoim</v>
      </c>
    </row>
    <row r="3297" spans="1:5" hidden="1">
      <c r="A3297">
        <v>4062</v>
      </c>
      <c r="B3297">
        <v>116402</v>
      </c>
      <c r="D3297" t="s">
        <v>2205</v>
      </c>
      <c r="E3297" t="str">
        <f t="shared" si="51"/>
        <v>116402-Cultivo de girassol</v>
      </c>
    </row>
    <row r="3298" spans="1:5" hidden="1">
      <c r="A3298">
        <v>4062</v>
      </c>
      <c r="B3298">
        <v>116403</v>
      </c>
      <c r="D3298" t="s">
        <v>2206</v>
      </c>
      <c r="E3298" t="str">
        <f t="shared" si="51"/>
        <v>116403-Cultivo de mamona</v>
      </c>
    </row>
    <row r="3299" spans="1:5" hidden="1">
      <c r="A3299">
        <v>4062</v>
      </c>
      <c r="B3299">
        <v>116499</v>
      </c>
      <c r="D3299" t="s">
        <v>2207</v>
      </c>
      <c r="E3299" t="str">
        <f t="shared" si="51"/>
        <v>116499-Cultivo de outras oleaginosas de lavoura temporária não especificadas</v>
      </c>
    </row>
    <row r="3300" spans="1:5" hidden="1">
      <c r="A3300">
        <v>4062</v>
      </c>
      <c r="B3300">
        <v>119901</v>
      </c>
      <c r="D3300" t="s">
        <v>2208</v>
      </c>
      <c r="E3300" t="str">
        <f t="shared" si="51"/>
        <v>119901-Cultivo de abacaxi</v>
      </c>
    </row>
    <row r="3301" spans="1:5" hidden="1">
      <c r="A3301">
        <v>4062</v>
      </c>
      <c r="B3301">
        <v>119902</v>
      </c>
      <c r="D3301" t="s">
        <v>2209</v>
      </c>
      <c r="E3301" t="str">
        <f t="shared" si="51"/>
        <v>119902-Cultivo de alho</v>
      </c>
    </row>
    <row r="3302" spans="1:5" hidden="1">
      <c r="A3302">
        <v>4062</v>
      </c>
      <c r="B3302">
        <v>119903</v>
      </c>
      <c r="D3302" t="s">
        <v>2210</v>
      </c>
      <c r="E3302" t="str">
        <f t="shared" si="51"/>
        <v>119903-Cultivo de batata-inglesa</v>
      </c>
    </row>
    <row r="3303" spans="1:5" hidden="1">
      <c r="A3303">
        <v>4062</v>
      </c>
      <c r="B3303">
        <v>119904</v>
      </c>
      <c r="D3303" t="s">
        <v>2211</v>
      </c>
      <c r="E3303" t="str">
        <f t="shared" si="51"/>
        <v>119904-Cultivo de cebola</v>
      </c>
    </row>
    <row r="3304" spans="1:5" hidden="1">
      <c r="A3304">
        <v>4062</v>
      </c>
      <c r="B3304">
        <v>119905</v>
      </c>
      <c r="D3304" t="s">
        <v>2212</v>
      </c>
      <c r="E3304" t="str">
        <f t="shared" si="51"/>
        <v>119905-Cultivo de feijão</v>
      </c>
    </row>
    <row r="3305" spans="1:5" hidden="1">
      <c r="A3305">
        <v>4062</v>
      </c>
      <c r="B3305">
        <v>119906</v>
      </c>
      <c r="D3305" t="s">
        <v>2213</v>
      </c>
      <c r="E3305" t="str">
        <f t="shared" si="51"/>
        <v>119906-Cultivo de mandioca</v>
      </c>
    </row>
    <row r="3306" spans="1:5" hidden="1">
      <c r="A3306">
        <v>4062</v>
      </c>
      <c r="B3306">
        <v>119907</v>
      </c>
      <c r="D3306" t="s">
        <v>2214</v>
      </c>
      <c r="E3306" t="str">
        <f t="shared" si="51"/>
        <v>119907-Cultivo de melão</v>
      </c>
    </row>
    <row r="3307" spans="1:5" hidden="1">
      <c r="A3307">
        <v>4062</v>
      </c>
      <c r="B3307">
        <v>119908</v>
      </c>
      <c r="D3307" t="s">
        <v>2215</v>
      </c>
      <c r="E3307" t="str">
        <f t="shared" si="51"/>
        <v>119908-Cultivo de melancia</v>
      </c>
    </row>
    <row r="3308" spans="1:5" hidden="1">
      <c r="A3308">
        <v>4062</v>
      </c>
      <c r="B3308">
        <v>119909</v>
      </c>
      <c r="D3308" t="s">
        <v>2216</v>
      </c>
      <c r="E3308" t="str">
        <f t="shared" si="51"/>
        <v>119909-Cultivo de tomate rasteiro</v>
      </c>
    </row>
    <row r="3309" spans="1:5" hidden="1">
      <c r="A3309">
        <v>4062</v>
      </c>
      <c r="B3309">
        <v>119999</v>
      </c>
      <c r="D3309" t="s">
        <v>2217</v>
      </c>
      <c r="E3309" t="str">
        <f t="shared" si="51"/>
        <v>119999-Cultivo de outras plantas de lavoura temporária não especificadas</v>
      </c>
    </row>
    <row r="3310" spans="1:5" hidden="1">
      <c r="A3310">
        <v>4062</v>
      </c>
      <c r="B3310">
        <v>121101</v>
      </c>
      <c r="D3310" t="s">
        <v>2218</v>
      </c>
      <c r="E3310" t="str">
        <f t="shared" si="51"/>
        <v>121101-Horticultura, exceto morango</v>
      </c>
    </row>
    <row r="3311" spans="1:5" hidden="1">
      <c r="A3311">
        <v>4062</v>
      </c>
      <c r="B3311">
        <v>121102</v>
      </c>
      <c r="D3311" t="s">
        <v>2219</v>
      </c>
      <c r="E3311" t="str">
        <f t="shared" si="51"/>
        <v>121102-Cultivo de morango</v>
      </c>
    </row>
    <row r="3312" spans="1:5" hidden="1">
      <c r="A3312">
        <v>4062</v>
      </c>
      <c r="B3312">
        <v>122900</v>
      </c>
      <c r="D3312" t="s">
        <v>2220</v>
      </c>
      <c r="E3312" t="str">
        <f t="shared" si="51"/>
        <v>122900-Cultivo de flores e plantas ornamentais</v>
      </c>
    </row>
    <row r="3313" spans="1:5" hidden="1">
      <c r="A3313">
        <v>4062</v>
      </c>
      <c r="B3313">
        <v>131800</v>
      </c>
      <c r="D3313" t="s">
        <v>2221</v>
      </c>
      <c r="E3313" t="str">
        <f t="shared" si="51"/>
        <v>131800-Cultivo de laranja</v>
      </c>
    </row>
    <row r="3314" spans="1:5" hidden="1">
      <c r="A3314">
        <v>4062</v>
      </c>
      <c r="B3314">
        <v>132600</v>
      </c>
      <c r="D3314" t="s">
        <v>2222</v>
      </c>
      <c r="E3314" t="str">
        <f t="shared" si="51"/>
        <v>132600-Cultivo de uva</v>
      </c>
    </row>
    <row r="3315" spans="1:5" hidden="1">
      <c r="A3315">
        <v>4062</v>
      </c>
      <c r="B3315">
        <v>133401</v>
      </c>
      <c r="D3315" t="s">
        <v>2223</v>
      </c>
      <c r="E3315" t="str">
        <f t="shared" si="51"/>
        <v>133401-Cultivo de açaí</v>
      </c>
    </row>
    <row r="3316" spans="1:5" hidden="1">
      <c r="A3316">
        <v>4062</v>
      </c>
      <c r="B3316">
        <v>133402</v>
      </c>
      <c r="D3316" t="s">
        <v>2224</v>
      </c>
      <c r="E3316" t="str">
        <f t="shared" si="51"/>
        <v>133402-Cultivo de banana</v>
      </c>
    </row>
    <row r="3317" spans="1:5" hidden="1">
      <c r="A3317">
        <v>4062</v>
      </c>
      <c r="B3317">
        <v>133403</v>
      </c>
      <c r="D3317" t="s">
        <v>2225</v>
      </c>
      <c r="E3317" t="str">
        <f t="shared" si="51"/>
        <v>133403-Cultivo de caju</v>
      </c>
    </row>
    <row r="3318" spans="1:5" hidden="1">
      <c r="A3318">
        <v>4062</v>
      </c>
      <c r="B3318">
        <v>133404</v>
      </c>
      <c r="D3318" t="s">
        <v>2226</v>
      </c>
      <c r="E3318" t="str">
        <f t="shared" si="51"/>
        <v>133404-Cultivo de cítricos, exceto laranja</v>
      </c>
    </row>
    <row r="3319" spans="1:5" hidden="1">
      <c r="A3319">
        <v>4062</v>
      </c>
      <c r="B3319">
        <v>133405</v>
      </c>
      <c r="D3319" t="s">
        <v>2227</v>
      </c>
      <c r="E3319" t="str">
        <f t="shared" si="51"/>
        <v>133405-Cultivo de coco-da-baía</v>
      </c>
    </row>
    <row r="3320" spans="1:5" hidden="1">
      <c r="A3320">
        <v>4062</v>
      </c>
      <c r="B3320">
        <v>133406</v>
      </c>
      <c r="D3320" t="s">
        <v>2228</v>
      </c>
      <c r="E3320" t="str">
        <f t="shared" si="51"/>
        <v>133406-Cultivo de guaraná</v>
      </c>
    </row>
    <row r="3321" spans="1:5" hidden="1">
      <c r="A3321">
        <v>4062</v>
      </c>
      <c r="B3321">
        <v>133407</v>
      </c>
      <c r="D3321" t="s">
        <v>2229</v>
      </c>
      <c r="E3321" t="str">
        <f t="shared" si="51"/>
        <v>133407-Cultivo de maçã</v>
      </c>
    </row>
    <row r="3322" spans="1:5" hidden="1">
      <c r="A3322">
        <v>4062</v>
      </c>
      <c r="B3322">
        <v>133408</v>
      </c>
      <c r="D3322" t="s">
        <v>2230</v>
      </c>
      <c r="E3322" t="str">
        <f t="shared" si="51"/>
        <v>133408-Cultivo de mamão</v>
      </c>
    </row>
    <row r="3323" spans="1:5" hidden="1">
      <c r="A3323">
        <v>4062</v>
      </c>
      <c r="B3323">
        <v>133409</v>
      </c>
      <c r="D3323" t="s">
        <v>2231</v>
      </c>
      <c r="E3323" t="str">
        <f t="shared" si="51"/>
        <v>133409-Cultivo de maracujá</v>
      </c>
    </row>
    <row r="3324" spans="1:5" hidden="1">
      <c r="A3324">
        <v>4062</v>
      </c>
      <c r="B3324">
        <v>133410</v>
      </c>
      <c r="D3324" t="s">
        <v>2232</v>
      </c>
      <c r="E3324" t="str">
        <f t="shared" si="51"/>
        <v>133410-Cultivo de manga</v>
      </c>
    </row>
    <row r="3325" spans="1:5" hidden="1">
      <c r="A3325">
        <v>4062</v>
      </c>
      <c r="B3325">
        <v>133411</v>
      </c>
      <c r="D3325" t="s">
        <v>2233</v>
      </c>
      <c r="E3325" t="str">
        <f t="shared" si="51"/>
        <v>133411-Cultivo de pêssego</v>
      </c>
    </row>
    <row r="3326" spans="1:5" hidden="1">
      <c r="A3326">
        <v>4062</v>
      </c>
      <c r="B3326">
        <v>133499</v>
      </c>
      <c r="D3326" t="s">
        <v>2234</v>
      </c>
      <c r="E3326" t="str">
        <f t="shared" si="51"/>
        <v>133499-Cultivo de frutas de lavoura permanente não especificadas</v>
      </c>
    </row>
    <row r="3327" spans="1:5" hidden="1">
      <c r="A3327">
        <v>4062</v>
      </c>
      <c r="B3327">
        <v>134200</v>
      </c>
      <c r="D3327" t="s">
        <v>2235</v>
      </c>
      <c r="E3327" t="str">
        <f t="shared" si="51"/>
        <v>134200-Cultivo de café</v>
      </c>
    </row>
    <row r="3328" spans="1:5" hidden="1">
      <c r="A3328">
        <v>4062</v>
      </c>
      <c r="B3328">
        <v>135100</v>
      </c>
      <c r="D3328" t="s">
        <v>2236</v>
      </c>
      <c r="E3328" t="str">
        <f t="shared" si="51"/>
        <v>135100-Cultivo de cacau</v>
      </c>
    </row>
    <row r="3329" spans="1:5" hidden="1">
      <c r="A3329">
        <v>4062</v>
      </c>
      <c r="B3329">
        <v>139301</v>
      </c>
      <c r="D3329" t="s">
        <v>2237</v>
      </c>
      <c r="E3329" t="str">
        <f t="shared" si="51"/>
        <v>139301-Cultivo de chá-da-índia</v>
      </c>
    </row>
    <row r="3330" spans="1:5" hidden="1">
      <c r="A3330">
        <v>4062</v>
      </c>
      <c r="B3330">
        <v>139302</v>
      </c>
      <c r="D3330" t="s">
        <v>2238</v>
      </c>
      <c r="E3330" t="str">
        <f t="shared" si="51"/>
        <v>139302-Cultivo de erva-mate</v>
      </c>
    </row>
    <row r="3331" spans="1:5" hidden="1">
      <c r="A3331">
        <v>4062</v>
      </c>
      <c r="B3331">
        <v>139303</v>
      </c>
      <c r="D3331" t="s">
        <v>2239</v>
      </c>
      <c r="E3331" t="str">
        <f t="shared" si="51"/>
        <v>139303-Cultivo de pimenta-do-reino</v>
      </c>
    </row>
    <row r="3332" spans="1:5" hidden="1">
      <c r="A3332">
        <v>4062</v>
      </c>
      <c r="B3332">
        <v>139304</v>
      </c>
      <c r="D3332" t="s">
        <v>2240</v>
      </c>
      <c r="E3332" t="str">
        <f t="shared" si="51"/>
        <v>139304-Cultivo de plantas para condimento, exceto pimenta-do-reino</v>
      </c>
    </row>
    <row r="3333" spans="1:5" hidden="1">
      <c r="A3333">
        <v>4062</v>
      </c>
      <c r="B3333">
        <v>139305</v>
      </c>
      <c r="D3333" t="s">
        <v>2241</v>
      </c>
      <c r="E3333" t="str">
        <f t="shared" si="51"/>
        <v>139305-Cultivo de dendê</v>
      </c>
    </row>
    <row r="3334" spans="1:5" hidden="1">
      <c r="A3334">
        <v>4062</v>
      </c>
      <c r="B3334">
        <v>139306</v>
      </c>
      <c r="D3334" t="s">
        <v>2242</v>
      </c>
      <c r="E3334" t="str">
        <f t="shared" si="51"/>
        <v>139306-Cultivo de seringueira</v>
      </c>
    </row>
    <row r="3335" spans="1:5" hidden="1">
      <c r="A3335">
        <v>4062</v>
      </c>
      <c r="B3335">
        <v>139399</v>
      </c>
      <c r="D3335" t="s">
        <v>2243</v>
      </c>
      <c r="E3335" t="str">
        <f t="shared" si="51"/>
        <v>139399-Cultivo de outras plantas de lavoura permanente não especificadas</v>
      </c>
    </row>
    <row r="3336" spans="1:5" hidden="1">
      <c r="A3336">
        <v>4062</v>
      </c>
      <c r="B3336">
        <v>141501</v>
      </c>
      <c r="D3336" t="s">
        <v>2244</v>
      </c>
      <c r="E3336" t="str">
        <f t="shared" ref="E3336:E3399" si="52">CONCATENATE(B3336,"-",D3336)</f>
        <v>141501-Produção de sementes certificadas, exceto de forrageiras para pasto</v>
      </c>
    </row>
    <row r="3337" spans="1:5" hidden="1">
      <c r="A3337">
        <v>4062</v>
      </c>
      <c r="B3337">
        <v>141502</v>
      </c>
      <c r="D3337" t="s">
        <v>2245</v>
      </c>
      <c r="E3337" t="str">
        <f t="shared" si="52"/>
        <v>141502-Produção de sementes certificadas de forrageiras para formação de pasto</v>
      </c>
    </row>
    <row r="3338" spans="1:5" hidden="1">
      <c r="A3338">
        <v>4062</v>
      </c>
      <c r="B3338">
        <v>142300</v>
      </c>
      <c r="D3338" t="s">
        <v>2246</v>
      </c>
      <c r="E3338" t="str">
        <f t="shared" si="52"/>
        <v>142300-Produção de mudas e outras formas de propagação vegetal, certificadas</v>
      </c>
    </row>
    <row r="3339" spans="1:5" hidden="1">
      <c r="A3339">
        <v>4062</v>
      </c>
      <c r="B3339">
        <v>151201</v>
      </c>
      <c r="D3339" t="s">
        <v>2247</v>
      </c>
      <c r="E3339" t="str">
        <f t="shared" si="52"/>
        <v>151201-Criação de bovinos para corte</v>
      </c>
    </row>
    <row r="3340" spans="1:5" hidden="1">
      <c r="A3340">
        <v>4062</v>
      </c>
      <c r="B3340">
        <v>151202</v>
      </c>
      <c r="D3340" t="s">
        <v>2248</v>
      </c>
      <c r="E3340" t="str">
        <f t="shared" si="52"/>
        <v>151202-Criação de bovinos para leite</v>
      </c>
    </row>
    <row r="3341" spans="1:5" hidden="1">
      <c r="A3341">
        <v>4062</v>
      </c>
      <c r="B3341">
        <v>151203</v>
      </c>
      <c r="D3341" t="s">
        <v>2249</v>
      </c>
      <c r="E3341" t="str">
        <f t="shared" si="52"/>
        <v>151203-Criação de bovinos, exceto para corte e leite</v>
      </c>
    </row>
    <row r="3342" spans="1:5" hidden="1">
      <c r="A3342">
        <v>4062</v>
      </c>
      <c r="B3342">
        <v>152101</v>
      </c>
      <c r="D3342" t="s">
        <v>2250</v>
      </c>
      <c r="E3342" t="str">
        <f t="shared" si="52"/>
        <v>152101-Criação de bufalinos</v>
      </c>
    </row>
    <row r="3343" spans="1:5" hidden="1">
      <c r="A3343">
        <v>4062</v>
      </c>
      <c r="B3343">
        <v>152102</v>
      </c>
      <c r="D3343" t="s">
        <v>2251</v>
      </c>
      <c r="E3343" t="str">
        <f t="shared" si="52"/>
        <v>152102-Criação de eqüinos</v>
      </c>
    </row>
    <row r="3344" spans="1:5" hidden="1">
      <c r="A3344">
        <v>4062</v>
      </c>
      <c r="B3344">
        <v>152103</v>
      </c>
      <c r="D3344" t="s">
        <v>2252</v>
      </c>
      <c r="E3344" t="str">
        <f t="shared" si="52"/>
        <v>152103-Criação de asininos e muares</v>
      </c>
    </row>
    <row r="3345" spans="1:5" hidden="1">
      <c r="A3345">
        <v>4062</v>
      </c>
      <c r="B3345">
        <v>153901</v>
      </c>
      <c r="D3345" t="s">
        <v>2253</v>
      </c>
      <c r="E3345" t="str">
        <f t="shared" si="52"/>
        <v>153901-Criação de caprinos</v>
      </c>
    </row>
    <row r="3346" spans="1:5" hidden="1">
      <c r="A3346">
        <v>4062</v>
      </c>
      <c r="B3346">
        <v>153902</v>
      </c>
      <c r="D3346" t="s">
        <v>2254</v>
      </c>
      <c r="E3346" t="str">
        <f t="shared" si="52"/>
        <v>153902-Criação de ovinos, inclusive para produção de lã</v>
      </c>
    </row>
    <row r="3347" spans="1:5" hidden="1">
      <c r="A3347">
        <v>4062</v>
      </c>
      <c r="B3347">
        <v>154700</v>
      </c>
      <c r="D3347" t="s">
        <v>2255</v>
      </c>
      <c r="E3347" t="str">
        <f t="shared" si="52"/>
        <v>154700-Criação de suínos</v>
      </c>
    </row>
    <row r="3348" spans="1:5" hidden="1">
      <c r="A3348">
        <v>4062</v>
      </c>
      <c r="B3348">
        <v>155501</v>
      </c>
      <c r="D3348" t="s">
        <v>2256</v>
      </c>
      <c r="E3348" t="str">
        <f t="shared" si="52"/>
        <v>155501-Criação de frangos para corte</v>
      </c>
    </row>
    <row r="3349" spans="1:5" hidden="1">
      <c r="A3349">
        <v>4062</v>
      </c>
      <c r="B3349">
        <v>155502</v>
      </c>
      <c r="D3349" t="s">
        <v>2257</v>
      </c>
      <c r="E3349" t="str">
        <f t="shared" si="52"/>
        <v>155502-Produção de pintos de um dia</v>
      </c>
    </row>
    <row r="3350" spans="1:5" hidden="1">
      <c r="A3350">
        <v>4062</v>
      </c>
      <c r="B3350">
        <v>155503</v>
      </c>
      <c r="D3350" t="s">
        <v>2258</v>
      </c>
      <c r="E3350" t="str">
        <f t="shared" si="52"/>
        <v>155503-Criação de outros galináceos, exceto para corte</v>
      </c>
    </row>
    <row r="3351" spans="1:5" hidden="1">
      <c r="A3351">
        <v>4062</v>
      </c>
      <c r="B3351">
        <v>155504</v>
      </c>
      <c r="D3351" t="s">
        <v>2259</v>
      </c>
      <c r="E3351" t="str">
        <f t="shared" si="52"/>
        <v>155504-Criação de aves, exceto galináceos</v>
      </c>
    </row>
    <row r="3352" spans="1:5" hidden="1">
      <c r="A3352">
        <v>4062</v>
      </c>
      <c r="B3352">
        <v>155505</v>
      </c>
      <c r="D3352" t="s">
        <v>2260</v>
      </c>
      <c r="E3352" t="str">
        <f t="shared" si="52"/>
        <v>155505-Produção de ovos</v>
      </c>
    </row>
    <row r="3353" spans="1:5" hidden="1">
      <c r="A3353">
        <v>4062</v>
      </c>
      <c r="B3353">
        <v>159801</v>
      </c>
      <c r="D3353" t="s">
        <v>2261</v>
      </c>
      <c r="E3353" t="str">
        <f t="shared" si="52"/>
        <v>159801-Apicultura</v>
      </c>
    </row>
    <row r="3354" spans="1:5" hidden="1">
      <c r="A3354">
        <v>4062</v>
      </c>
      <c r="B3354">
        <v>159802</v>
      </c>
      <c r="D3354" t="s">
        <v>2262</v>
      </c>
      <c r="E3354" t="str">
        <f t="shared" si="52"/>
        <v>159802-Criação de animais de estimação</v>
      </c>
    </row>
    <row r="3355" spans="1:5" hidden="1">
      <c r="A3355">
        <v>4062</v>
      </c>
      <c r="B3355">
        <v>159803</v>
      </c>
      <c r="D3355" t="s">
        <v>2263</v>
      </c>
      <c r="E3355" t="str">
        <f t="shared" si="52"/>
        <v>159803-Criação de escargô</v>
      </c>
    </row>
    <row r="3356" spans="1:5" hidden="1">
      <c r="A3356">
        <v>4062</v>
      </c>
      <c r="B3356">
        <v>159804</v>
      </c>
      <c r="D3356" t="s">
        <v>2264</v>
      </c>
      <c r="E3356" t="str">
        <f t="shared" si="52"/>
        <v>159804-Criação de bicho-da-seda</v>
      </c>
    </row>
    <row r="3357" spans="1:5" hidden="1">
      <c r="A3357">
        <v>4062</v>
      </c>
      <c r="B3357">
        <v>159899</v>
      </c>
      <c r="D3357" t="s">
        <v>2265</v>
      </c>
      <c r="E3357" t="str">
        <f t="shared" si="52"/>
        <v>159899-Criação de animais não especificados</v>
      </c>
    </row>
    <row r="3358" spans="1:5" hidden="1">
      <c r="A3358">
        <v>4062</v>
      </c>
      <c r="B3358">
        <v>161001</v>
      </c>
      <c r="D3358" t="s">
        <v>2266</v>
      </c>
      <c r="E3358" t="str">
        <f t="shared" si="52"/>
        <v>161001-Serviço de pulverização e controle de pragas agrícolas</v>
      </c>
    </row>
    <row r="3359" spans="1:5" hidden="1">
      <c r="A3359">
        <v>4062</v>
      </c>
      <c r="B3359">
        <v>161002</v>
      </c>
      <c r="D3359" t="s">
        <v>2267</v>
      </c>
      <c r="E3359" t="str">
        <f t="shared" si="52"/>
        <v>161002-Serviço de poda de árvores para lavouras</v>
      </c>
    </row>
    <row r="3360" spans="1:5" hidden="1">
      <c r="A3360">
        <v>4062</v>
      </c>
      <c r="B3360">
        <v>161003</v>
      </c>
      <c r="D3360" t="s">
        <v>2268</v>
      </c>
      <c r="E3360" t="str">
        <f t="shared" si="52"/>
        <v>161003-Serviço de preparação de terreno, cultivo e colheita</v>
      </c>
    </row>
    <row r="3361" spans="1:5" hidden="1">
      <c r="A3361">
        <v>4062</v>
      </c>
      <c r="B3361">
        <v>161099</v>
      </c>
      <c r="D3361" t="s">
        <v>2269</v>
      </c>
      <c r="E3361" t="str">
        <f t="shared" si="52"/>
        <v>161099-Atividades de apoio à agricultura não especificadas</v>
      </c>
    </row>
    <row r="3362" spans="1:5" hidden="1">
      <c r="A3362">
        <v>4062</v>
      </c>
      <c r="B3362">
        <v>162801</v>
      </c>
      <c r="D3362" t="s">
        <v>2270</v>
      </c>
      <c r="E3362" t="str">
        <f t="shared" si="52"/>
        <v>162801-Serviço de inseminação artificial em animais</v>
      </c>
    </row>
    <row r="3363" spans="1:5" hidden="1">
      <c r="A3363">
        <v>4062</v>
      </c>
      <c r="B3363">
        <v>162802</v>
      </c>
      <c r="D3363" t="s">
        <v>2271</v>
      </c>
      <c r="E3363" t="str">
        <f t="shared" si="52"/>
        <v>162802-Serviço de tosquiamento de ovinos</v>
      </c>
    </row>
    <row r="3364" spans="1:5" hidden="1">
      <c r="A3364">
        <v>4062</v>
      </c>
      <c r="B3364">
        <v>162803</v>
      </c>
      <c r="D3364" t="s">
        <v>2272</v>
      </c>
      <c r="E3364" t="str">
        <f t="shared" si="52"/>
        <v>162803-Serviço de manejo de animais</v>
      </c>
    </row>
    <row r="3365" spans="1:5" hidden="1">
      <c r="A3365">
        <v>4062</v>
      </c>
      <c r="B3365">
        <v>162899</v>
      </c>
      <c r="D3365" t="s">
        <v>2273</v>
      </c>
      <c r="E3365" t="str">
        <f t="shared" si="52"/>
        <v>162899-Atividades de apoio à pecuária não especificadas</v>
      </c>
    </row>
    <row r="3366" spans="1:5" hidden="1">
      <c r="A3366">
        <v>4062</v>
      </c>
      <c r="B3366">
        <v>163600</v>
      </c>
      <c r="D3366" t="s">
        <v>2274</v>
      </c>
      <c r="E3366" t="str">
        <f t="shared" si="52"/>
        <v>163600-Atividades de pós-colheita</v>
      </c>
    </row>
    <row r="3367" spans="1:5" hidden="1">
      <c r="A3367">
        <v>4062</v>
      </c>
      <c r="B3367">
        <v>322199</v>
      </c>
      <c r="D3367" t="s">
        <v>2289</v>
      </c>
      <c r="E3367" t="str">
        <f t="shared" si="52"/>
        <v>322199-Cultivos e semicultivos da aqüicultura em água doce não especificados</v>
      </c>
    </row>
    <row r="3368" spans="1:5" hidden="1">
      <c r="A3368">
        <v>4062</v>
      </c>
      <c r="B3368">
        <v>4222702</v>
      </c>
      <c r="D3368" t="s">
        <v>1814</v>
      </c>
      <c r="E3368" t="str">
        <f t="shared" si="52"/>
        <v>4222702-Obras de irrigação</v>
      </c>
    </row>
    <row r="3369" spans="1:5" hidden="1">
      <c r="A3369">
        <v>4063</v>
      </c>
      <c r="B3369">
        <v>1011201</v>
      </c>
      <c r="D3369" t="s">
        <v>1004</v>
      </c>
      <c r="E3369" t="str">
        <f t="shared" si="52"/>
        <v>1011201-Frigorífico - abate de bovinos</v>
      </c>
    </row>
    <row r="3370" spans="1:5" hidden="1">
      <c r="A3370">
        <v>4063</v>
      </c>
      <c r="B3370">
        <v>1011202</v>
      </c>
      <c r="D3370" t="s">
        <v>1005</v>
      </c>
      <c r="E3370" t="str">
        <f t="shared" si="52"/>
        <v>1011202-Frigorífico - abate de eqüinos</v>
      </c>
    </row>
    <row r="3371" spans="1:5" hidden="1">
      <c r="A3371">
        <v>4063</v>
      </c>
      <c r="B3371">
        <v>1011203</v>
      </c>
      <c r="D3371" t="s">
        <v>1006</v>
      </c>
      <c r="E3371" t="str">
        <f t="shared" si="52"/>
        <v>1011203-Frigorífico - abate de ovinos e caprinos</v>
      </c>
    </row>
    <row r="3372" spans="1:5" hidden="1">
      <c r="A3372">
        <v>4063</v>
      </c>
      <c r="B3372">
        <v>1011204</v>
      </c>
      <c r="D3372" t="s">
        <v>1007</v>
      </c>
      <c r="E3372" t="str">
        <f t="shared" si="52"/>
        <v>1011204-Frigorífico - abate de bufalinos</v>
      </c>
    </row>
    <row r="3373" spans="1:5" hidden="1">
      <c r="A3373">
        <v>4063</v>
      </c>
      <c r="B3373">
        <v>1011205</v>
      </c>
      <c r="D3373" t="s">
        <v>1008</v>
      </c>
      <c r="E3373" t="str">
        <f t="shared" si="52"/>
        <v>1011205-Matadouro - abate de reses sob contrato, exceto abate de suínos</v>
      </c>
    </row>
    <row r="3374" spans="1:5" hidden="1">
      <c r="A3374">
        <v>4063</v>
      </c>
      <c r="B3374">
        <v>1012101</v>
      </c>
      <c r="D3374" t="s">
        <v>1009</v>
      </c>
      <c r="E3374" t="str">
        <f t="shared" si="52"/>
        <v>1012101-Abate de aves</v>
      </c>
    </row>
    <row r="3375" spans="1:5" hidden="1">
      <c r="A3375">
        <v>4063</v>
      </c>
      <c r="B3375">
        <v>1012102</v>
      </c>
      <c r="D3375" t="s">
        <v>1010</v>
      </c>
      <c r="E3375" t="str">
        <f t="shared" si="52"/>
        <v>1012102-Abate de pequenos animais</v>
      </c>
    </row>
    <row r="3376" spans="1:5" hidden="1">
      <c r="A3376">
        <v>4063</v>
      </c>
      <c r="B3376">
        <v>1012103</v>
      </c>
      <c r="D3376" t="s">
        <v>1011</v>
      </c>
      <c r="E3376" t="str">
        <f t="shared" si="52"/>
        <v>1012103-Frigorífico - abate de suínos</v>
      </c>
    </row>
    <row r="3377" spans="1:5" hidden="1">
      <c r="A3377">
        <v>4063</v>
      </c>
      <c r="B3377">
        <v>1012104</v>
      </c>
      <c r="D3377" t="s">
        <v>1012</v>
      </c>
      <c r="E3377" t="str">
        <f t="shared" si="52"/>
        <v>1012104-Matadouro - abate de suínos sob contrato</v>
      </c>
    </row>
    <row r="3378" spans="1:5" hidden="1">
      <c r="A3378">
        <v>4063</v>
      </c>
      <c r="B3378">
        <v>1013901</v>
      </c>
      <c r="D3378" t="s">
        <v>1013</v>
      </c>
      <c r="E3378" t="str">
        <f t="shared" si="52"/>
        <v>1013901-Fabricação de produtos de carne</v>
      </c>
    </row>
    <row r="3379" spans="1:5" hidden="1">
      <c r="A3379">
        <v>4063</v>
      </c>
      <c r="B3379">
        <v>1013902</v>
      </c>
      <c r="D3379" t="s">
        <v>1014</v>
      </c>
      <c r="E3379" t="str">
        <f t="shared" si="52"/>
        <v>1013902-Preparação de subprodutos do abate</v>
      </c>
    </row>
    <row r="3380" spans="1:5" hidden="1">
      <c r="A3380">
        <v>4063</v>
      </c>
      <c r="B3380">
        <v>1020101</v>
      </c>
      <c r="D3380" t="s">
        <v>1015</v>
      </c>
      <c r="E3380" t="str">
        <f t="shared" si="52"/>
        <v>1020101-Preservação de peixes, crustáceos e moluscos</v>
      </c>
    </row>
    <row r="3381" spans="1:5" hidden="1">
      <c r="A3381">
        <v>4063</v>
      </c>
      <c r="B3381">
        <v>1020102</v>
      </c>
      <c r="D3381" t="s">
        <v>1016</v>
      </c>
      <c r="E3381" t="str">
        <f t="shared" si="52"/>
        <v>1020102-Fabricação de conservas de peixes, crustáceos e moluscos</v>
      </c>
    </row>
    <row r="3382" spans="1:5" hidden="1">
      <c r="A3382">
        <v>4063</v>
      </c>
      <c r="B3382">
        <v>1031700</v>
      </c>
      <c r="D3382" t="s">
        <v>1017</v>
      </c>
      <c r="E3382" t="str">
        <f t="shared" si="52"/>
        <v>1031700-Fabricação de conservas de frutas</v>
      </c>
    </row>
    <row r="3383" spans="1:5" hidden="1">
      <c r="A3383">
        <v>4063</v>
      </c>
      <c r="B3383">
        <v>1032501</v>
      </c>
      <c r="D3383" t="s">
        <v>1018</v>
      </c>
      <c r="E3383" t="str">
        <f t="shared" si="52"/>
        <v>1032501-Fabricação de conservas de palmito</v>
      </c>
    </row>
    <row r="3384" spans="1:5" hidden="1">
      <c r="A3384">
        <v>4063</v>
      </c>
      <c r="B3384">
        <v>1032599</v>
      </c>
      <c r="D3384" t="s">
        <v>1019</v>
      </c>
      <c r="E3384" t="str">
        <f t="shared" si="52"/>
        <v>1032599-Fabricação de conservas de legumes e outros vegetais, exceto palmito</v>
      </c>
    </row>
    <row r="3385" spans="1:5" hidden="1">
      <c r="A3385">
        <v>4063</v>
      </c>
      <c r="B3385">
        <v>1033301</v>
      </c>
      <c r="D3385" t="s">
        <v>1020</v>
      </c>
      <c r="E3385" t="str">
        <f t="shared" si="52"/>
        <v>1033301-Fabricação de sucos concentrados de frutas, hortaliças e legumes</v>
      </c>
    </row>
    <row r="3386" spans="1:5" hidden="1">
      <c r="A3386">
        <v>4063</v>
      </c>
      <c r="B3386">
        <v>1033302</v>
      </c>
      <c r="D3386" t="s">
        <v>1021</v>
      </c>
      <c r="E3386" t="str">
        <f t="shared" si="52"/>
        <v>1033302-Fabricação de sucos de frutas, hortaliças e legumes, exceto concentrados</v>
      </c>
    </row>
    <row r="3387" spans="1:5" hidden="1">
      <c r="A3387">
        <v>4063</v>
      </c>
      <c r="B3387">
        <v>1041400</v>
      </c>
      <c r="D3387" t="s">
        <v>1022</v>
      </c>
      <c r="E3387" t="str">
        <f t="shared" si="52"/>
        <v>1041400-Fabricação de óleos vegetais em bruto, exceto óleo de milho</v>
      </c>
    </row>
    <row r="3388" spans="1:5" hidden="1">
      <c r="A3388">
        <v>4063</v>
      </c>
      <c r="B3388">
        <v>1042200</v>
      </c>
      <c r="D3388" t="s">
        <v>1023</v>
      </c>
      <c r="E3388" t="str">
        <f t="shared" si="52"/>
        <v>1042200-Fabricação de óleos vegetais refinados, exceto óleo de milho</v>
      </c>
    </row>
    <row r="3389" spans="1:5" hidden="1">
      <c r="A3389">
        <v>4063</v>
      </c>
      <c r="B3389">
        <v>1043100</v>
      </c>
      <c r="D3389" t="s">
        <v>1024</v>
      </c>
      <c r="E3389" t="str">
        <f t="shared" si="52"/>
        <v>1043100-Fabricação de margarina e outras gorduras vegetais e de óleos não-comestíveis de animais</v>
      </c>
    </row>
    <row r="3390" spans="1:5" hidden="1">
      <c r="A3390">
        <v>4063</v>
      </c>
      <c r="B3390">
        <v>1051100</v>
      </c>
      <c r="D3390" t="s">
        <v>1025</v>
      </c>
      <c r="E3390" t="str">
        <f t="shared" si="52"/>
        <v>1051100-Preparação do leite</v>
      </c>
    </row>
    <row r="3391" spans="1:5" hidden="1">
      <c r="A3391">
        <v>4063</v>
      </c>
      <c r="B3391">
        <v>1052000</v>
      </c>
      <c r="D3391" t="s">
        <v>1026</v>
      </c>
      <c r="E3391" t="str">
        <f t="shared" si="52"/>
        <v>1052000-Fabricação de laticínios</v>
      </c>
    </row>
    <row r="3392" spans="1:5" hidden="1">
      <c r="A3392">
        <v>4063</v>
      </c>
      <c r="B3392">
        <v>1053800</v>
      </c>
      <c r="D3392" t="s">
        <v>1027</v>
      </c>
      <c r="E3392" t="str">
        <f t="shared" si="52"/>
        <v>1053800-Fabricação de sorvetes e outros gelados comestíveis</v>
      </c>
    </row>
    <row r="3393" spans="1:5" hidden="1">
      <c r="A3393">
        <v>4063</v>
      </c>
      <c r="B3393">
        <v>1061901</v>
      </c>
      <c r="D3393" t="s">
        <v>1028</v>
      </c>
      <c r="E3393" t="str">
        <f t="shared" si="52"/>
        <v>1061901-Beneficiamento de arroz</v>
      </c>
    </row>
    <row r="3394" spans="1:5" hidden="1">
      <c r="A3394">
        <v>4063</v>
      </c>
      <c r="B3394">
        <v>1061902</v>
      </c>
      <c r="D3394" t="s">
        <v>1029</v>
      </c>
      <c r="E3394" t="str">
        <f t="shared" si="52"/>
        <v>1061902-Fabricação de produtos do arroz</v>
      </c>
    </row>
    <row r="3395" spans="1:5" hidden="1">
      <c r="A3395">
        <v>4063</v>
      </c>
      <c r="B3395">
        <v>1062700</v>
      </c>
      <c r="D3395" t="s">
        <v>1030</v>
      </c>
      <c r="E3395" t="str">
        <f t="shared" si="52"/>
        <v>1062700-Moagem de trigo e fabricação de derivados</v>
      </c>
    </row>
    <row r="3396" spans="1:5" hidden="1">
      <c r="A3396">
        <v>4063</v>
      </c>
      <c r="B3396">
        <v>1063500</v>
      </c>
      <c r="D3396" t="s">
        <v>1031</v>
      </c>
      <c r="E3396" t="str">
        <f t="shared" si="52"/>
        <v>1063500-Fabricação de farinha de mandioca e derivados</v>
      </c>
    </row>
    <row r="3397" spans="1:5" hidden="1">
      <c r="A3397">
        <v>4063</v>
      </c>
      <c r="B3397">
        <v>1064300</v>
      </c>
      <c r="D3397" t="s">
        <v>1032</v>
      </c>
      <c r="E3397" t="str">
        <f t="shared" si="52"/>
        <v>1064300-Fabricação de farinha de milho e derivados, exceto óleos de milho</v>
      </c>
    </row>
    <row r="3398" spans="1:5" hidden="1">
      <c r="A3398">
        <v>4063</v>
      </c>
      <c r="B3398">
        <v>1065101</v>
      </c>
      <c r="D3398" t="s">
        <v>1033</v>
      </c>
      <c r="E3398" t="str">
        <f t="shared" si="52"/>
        <v>1065101-Fabricação de amidos e féculas de vegetais</v>
      </c>
    </row>
    <row r="3399" spans="1:5" hidden="1">
      <c r="A3399">
        <v>4063</v>
      </c>
      <c r="B3399">
        <v>1065102</v>
      </c>
      <c r="D3399" t="s">
        <v>1034</v>
      </c>
      <c r="E3399" t="str">
        <f t="shared" si="52"/>
        <v>1065102-Fabricação de óleo de milho em bruto</v>
      </c>
    </row>
    <row r="3400" spans="1:5" hidden="1">
      <c r="A3400">
        <v>4063</v>
      </c>
      <c r="B3400">
        <v>1065103</v>
      </c>
      <c r="D3400" t="s">
        <v>1035</v>
      </c>
      <c r="E3400" t="str">
        <f t="shared" ref="E3400:E3463" si="53">CONCATENATE(B3400,"-",D3400)</f>
        <v>1065103-Fabricação de óleo de milho refinado</v>
      </c>
    </row>
    <row r="3401" spans="1:5" hidden="1">
      <c r="A3401">
        <v>4063</v>
      </c>
      <c r="B3401">
        <v>1066000</v>
      </c>
      <c r="D3401" t="s">
        <v>1036</v>
      </c>
      <c r="E3401" t="str">
        <f t="shared" si="53"/>
        <v>1066000-Fabricação de alimentos para animais</v>
      </c>
    </row>
    <row r="3402" spans="1:5" hidden="1">
      <c r="A3402">
        <v>4063</v>
      </c>
      <c r="B3402">
        <v>1069400</v>
      </c>
      <c r="D3402" t="s">
        <v>1037</v>
      </c>
      <c r="E3402" t="str">
        <f t="shared" si="53"/>
        <v>1069400-Moagem e fabricação de produtos de origem vegetal não especificados</v>
      </c>
    </row>
    <row r="3403" spans="1:5" hidden="1">
      <c r="A3403">
        <v>4063</v>
      </c>
      <c r="B3403">
        <v>1071600</v>
      </c>
      <c r="D3403" t="s">
        <v>1038</v>
      </c>
      <c r="E3403" t="str">
        <f t="shared" si="53"/>
        <v>1071600-Fabricação de açúcar em bruto</v>
      </c>
    </row>
    <row r="3404" spans="1:5" hidden="1">
      <c r="A3404">
        <v>4063</v>
      </c>
      <c r="B3404">
        <v>1072401</v>
      </c>
      <c r="D3404" t="s">
        <v>1039</v>
      </c>
      <c r="E3404" t="str">
        <f t="shared" si="53"/>
        <v>1072401-Fabricação de açúcar de cana refinado</v>
      </c>
    </row>
    <row r="3405" spans="1:5" hidden="1">
      <c r="A3405">
        <v>4063</v>
      </c>
      <c r="B3405">
        <v>1072402</v>
      </c>
      <c r="D3405" t="s">
        <v>1040</v>
      </c>
      <c r="E3405" t="str">
        <f t="shared" si="53"/>
        <v>1072402-Fabricação de açúcar de cereais (dextrose) e de beterraba</v>
      </c>
    </row>
    <row r="3406" spans="1:5" hidden="1">
      <c r="A3406">
        <v>4063</v>
      </c>
      <c r="B3406">
        <v>1081301</v>
      </c>
      <c r="D3406" t="s">
        <v>1041</v>
      </c>
      <c r="E3406" t="str">
        <f t="shared" si="53"/>
        <v>1081301-Beneficiamento de café</v>
      </c>
    </row>
    <row r="3407" spans="1:5" hidden="1">
      <c r="A3407">
        <v>4063</v>
      </c>
      <c r="B3407">
        <v>1081302</v>
      </c>
      <c r="D3407" t="s">
        <v>1042</v>
      </c>
      <c r="E3407" t="str">
        <f t="shared" si="53"/>
        <v>1081302-Torrefação e moagem de café</v>
      </c>
    </row>
    <row r="3408" spans="1:5" hidden="1">
      <c r="A3408">
        <v>4063</v>
      </c>
      <c r="B3408">
        <v>1082100</v>
      </c>
      <c r="D3408" t="s">
        <v>1043</v>
      </c>
      <c r="E3408" t="str">
        <f t="shared" si="53"/>
        <v>1082100-Fabricação de produtos à base de café</v>
      </c>
    </row>
    <row r="3409" spans="1:5" hidden="1">
      <c r="A3409">
        <v>4063</v>
      </c>
      <c r="B3409">
        <v>1091101</v>
      </c>
      <c r="D3409" t="s">
        <v>1044</v>
      </c>
      <c r="E3409" t="str">
        <f t="shared" si="53"/>
        <v>1091101-Fabricação de produtos de panificação Industrial</v>
      </c>
    </row>
    <row r="3410" spans="1:5" hidden="1">
      <c r="A3410">
        <v>4063</v>
      </c>
      <c r="B3410">
        <v>1091102</v>
      </c>
      <c r="D3410" t="s">
        <v>1045</v>
      </c>
      <c r="E3410" t="str">
        <f t="shared" si="53"/>
        <v>1091102-Fabricação de produtos de padaria e confeitaria com predominância de produção própria</v>
      </c>
    </row>
    <row r="3411" spans="1:5" hidden="1">
      <c r="A3411">
        <v>4063</v>
      </c>
      <c r="B3411">
        <v>1092900</v>
      </c>
      <c r="D3411" t="s">
        <v>1046</v>
      </c>
      <c r="E3411" t="str">
        <f t="shared" si="53"/>
        <v>1092900-Fabricação de biscoitos e bolachas</v>
      </c>
    </row>
    <row r="3412" spans="1:5" hidden="1">
      <c r="A3412">
        <v>4063</v>
      </c>
      <c r="B3412">
        <v>1093701</v>
      </c>
      <c r="D3412" t="s">
        <v>1047</v>
      </c>
      <c r="E3412" t="str">
        <f t="shared" si="53"/>
        <v>1093701-Fabricação de produtos derivados do cacau e de chocolates</v>
      </c>
    </row>
    <row r="3413" spans="1:5" hidden="1">
      <c r="A3413">
        <v>4063</v>
      </c>
      <c r="B3413">
        <v>1093702</v>
      </c>
      <c r="D3413" t="s">
        <v>1048</v>
      </c>
      <c r="E3413" t="str">
        <f t="shared" si="53"/>
        <v>1093702-Fabricação de frutas cristalizadas, balas e semelhantes</v>
      </c>
    </row>
    <row r="3414" spans="1:5" hidden="1">
      <c r="A3414">
        <v>4063</v>
      </c>
      <c r="B3414">
        <v>1094500</v>
      </c>
      <c r="D3414" t="s">
        <v>1049</v>
      </c>
      <c r="E3414" t="str">
        <f t="shared" si="53"/>
        <v>1094500-Fabricação de massas alimentícias</v>
      </c>
    </row>
    <row r="3415" spans="1:5" hidden="1">
      <c r="A3415">
        <v>4063</v>
      </c>
      <c r="B3415">
        <v>1095300</v>
      </c>
      <c r="D3415" t="s">
        <v>1050</v>
      </c>
      <c r="E3415" t="str">
        <f t="shared" si="53"/>
        <v>1095300-Fabricação de especiarias, molhos, temperos e condimentos</v>
      </c>
    </row>
    <row r="3416" spans="1:5" hidden="1">
      <c r="A3416">
        <v>4063</v>
      </c>
      <c r="B3416">
        <v>1096100</v>
      </c>
      <c r="D3416" t="s">
        <v>1051</v>
      </c>
      <c r="E3416" t="str">
        <f t="shared" si="53"/>
        <v>1096100-Fabricação de alimentos e pratos prontos</v>
      </c>
    </row>
    <row r="3417" spans="1:5" hidden="1">
      <c r="A3417">
        <v>4063</v>
      </c>
      <c r="B3417">
        <v>1099601</v>
      </c>
      <c r="D3417" t="s">
        <v>1052</v>
      </c>
      <c r="E3417" t="str">
        <f t="shared" si="53"/>
        <v>1099601-Fabricação de vinagres</v>
      </c>
    </row>
    <row r="3418" spans="1:5" hidden="1">
      <c r="A3418">
        <v>4063</v>
      </c>
      <c r="B3418">
        <v>1099602</v>
      </c>
      <c r="D3418" t="s">
        <v>1053</v>
      </c>
      <c r="E3418" t="str">
        <f t="shared" si="53"/>
        <v>1099602-Fabricação de pós alimentícios</v>
      </c>
    </row>
    <row r="3419" spans="1:5" hidden="1">
      <c r="A3419">
        <v>4063</v>
      </c>
      <c r="B3419">
        <v>1099603</v>
      </c>
      <c r="D3419" t="s">
        <v>1054</v>
      </c>
      <c r="E3419" t="str">
        <f t="shared" si="53"/>
        <v>1099603-Fabricação de fermentos e leveduras</v>
      </c>
    </row>
    <row r="3420" spans="1:5" hidden="1">
      <c r="A3420">
        <v>4063</v>
      </c>
      <c r="B3420">
        <v>1099604</v>
      </c>
      <c r="D3420" t="s">
        <v>1055</v>
      </c>
      <c r="E3420" t="str">
        <f t="shared" si="53"/>
        <v>1099604-Fabricação de gelo comum</v>
      </c>
    </row>
    <row r="3421" spans="1:5" hidden="1">
      <c r="A3421">
        <v>4063</v>
      </c>
      <c r="B3421">
        <v>1099605</v>
      </c>
      <c r="D3421" t="s">
        <v>1056</v>
      </c>
      <c r="E3421" t="str">
        <f t="shared" si="53"/>
        <v>1099605-Fabricação de produtos para infusão (chá, mate, etc.)</v>
      </c>
    </row>
    <row r="3422" spans="1:5" hidden="1">
      <c r="A3422">
        <v>4063</v>
      </c>
      <c r="B3422">
        <v>1099606</v>
      </c>
      <c r="D3422" t="s">
        <v>1057</v>
      </c>
      <c r="E3422" t="str">
        <f t="shared" si="53"/>
        <v>1099606-Fabricação de adoçantes naturais e artificiais</v>
      </c>
    </row>
    <row r="3423" spans="1:5" hidden="1">
      <c r="A3423">
        <v>4063</v>
      </c>
      <c r="B3423">
        <v>1099607</v>
      </c>
      <c r="D3423" t="s">
        <v>1058</v>
      </c>
      <c r="E3423" t="str">
        <f t="shared" si="53"/>
        <v>1099607-Fabricação de alimentos dietéticos e complementos alimentares</v>
      </c>
    </row>
    <row r="3424" spans="1:5" hidden="1">
      <c r="A3424">
        <v>4063</v>
      </c>
      <c r="B3424">
        <v>1099699</v>
      </c>
      <c r="D3424" t="s">
        <v>1059</v>
      </c>
      <c r="E3424" t="str">
        <f t="shared" si="53"/>
        <v>1099699-Fabricação de outros produtos alimentícios não especificados anteriormente</v>
      </c>
    </row>
    <row r="3425" spans="1:5" hidden="1">
      <c r="A3425">
        <v>4063</v>
      </c>
      <c r="B3425">
        <v>1111901</v>
      </c>
      <c r="D3425" t="s">
        <v>1060</v>
      </c>
      <c r="E3425" t="str">
        <f t="shared" si="53"/>
        <v>1111901-Fabricação de aguardente de cana-de-açúcar</v>
      </c>
    </row>
    <row r="3426" spans="1:5" hidden="1">
      <c r="A3426">
        <v>4063</v>
      </c>
      <c r="B3426">
        <v>1111902</v>
      </c>
      <c r="D3426" t="s">
        <v>1061</v>
      </c>
      <c r="E3426" t="str">
        <f t="shared" si="53"/>
        <v>1111902-Fabricação de outras aguardentes e bebidas destiladas</v>
      </c>
    </row>
    <row r="3427" spans="1:5" hidden="1">
      <c r="A3427">
        <v>4063</v>
      </c>
      <c r="B3427">
        <v>1112700</v>
      </c>
      <c r="D3427" t="s">
        <v>1062</v>
      </c>
      <c r="E3427" t="str">
        <f t="shared" si="53"/>
        <v>1112700-Fabricação de vinho</v>
      </c>
    </row>
    <row r="3428" spans="1:5" hidden="1">
      <c r="A3428">
        <v>4063</v>
      </c>
      <c r="B3428">
        <v>1113501</v>
      </c>
      <c r="D3428" t="s">
        <v>1063</v>
      </c>
      <c r="E3428" t="str">
        <f t="shared" si="53"/>
        <v>1113501-Fabricação de malte, inclusive malte uísque</v>
      </c>
    </row>
    <row r="3429" spans="1:5" hidden="1">
      <c r="A3429">
        <v>4063</v>
      </c>
      <c r="B3429">
        <v>1113502</v>
      </c>
      <c r="D3429" t="s">
        <v>1064</v>
      </c>
      <c r="E3429" t="str">
        <f t="shared" si="53"/>
        <v>1113502-Fabricação de cervejas e chopes</v>
      </c>
    </row>
    <row r="3430" spans="1:5" hidden="1">
      <c r="A3430">
        <v>4063</v>
      </c>
      <c r="B3430">
        <v>1121600</v>
      </c>
      <c r="D3430" t="s">
        <v>1065</v>
      </c>
      <c r="E3430" t="str">
        <f t="shared" si="53"/>
        <v>1121600-Fabricação de águas envasadas</v>
      </c>
    </row>
    <row r="3431" spans="1:5" hidden="1">
      <c r="A3431">
        <v>4063</v>
      </c>
      <c r="B3431">
        <v>1122401</v>
      </c>
      <c r="D3431" t="s">
        <v>1066</v>
      </c>
      <c r="E3431" t="str">
        <f t="shared" si="53"/>
        <v>1122401-Fabricação de refrigerantes</v>
      </c>
    </row>
    <row r="3432" spans="1:5" hidden="1">
      <c r="A3432">
        <v>4063</v>
      </c>
      <c r="B3432">
        <v>1122402</v>
      </c>
      <c r="D3432" t="s">
        <v>1067</v>
      </c>
      <c r="E3432" t="str">
        <f t="shared" si="53"/>
        <v>1122402-Fabricação de chá mate e outros chás prontos para consumo</v>
      </c>
    </row>
    <row r="3433" spans="1:5" hidden="1">
      <c r="A3433">
        <v>4063</v>
      </c>
      <c r="B3433">
        <v>1122403</v>
      </c>
      <c r="D3433" t="s">
        <v>1068</v>
      </c>
      <c r="E3433" t="str">
        <f t="shared" si="53"/>
        <v>1122403-Fabricação de refrescos, xaropes e pós para refrescos, exceto refrescos de frutas</v>
      </c>
    </row>
    <row r="3434" spans="1:5" hidden="1">
      <c r="A3434">
        <v>4063</v>
      </c>
      <c r="B3434">
        <v>1122404</v>
      </c>
      <c r="D3434" t="s">
        <v>1069</v>
      </c>
      <c r="E3434" t="str">
        <f t="shared" si="53"/>
        <v>1122404-Fabricação de bebidas isotônicas</v>
      </c>
    </row>
    <row r="3435" spans="1:5" hidden="1">
      <c r="A3435">
        <v>4063</v>
      </c>
      <c r="B3435">
        <v>1122499</v>
      </c>
      <c r="D3435" t="s">
        <v>1070</v>
      </c>
      <c r="E3435" t="str">
        <f t="shared" si="53"/>
        <v>1122499-Fabricação de outras bebidas não-alcoólicas não especificadas</v>
      </c>
    </row>
    <row r="3436" spans="1:5" hidden="1">
      <c r="A3436">
        <v>4063</v>
      </c>
      <c r="B3436">
        <v>1210700</v>
      </c>
      <c r="D3436" t="s">
        <v>1071</v>
      </c>
      <c r="E3436" t="str">
        <f t="shared" si="53"/>
        <v>1210700-Processamento industrial do fumo</v>
      </c>
    </row>
    <row r="3437" spans="1:5" hidden="1">
      <c r="A3437">
        <v>4063</v>
      </c>
      <c r="B3437">
        <v>1220401</v>
      </c>
      <c r="D3437" t="s">
        <v>1072</v>
      </c>
      <c r="E3437" t="str">
        <f t="shared" si="53"/>
        <v>1220401-Fabricação de cigarros</v>
      </c>
    </row>
    <row r="3438" spans="1:5" hidden="1">
      <c r="A3438">
        <v>4063</v>
      </c>
      <c r="B3438">
        <v>1220402</v>
      </c>
      <c r="D3438" t="s">
        <v>1073</v>
      </c>
      <c r="E3438" t="str">
        <f t="shared" si="53"/>
        <v>1220402-Fabricação de cigarrilhas e charutos</v>
      </c>
    </row>
    <row r="3439" spans="1:5" hidden="1">
      <c r="A3439">
        <v>4063</v>
      </c>
      <c r="B3439">
        <v>1220403</v>
      </c>
      <c r="D3439" t="s">
        <v>1074</v>
      </c>
      <c r="E3439" t="str">
        <f t="shared" si="53"/>
        <v>1220403-Fabricação de filtros para cigarros</v>
      </c>
    </row>
    <row r="3440" spans="1:5" hidden="1">
      <c r="A3440">
        <v>4063</v>
      </c>
      <c r="B3440">
        <v>1220499</v>
      </c>
      <c r="D3440" t="s">
        <v>1075</v>
      </c>
      <c r="E3440" t="str">
        <f t="shared" si="53"/>
        <v>1220499-Fabricação de outros produtos do fumo, exceto cigarros, cigarrilhas e charutos</v>
      </c>
    </row>
    <row r="3441" spans="1:5" hidden="1">
      <c r="A3441">
        <v>4064</v>
      </c>
      <c r="B3441">
        <v>111301</v>
      </c>
      <c r="D3441" t="s">
        <v>2194</v>
      </c>
      <c r="E3441" t="str">
        <f t="shared" si="53"/>
        <v>111301-Cultivo de arroz</v>
      </c>
    </row>
    <row r="3442" spans="1:5" hidden="1">
      <c r="A3442">
        <v>4064</v>
      </c>
      <c r="B3442">
        <v>111302</v>
      </c>
      <c r="D3442" t="s">
        <v>2195</v>
      </c>
      <c r="E3442" t="str">
        <f t="shared" si="53"/>
        <v>111302-Cultivo de milho</v>
      </c>
    </row>
    <row r="3443" spans="1:5" hidden="1">
      <c r="A3443">
        <v>4064</v>
      </c>
      <c r="B3443">
        <v>111303</v>
      </c>
      <c r="D3443" t="s">
        <v>2196</v>
      </c>
      <c r="E3443" t="str">
        <f t="shared" si="53"/>
        <v>111303-Cultivo de trigo</v>
      </c>
    </row>
    <row r="3444" spans="1:5" hidden="1">
      <c r="A3444">
        <v>4064</v>
      </c>
      <c r="B3444">
        <v>111399</v>
      </c>
      <c r="D3444" t="s">
        <v>2197</v>
      </c>
      <c r="E3444" t="str">
        <f t="shared" si="53"/>
        <v>111399-Cultivo de outros cereais não especificados</v>
      </c>
    </row>
    <row r="3445" spans="1:5" hidden="1">
      <c r="A3445">
        <v>4064</v>
      </c>
      <c r="B3445">
        <v>112101</v>
      </c>
      <c r="D3445" t="s">
        <v>2198</v>
      </c>
      <c r="E3445" t="str">
        <f t="shared" si="53"/>
        <v>112101-Cultivo de algodão herbáceo</v>
      </c>
    </row>
    <row r="3446" spans="1:5" hidden="1">
      <c r="A3446">
        <v>4064</v>
      </c>
      <c r="B3446">
        <v>112102</v>
      </c>
      <c r="D3446" t="s">
        <v>2199</v>
      </c>
      <c r="E3446" t="str">
        <f t="shared" si="53"/>
        <v>112102-Cultivo de juta</v>
      </c>
    </row>
    <row r="3447" spans="1:5" hidden="1">
      <c r="A3447">
        <v>4064</v>
      </c>
      <c r="B3447">
        <v>112199</v>
      </c>
      <c r="D3447" t="s">
        <v>2200</v>
      </c>
      <c r="E3447" t="str">
        <f t="shared" si="53"/>
        <v>112199-Cultivo de outras fibras de lavoura temporária não especificadas</v>
      </c>
    </row>
    <row r="3448" spans="1:5" hidden="1">
      <c r="A3448">
        <v>4064</v>
      </c>
      <c r="B3448">
        <v>113000</v>
      </c>
      <c r="D3448" t="s">
        <v>2201</v>
      </c>
      <c r="E3448" t="str">
        <f t="shared" si="53"/>
        <v>113000-Cultivo de cana-de-açúcar</v>
      </c>
    </row>
    <row r="3449" spans="1:5" hidden="1">
      <c r="A3449">
        <v>4064</v>
      </c>
      <c r="B3449">
        <v>114800</v>
      </c>
      <c r="D3449" t="s">
        <v>2202</v>
      </c>
      <c r="E3449" t="str">
        <f t="shared" si="53"/>
        <v>114800-Cultivo de fumo</v>
      </c>
    </row>
    <row r="3450" spans="1:5" hidden="1">
      <c r="A3450">
        <v>4064</v>
      </c>
      <c r="B3450">
        <v>115600</v>
      </c>
      <c r="D3450" t="s">
        <v>2203</v>
      </c>
      <c r="E3450" t="str">
        <f t="shared" si="53"/>
        <v>115600-Cultivo de soja</v>
      </c>
    </row>
    <row r="3451" spans="1:5" hidden="1">
      <c r="A3451">
        <v>4064</v>
      </c>
      <c r="B3451">
        <v>116401</v>
      </c>
      <c r="D3451" t="s">
        <v>2204</v>
      </c>
      <c r="E3451" t="str">
        <f t="shared" si="53"/>
        <v>116401-Cultivo de amendoim</v>
      </c>
    </row>
    <row r="3452" spans="1:5" hidden="1">
      <c r="A3452">
        <v>4064</v>
      </c>
      <c r="B3452">
        <v>116402</v>
      </c>
      <c r="D3452" t="s">
        <v>2205</v>
      </c>
      <c r="E3452" t="str">
        <f t="shared" si="53"/>
        <v>116402-Cultivo de girassol</v>
      </c>
    </row>
    <row r="3453" spans="1:5" hidden="1">
      <c r="A3453">
        <v>4064</v>
      </c>
      <c r="B3453">
        <v>116403</v>
      </c>
      <c r="D3453" t="s">
        <v>2206</v>
      </c>
      <c r="E3453" t="str">
        <f t="shared" si="53"/>
        <v>116403-Cultivo de mamona</v>
      </c>
    </row>
    <row r="3454" spans="1:5" hidden="1">
      <c r="A3454">
        <v>4064</v>
      </c>
      <c r="B3454">
        <v>116499</v>
      </c>
      <c r="D3454" t="s">
        <v>2207</v>
      </c>
      <c r="E3454" t="str">
        <f t="shared" si="53"/>
        <v>116499-Cultivo de outras oleaginosas de lavoura temporária não especificadas</v>
      </c>
    </row>
    <row r="3455" spans="1:5" hidden="1">
      <c r="A3455">
        <v>4064</v>
      </c>
      <c r="B3455">
        <v>119901</v>
      </c>
      <c r="D3455" t="s">
        <v>2208</v>
      </c>
      <c r="E3455" t="str">
        <f t="shared" si="53"/>
        <v>119901-Cultivo de abacaxi</v>
      </c>
    </row>
    <row r="3456" spans="1:5" hidden="1">
      <c r="A3456">
        <v>4064</v>
      </c>
      <c r="B3456">
        <v>119902</v>
      </c>
      <c r="D3456" t="s">
        <v>2209</v>
      </c>
      <c r="E3456" t="str">
        <f t="shared" si="53"/>
        <v>119902-Cultivo de alho</v>
      </c>
    </row>
    <row r="3457" spans="1:5" hidden="1">
      <c r="A3457">
        <v>4064</v>
      </c>
      <c r="B3457">
        <v>119903</v>
      </c>
      <c r="D3457" t="s">
        <v>2210</v>
      </c>
      <c r="E3457" t="str">
        <f t="shared" si="53"/>
        <v>119903-Cultivo de batata-inglesa</v>
      </c>
    </row>
    <row r="3458" spans="1:5" hidden="1">
      <c r="A3458">
        <v>4064</v>
      </c>
      <c r="B3458">
        <v>119904</v>
      </c>
      <c r="D3458" t="s">
        <v>2211</v>
      </c>
      <c r="E3458" t="str">
        <f t="shared" si="53"/>
        <v>119904-Cultivo de cebola</v>
      </c>
    </row>
    <row r="3459" spans="1:5" hidden="1">
      <c r="A3459">
        <v>4064</v>
      </c>
      <c r="B3459">
        <v>119905</v>
      </c>
      <c r="D3459" t="s">
        <v>2212</v>
      </c>
      <c r="E3459" t="str">
        <f t="shared" si="53"/>
        <v>119905-Cultivo de feijão</v>
      </c>
    </row>
    <row r="3460" spans="1:5" hidden="1">
      <c r="A3460">
        <v>4064</v>
      </c>
      <c r="B3460">
        <v>119906</v>
      </c>
      <c r="D3460" t="s">
        <v>2213</v>
      </c>
      <c r="E3460" t="str">
        <f t="shared" si="53"/>
        <v>119906-Cultivo de mandioca</v>
      </c>
    </row>
    <row r="3461" spans="1:5" hidden="1">
      <c r="A3461">
        <v>4064</v>
      </c>
      <c r="B3461">
        <v>119907</v>
      </c>
      <c r="D3461" t="s">
        <v>2214</v>
      </c>
      <c r="E3461" t="str">
        <f t="shared" si="53"/>
        <v>119907-Cultivo de melão</v>
      </c>
    </row>
    <row r="3462" spans="1:5" hidden="1">
      <c r="A3462">
        <v>4064</v>
      </c>
      <c r="B3462">
        <v>119908</v>
      </c>
      <c r="D3462" t="s">
        <v>2215</v>
      </c>
      <c r="E3462" t="str">
        <f t="shared" si="53"/>
        <v>119908-Cultivo de melancia</v>
      </c>
    </row>
    <row r="3463" spans="1:5" hidden="1">
      <c r="A3463">
        <v>4064</v>
      </c>
      <c r="B3463">
        <v>119909</v>
      </c>
      <c r="D3463" t="s">
        <v>2216</v>
      </c>
      <c r="E3463" t="str">
        <f t="shared" si="53"/>
        <v>119909-Cultivo de tomate rasteiro</v>
      </c>
    </row>
    <row r="3464" spans="1:5" hidden="1">
      <c r="A3464">
        <v>4064</v>
      </c>
      <c r="B3464">
        <v>119999</v>
      </c>
      <c r="D3464" t="s">
        <v>2217</v>
      </c>
      <c r="E3464" t="str">
        <f t="shared" ref="E3464:E3527" si="54">CONCATENATE(B3464,"-",D3464)</f>
        <v>119999-Cultivo de outras plantas de lavoura temporária não especificadas</v>
      </c>
    </row>
    <row r="3465" spans="1:5" hidden="1">
      <c r="A3465">
        <v>4064</v>
      </c>
      <c r="B3465">
        <v>121101</v>
      </c>
      <c r="D3465" t="s">
        <v>2218</v>
      </c>
      <c r="E3465" t="str">
        <f t="shared" si="54"/>
        <v>121101-Horticultura, exceto morango</v>
      </c>
    </row>
    <row r="3466" spans="1:5" hidden="1">
      <c r="A3466">
        <v>4064</v>
      </c>
      <c r="B3466">
        <v>121102</v>
      </c>
      <c r="D3466" t="s">
        <v>2219</v>
      </c>
      <c r="E3466" t="str">
        <f t="shared" si="54"/>
        <v>121102-Cultivo de morango</v>
      </c>
    </row>
    <row r="3467" spans="1:5" hidden="1">
      <c r="A3467">
        <v>4064</v>
      </c>
      <c r="B3467">
        <v>122900</v>
      </c>
      <c r="D3467" t="s">
        <v>2220</v>
      </c>
      <c r="E3467" t="str">
        <f t="shared" si="54"/>
        <v>122900-Cultivo de flores e plantas ornamentais</v>
      </c>
    </row>
    <row r="3468" spans="1:5" hidden="1">
      <c r="A3468">
        <v>4064</v>
      </c>
      <c r="B3468">
        <v>131800</v>
      </c>
      <c r="D3468" t="s">
        <v>2221</v>
      </c>
      <c r="E3468" t="str">
        <f t="shared" si="54"/>
        <v>131800-Cultivo de laranja</v>
      </c>
    </row>
    <row r="3469" spans="1:5" hidden="1">
      <c r="A3469">
        <v>4064</v>
      </c>
      <c r="B3469">
        <v>132600</v>
      </c>
      <c r="D3469" t="s">
        <v>2222</v>
      </c>
      <c r="E3469" t="str">
        <f t="shared" si="54"/>
        <v>132600-Cultivo de uva</v>
      </c>
    </row>
    <row r="3470" spans="1:5" hidden="1">
      <c r="A3470">
        <v>4064</v>
      </c>
      <c r="B3470">
        <v>133401</v>
      </c>
      <c r="D3470" t="s">
        <v>2223</v>
      </c>
      <c r="E3470" t="str">
        <f t="shared" si="54"/>
        <v>133401-Cultivo de açaí</v>
      </c>
    </row>
    <row r="3471" spans="1:5" hidden="1">
      <c r="A3471">
        <v>4064</v>
      </c>
      <c r="B3471">
        <v>133402</v>
      </c>
      <c r="D3471" t="s">
        <v>2224</v>
      </c>
      <c r="E3471" t="str">
        <f t="shared" si="54"/>
        <v>133402-Cultivo de banana</v>
      </c>
    </row>
    <row r="3472" spans="1:5" hidden="1">
      <c r="A3472">
        <v>4064</v>
      </c>
      <c r="B3472">
        <v>133403</v>
      </c>
      <c r="D3472" t="s">
        <v>2225</v>
      </c>
      <c r="E3472" t="str">
        <f t="shared" si="54"/>
        <v>133403-Cultivo de caju</v>
      </c>
    </row>
    <row r="3473" spans="1:5" hidden="1">
      <c r="A3473">
        <v>4064</v>
      </c>
      <c r="B3473">
        <v>133404</v>
      </c>
      <c r="D3473" t="s">
        <v>2226</v>
      </c>
      <c r="E3473" t="str">
        <f t="shared" si="54"/>
        <v>133404-Cultivo de cítricos, exceto laranja</v>
      </c>
    </row>
    <row r="3474" spans="1:5" hidden="1">
      <c r="A3474">
        <v>4064</v>
      </c>
      <c r="B3474">
        <v>133405</v>
      </c>
      <c r="D3474" t="s">
        <v>2227</v>
      </c>
      <c r="E3474" t="str">
        <f t="shared" si="54"/>
        <v>133405-Cultivo de coco-da-baía</v>
      </c>
    </row>
    <row r="3475" spans="1:5" hidden="1">
      <c r="A3475">
        <v>4064</v>
      </c>
      <c r="B3475">
        <v>133406</v>
      </c>
      <c r="D3475" t="s">
        <v>2228</v>
      </c>
      <c r="E3475" t="str">
        <f t="shared" si="54"/>
        <v>133406-Cultivo de guaraná</v>
      </c>
    </row>
    <row r="3476" spans="1:5" hidden="1">
      <c r="A3476">
        <v>4064</v>
      </c>
      <c r="B3476">
        <v>133407</v>
      </c>
      <c r="D3476" t="s">
        <v>2229</v>
      </c>
      <c r="E3476" t="str">
        <f t="shared" si="54"/>
        <v>133407-Cultivo de maçã</v>
      </c>
    </row>
    <row r="3477" spans="1:5" hidden="1">
      <c r="A3477">
        <v>4064</v>
      </c>
      <c r="B3477">
        <v>133408</v>
      </c>
      <c r="D3477" t="s">
        <v>2230</v>
      </c>
      <c r="E3477" t="str">
        <f t="shared" si="54"/>
        <v>133408-Cultivo de mamão</v>
      </c>
    </row>
    <row r="3478" spans="1:5" hidden="1">
      <c r="A3478">
        <v>4064</v>
      </c>
      <c r="B3478">
        <v>133409</v>
      </c>
      <c r="D3478" t="s">
        <v>2231</v>
      </c>
      <c r="E3478" t="str">
        <f t="shared" si="54"/>
        <v>133409-Cultivo de maracujá</v>
      </c>
    </row>
    <row r="3479" spans="1:5" hidden="1">
      <c r="A3479">
        <v>4064</v>
      </c>
      <c r="B3479">
        <v>133410</v>
      </c>
      <c r="D3479" t="s">
        <v>2232</v>
      </c>
      <c r="E3479" t="str">
        <f t="shared" si="54"/>
        <v>133410-Cultivo de manga</v>
      </c>
    </row>
    <row r="3480" spans="1:5" hidden="1">
      <c r="A3480">
        <v>4064</v>
      </c>
      <c r="B3480">
        <v>133411</v>
      </c>
      <c r="D3480" t="s">
        <v>2233</v>
      </c>
      <c r="E3480" t="str">
        <f t="shared" si="54"/>
        <v>133411-Cultivo de pêssego</v>
      </c>
    </row>
    <row r="3481" spans="1:5" hidden="1">
      <c r="A3481">
        <v>4064</v>
      </c>
      <c r="B3481">
        <v>133499</v>
      </c>
      <c r="D3481" t="s">
        <v>2234</v>
      </c>
      <c r="E3481" t="str">
        <f t="shared" si="54"/>
        <v>133499-Cultivo de frutas de lavoura permanente não especificadas</v>
      </c>
    </row>
    <row r="3482" spans="1:5" hidden="1">
      <c r="A3482">
        <v>4064</v>
      </c>
      <c r="B3482">
        <v>134200</v>
      </c>
      <c r="D3482" t="s">
        <v>2235</v>
      </c>
      <c r="E3482" t="str">
        <f t="shared" si="54"/>
        <v>134200-Cultivo de café</v>
      </c>
    </row>
    <row r="3483" spans="1:5" hidden="1">
      <c r="A3483">
        <v>4064</v>
      </c>
      <c r="B3483">
        <v>135100</v>
      </c>
      <c r="D3483" t="s">
        <v>2236</v>
      </c>
      <c r="E3483" t="str">
        <f t="shared" si="54"/>
        <v>135100-Cultivo de cacau</v>
      </c>
    </row>
    <row r="3484" spans="1:5" hidden="1">
      <c r="A3484">
        <v>4064</v>
      </c>
      <c r="B3484">
        <v>139301</v>
      </c>
      <c r="D3484" t="s">
        <v>2237</v>
      </c>
      <c r="E3484" t="str">
        <f t="shared" si="54"/>
        <v>139301-Cultivo de chá-da-índia</v>
      </c>
    </row>
    <row r="3485" spans="1:5" hidden="1">
      <c r="A3485">
        <v>4064</v>
      </c>
      <c r="B3485">
        <v>139302</v>
      </c>
      <c r="D3485" t="s">
        <v>2238</v>
      </c>
      <c r="E3485" t="str">
        <f t="shared" si="54"/>
        <v>139302-Cultivo de erva-mate</v>
      </c>
    </row>
    <row r="3486" spans="1:5" hidden="1">
      <c r="A3486">
        <v>4064</v>
      </c>
      <c r="B3486">
        <v>139303</v>
      </c>
      <c r="D3486" t="s">
        <v>2239</v>
      </c>
      <c r="E3486" t="str">
        <f t="shared" si="54"/>
        <v>139303-Cultivo de pimenta-do-reino</v>
      </c>
    </row>
    <row r="3487" spans="1:5" hidden="1">
      <c r="A3487">
        <v>4064</v>
      </c>
      <c r="B3487">
        <v>139304</v>
      </c>
      <c r="D3487" t="s">
        <v>2240</v>
      </c>
      <c r="E3487" t="str">
        <f t="shared" si="54"/>
        <v>139304-Cultivo de plantas para condimento, exceto pimenta-do-reino</v>
      </c>
    </row>
    <row r="3488" spans="1:5" hidden="1">
      <c r="A3488">
        <v>4064</v>
      </c>
      <c r="B3488">
        <v>139305</v>
      </c>
      <c r="D3488" t="s">
        <v>2241</v>
      </c>
      <c r="E3488" t="str">
        <f t="shared" si="54"/>
        <v>139305-Cultivo de dendê</v>
      </c>
    </row>
    <row r="3489" spans="1:5" hidden="1">
      <c r="A3489">
        <v>4064</v>
      </c>
      <c r="B3489">
        <v>139306</v>
      </c>
      <c r="D3489" t="s">
        <v>2242</v>
      </c>
      <c r="E3489" t="str">
        <f t="shared" si="54"/>
        <v>139306-Cultivo de seringueira</v>
      </c>
    </row>
    <row r="3490" spans="1:5" hidden="1">
      <c r="A3490">
        <v>4064</v>
      </c>
      <c r="B3490">
        <v>139399</v>
      </c>
      <c r="D3490" t="s">
        <v>2243</v>
      </c>
      <c r="E3490" t="str">
        <f t="shared" si="54"/>
        <v>139399-Cultivo de outras plantas de lavoura permanente não especificadas</v>
      </c>
    </row>
    <row r="3491" spans="1:5" hidden="1">
      <c r="A3491">
        <v>4064</v>
      </c>
      <c r="B3491">
        <v>141501</v>
      </c>
      <c r="D3491" t="s">
        <v>2244</v>
      </c>
      <c r="E3491" t="str">
        <f t="shared" si="54"/>
        <v>141501-Produção de sementes certificadas, exceto de forrageiras para pasto</v>
      </c>
    </row>
    <row r="3492" spans="1:5" hidden="1">
      <c r="A3492">
        <v>4064</v>
      </c>
      <c r="B3492">
        <v>141502</v>
      </c>
      <c r="D3492" t="s">
        <v>2245</v>
      </c>
      <c r="E3492" t="str">
        <f t="shared" si="54"/>
        <v>141502-Produção de sementes certificadas de forrageiras para formação de pasto</v>
      </c>
    </row>
    <row r="3493" spans="1:5" hidden="1">
      <c r="A3493">
        <v>4064</v>
      </c>
      <c r="B3493">
        <v>142300</v>
      </c>
      <c r="D3493" t="s">
        <v>2246</v>
      </c>
      <c r="E3493" t="str">
        <f t="shared" si="54"/>
        <v>142300-Produção de mudas e outras formas de propagação vegetal, certificadas</v>
      </c>
    </row>
    <row r="3494" spans="1:5" hidden="1">
      <c r="A3494">
        <v>4064</v>
      </c>
      <c r="B3494">
        <v>151201</v>
      </c>
      <c r="D3494" t="s">
        <v>2247</v>
      </c>
      <c r="E3494" t="str">
        <f t="shared" si="54"/>
        <v>151201-Criação de bovinos para corte</v>
      </c>
    </row>
    <row r="3495" spans="1:5" hidden="1">
      <c r="A3495">
        <v>4064</v>
      </c>
      <c r="B3495">
        <v>151202</v>
      </c>
      <c r="D3495" t="s">
        <v>2248</v>
      </c>
      <c r="E3495" t="str">
        <f t="shared" si="54"/>
        <v>151202-Criação de bovinos para leite</v>
      </c>
    </row>
    <row r="3496" spans="1:5" hidden="1">
      <c r="A3496">
        <v>4064</v>
      </c>
      <c r="B3496">
        <v>151203</v>
      </c>
      <c r="D3496" t="s">
        <v>2249</v>
      </c>
      <c r="E3496" t="str">
        <f t="shared" si="54"/>
        <v>151203-Criação de bovinos, exceto para corte e leite</v>
      </c>
    </row>
    <row r="3497" spans="1:5" hidden="1">
      <c r="A3497">
        <v>4064</v>
      </c>
      <c r="B3497">
        <v>152101</v>
      </c>
      <c r="D3497" t="s">
        <v>2250</v>
      </c>
      <c r="E3497" t="str">
        <f t="shared" si="54"/>
        <v>152101-Criação de bufalinos</v>
      </c>
    </row>
    <row r="3498" spans="1:5" hidden="1">
      <c r="A3498">
        <v>4064</v>
      </c>
      <c r="B3498">
        <v>152102</v>
      </c>
      <c r="D3498" t="s">
        <v>2251</v>
      </c>
      <c r="E3498" t="str">
        <f t="shared" si="54"/>
        <v>152102-Criação de eqüinos</v>
      </c>
    </row>
    <row r="3499" spans="1:5" hidden="1">
      <c r="A3499">
        <v>4064</v>
      </c>
      <c r="B3499">
        <v>152103</v>
      </c>
      <c r="D3499" t="s">
        <v>2252</v>
      </c>
      <c r="E3499" t="str">
        <f t="shared" si="54"/>
        <v>152103-Criação de asininos e muares</v>
      </c>
    </row>
    <row r="3500" spans="1:5" hidden="1">
      <c r="A3500">
        <v>4064</v>
      </c>
      <c r="B3500">
        <v>153901</v>
      </c>
      <c r="D3500" t="s">
        <v>2253</v>
      </c>
      <c r="E3500" t="str">
        <f t="shared" si="54"/>
        <v>153901-Criação de caprinos</v>
      </c>
    </row>
    <row r="3501" spans="1:5" hidden="1">
      <c r="A3501">
        <v>4064</v>
      </c>
      <c r="B3501">
        <v>153902</v>
      </c>
      <c r="D3501" t="s">
        <v>2254</v>
      </c>
      <c r="E3501" t="str">
        <f t="shared" si="54"/>
        <v>153902-Criação de ovinos, inclusive para produção de lã</v>
      </c>
    </row>
    <row r="3502" spans="1:5" hidden="1">
      <c r="A3502">
        <v>4064</v>
      </c>
      <c r="B3502">
        <v>154700</v>
      </c>
      <c r="D3502" t="s">
        <v>2255</v>
      </c>
      <c r="E3502" t="str">
        <f t="shared" si="54"/>
        <v>154700-Criação de suínos</v>
      </c>
    </row>
    <row r="3503" spans="1:5" hidden="1">
      <c r="A3503">
        <v>4064</v>
      </c>
      <c r="B3503">
        <v>155501</v>
      </c>
      <c r="D3503" t="s">
        <v>2256</v>
      </c>
      <c r="E3503" t="str">
        <f t="shared" si="54"/>
        <v>155501-Criação de frangos para corte</v>
      </c>
    </row>
    <row r="3504" spans="1:5" hidden="1">
      <c r="A3504">
        <v>4064</v>
      </c>
      <c r="B3504">
        <v>155502</v>
      </c>
      <c r="D3504" t="s">
        <v>2257</v>
      </c>
      <c r="E3504" t="str">
        <f t="shared" si="54"/>
        <v>155502-Produção de pintos de um dia</v>
      </c>
    </row>
    <row r="3505" spans="1:5" hidden="1">
      <c r="A3505">
        <v>4064</v>
      </c>
      <c r="B3505">
        <v>155503</v>
      </c>
      <c r="D3505" t="s">
        <v>2258</v>
      </c>
      <c r="E3505" t="str">
        <f t="shared" si="54"/>
        <v>155503-Criação de outros galináceos, exceto para corte</v>
      </c>
    </row>
    <row r="3506" spans="1:5" hidden="1">
      <c r="A3506">
        <v>4064</v>
      </c>
      <c r="B3506">
        <v>155504</v>
      </c>
      <c r="D3506" t="s">
        <v>2259</v>
      </c>
      <c r="E3506" t="str">
        <f t="shared" si="54"/>
        <v>155504-Criação de aves, exceto galináceos</v>
      </c>
    </row>
    <row r="3507" spans="1:5" hidden="1">
      <c r="A3507">
        <v>4064</v>
      </c>
      <c r="B3507">
        <v>155505</v>
      </c>
      <c r="D3507" t="s">
        <v>2260</v>
      </c>
      <c r="E3507" t="str">
        <f t="shared" si="54"/>
        <v>155505-Produção de ovos</v>
      </c>
    </row>
    <row r="3508" spans="1:5" hidden="1">
      <c r="A3508">
        <v>4064</v>
      </c>
      <c r="B3508">
        <v>159801</v>
      </c>
      <c r="D3508" t="s">
        <v>2261</v>
      </c>
      <c r="E3508" t="str">
        <f t="shared" si="54"/>
        <v>159801-Apicultura</v>
      </c>
    </row>
    <row r="3509" spans="1:5" hidden="1">
      <c r="A3509">
        <v>4064</v>
      </c>
      <c r="B3509">
        <v>159802</v>
      </c>
      <c r="D3509" t="s">
        <v>2262</v>
      </c>
      <c r="E3509" t="str">
        <f t="shared" si="54"/>
        <v>159802-Criação de animais de estimação</v>
      </c>
    </row>
    <row r="3510" spans="1:5" hidden="1">
      <c r="A3510">
        <v>4064</v>
      </c>
      <c r="B3510">
        <v>159803</v>
      </c>
      <c r="D3510" t="s">
        <v>2263</v>
      </c>
      <c r="E3510" t="str">
        <f t="shared" si="54"/>
        <v>159803-Criação de escargô</v>
      </c>
    </row>
    <row r="3511" spans="1:5" hidden="1">
      <c r="A3511">
        <v>4064</v>
      </c>
      <c r="B3511">
        <v>159804</v>
      </c>
      <c r="D3511" t="s">
        <v>2264</v>
      </c>
      <c r="E3511" t="str">
        <f t="shared" si="54"/>
        <v>159804-Criação de bicho-da-seda</v>
      </c>
    </row>
    <row r="3512" spans="1:5" hidden="1">
      <c r="A3512">
        <v>4064</v>
      </c>
      <c r="B3512">
        <v>159899</v>
      </c>
      <c r="D3512" t="s">
        <v>2265</v>
      </c>
      <c r="E3512" t="str">
        <f t="shared" si="54"/>
        <v>159899-Criação de animais não especificados</v>
      </c>
    </row>
    <row r="3513" spans="1:5" hidden="1">
      <c r="A3513">
        <v>4064</v>
      </c>
      <c r="B3513">
        <v>161001</v>
      </c>
      <c r="D3513" t="s">
        <v>2266</v>
      </c>
      <c r="E3513" t="str">
        <f t="shared" si="54"/>
        <v>161001-Serviço de pulverização e controle de pragas agrícolas</v>
      </c>
    </row>
    <row r="3514" spans="1:5" hidden="1">
      <c r="A3514">
        <v>4064</v>
      </c>
      <c r="B3514">
        <v>161002</v>
      </c>
      <c r="D3514" t="s">
        <v>2267</v>
      </c>
      <c r="E3514" t="str">
        <f t="shared" si="54"/>
        <v>161002-Serviço de poda de árvores para lavouras</v>
      </c>
    </row>
    <row r="3515" spans="1:5" hidden="1">
      <c r="A3515">
        <v>4064</v>
      </c>
      <c r="B3515">
        <v>161003</v>
      </c>
      <c r="D3515" t="s">
        <v>2268</v>
      </c>
      <c r="E3515" t="str">
        <f t="shared" si="54"/>
        <v>161003-Serviço de preparação de terreno, cultivo e colheita</v>
      </c>
    </row>
    <row r="3516" spans="1:5" hidden="1">
      <c r="A3516">
        <v>4064</v>
      </c>
      <c r="B3516">
        <v>161099</v>
      </c>
      <c r="D3516" t="s">
        <v>2269</v>
      </c>
      <c r="E3516" t="str">
        <f t="shared" si="54"/>
        <v>161099-Atividades de apoio à agricultura não especificadas</v>
      </c>
    </row>
    <row r="3517" spans="1:5" hidden="1">
      <c r="A3517">
        <v>4064</v>
      </c>
      <c r="B3517">
        <v>162801</v>
      </c>
      <c r="D3517" t="s">
        <v>2270</v>
      </c>
      <c r="E3517" t="str">
        <f t="shared" si="54"/>
        <v>162801-Serviço de inseminação artificial em animais</v>
      </c>
    </row>
    <row r="3518" spans="1:5" hidden="1">
      <c r="A3518">
        <v>4064</v>
      </c>
      <c r="B3518">
        <v>162802</v>
      </c>
      <c r="D3518" t="s">
        <v>2271</v>
      </c>
      <c r="E3518" t="str">
        <f t="shared" si="54"/>
        <v>162802-Serviço de tosquiamento de ovinos</v>
      </c>
    </row>
    <row r="3519" spans="1:5" hidden="1">
      <c r="A3519">
        <v>4064</v>
      </c>
      <c r="B3519">
        <v>162803</v>
      </c>
      <c r="D3519" t="s">
        <v>2272</v>
      </c>
      <c r="E3519" t="str">
        <f t="shared" si="54"/>
        <v>162803-Serviço de manejo de animais</v>
      </c>
    </row>
    <row r="3520" spans="1:5" hidden="1">
      <c r="A3520">
        <v>4064</v>
      </c>
      <c r="B3520">
        <v>162899</v>
      </c>
      <c r="D3520" t="s">
        <v>2273</v>
      </c>
      <c r="E3520" t="str">
        <f t="shared" si="54"/>
        <v>162899-Atividades de apoio à pecuária não especificadas</v>
      </c>
    </row>
    <row r="3521" spans="1:5" hidden="1">
      <c r="A3521">
        <v>4064</v>
      </c>
      <c r="B3521">
        <v>163600</v>
      </c>
      <c r="D3521" t="s">
        <v>2274</v>
      </c>
      <c r="E3521" t="str">
        <f t="shared" si="54"/>
        <v>163600-Atividades de pós-colheita</v>
      </c>
    </row>
    <row r="3522" spans="1:5" hidden="1">
      <c r="A3522">
        <v>4065</v>
      </c>
      <c r="B3522">
        <v>111301</v>
      </c>
      <c r="D3522" t="s">
        <v>2194</v>
      </c>
      <c r="E3522" t="str">
        <f t="shared" si="54"/>
        <v>111301-Cultivo de arroz</v>
      </c>
    </row>
    <row r="3523" spans="1:5" hidden="1">
      <c r="A3523">
        <v>4065</v>
      </c>
      <c r="B3523">
        <v>111302</v>
      </c>
      <c r="D3523" t="s">
        <v>2195</v>
      </c>
      <c r="E3523" t="str">
        <f t="shared" si="54"/>
        <v>111302-Cultivo de milho</v>
      </c>
    </row>
    <row r="3524" spans="1:5" hidden="1">
      <c r="A3524">
        <v>4065</v>
      </c>
      <c r="B3524">
        <v>111303</v>
      </c>
      <c r="D3524" t="s">
        <v>2196</v>
      </c>
      <c r="E3524" t="str">
        <f t="shared" si="54"/>
        <v>111303-Cultivo de trigo</v>
      </c>
    </row>
    <row r="3525" spans="1:5" hidden="1">
      <c r="A3525">
        <v>4065</v>
      </c>
      <c r="B3525">
        <v>111399</v>
      </c>
      <c r="D3525" t="s">
        <v>2197</v>
      </c>
      <c r="E3525" t="str">
        <f t="shared" si="54"/>
        <v>111399-Cultivo de outros cereais não especificados</v>
      </c>
    </row>
    <row r="3526" spans="1:5" hidden="1">
      <c r="A3526">
        <v>4065</v>
      </c>
      <c r="B3526">
        <v>112101</v>
      </c>
      <c r="D3526" t="s">
        <v>2198</v>
      </c>
      <c r="E3526" t="str">
        <f t="shared" si="54"/>
        <v>112101-Cultivo de algodão herbáceo</v>
      </c>
    </row>
    <row r="3527" spans="1:5" hidden="1">
      <c r="A3527">
        <v>4065</v>
      </c>
      <c r="B3527">
        <v>112102</v>
      </c>
      <c r="D3527" t="s">
        <v>2199</v>
      </c>
      <c r="E3527" t="str">
        <f t="shared" si="54"/>
        <v>112102-Cultivo de juta</v>
      </c>
    </row>
    <row r="3528" spans="1:5" hidden="1">
      <c r="A3528">
        <v>4065</v>
      </c>
      <c r="B3528">
        <v>112199</v>
      </c>
      <c r="D3528" t="s">
        <v>2200</v>
      </c>
      <c r="E3528" t="str">
        <f t="shared" ref="E3528:E3591" si="55">CONCATENATE(B3528,"-",D3528)</f>
        <v>112199-Cultivo de outras fibras de lavoura temporária não especificadas</v>
      </c>
    </row>
    <row r="3529" spans="1:5" hidden="1">
      <c r="A3529">
        <v>4065</v>
      </c>
      <c r="B3529">
        <v>113000</v>
      </c>
      <c r="D3529" t="s">
        <v>2201</v>
      </c>
      <c r="E3529" t="str">
        <f t="shared" si="55"/>
        <v>113000-Cultivo de cana-de-açúcar</v>
      </c>
    </row>
    <row r="3530" spans="1:5" hidden="1">
      <c r="A3530">
        <v>4065</v>
      </c>
      <c r="B3530">
        <v>114800</v>
      </c>
      <c r="D3530" t="s">
        <v>2202</v>
      </c>
      <c r="E3530" t="str">
        <f t="shared" si="55"/>
        <v>114800-Cultivo de fumo</v>
      </c>
    </row>
    <row r="3531" spans="1:5" hidden="1">
      <c r="A3531">
        <v>4065</v>
      </c>
      <c r="B3531">
        <v>115600</v>
      </c>
      <c r="D3531" t="s">
        <v>2203</v>
      </c>
      <c r="E3531" t="str">
        <f t="shared" si="55"/>
        <v>115600-Cultivo de soja</v>
      </c>
    </row>
    <row r="3532" spans="1:5" hidden="1">
      <c r="A3532">
        <v>4065</v>
      </c>
      <c r="B3532">
        <v>116401</v>
      </c>
      <c r="D3532" t="s">
        <v>2204</v>
      </c>
      <c r="E3532" t="str">
        <f t="shared" si="55"/>
        <v>116401-Cultivo de amendoim</v>
      </c>
    </row>
    <row r="3533" spans="1:5" hidden="1">
      <c r="A3533">
        <v>4065</v>
      </c>
      <c r="B3533">
        <v>116402</v>
      </c>
      <c r="D3533" t="s">
        <v>2205</v>
      </c>
      <c r="E3533" t="str">
        <f t="shared" si="55"/>
        <v>116402-Cultivo de girassol</v>
      </c>
    </row>
    <row r="3534" spans="1:5" hidden="1">
      <c r="A3534">
        <v>4065</v>
      </c>
      <c r="B3534">
        <v>116403</v>
      </c>
      <c r="D3534" t="s">
        <v>2206</v>
      </c>
      <c r="E3534" t="str">
        <f t="shared" si="55"/>
        <v>116403-Cultivo de mamona</v>
      </c>
    </row>
    <row r="3535" spans="1:5" hidden="1">
      <c r="A3535">
        <v>4065</v>
      </c>
      <c r="B3535">
        <v>116499</v>
      </c>
      <c r="D3535" t="s">
        <v>2207</v>
      </c>
      <c r="E3535" t="str">
        <f t="shared" si="55"/>
        <v>116499-Cultivo de outras oleaginosas de lavoura temporária não especificadas</v>
      </c>
    </row>
    <row r="3536" spans="1:5" hidden="1">
      <c r="A3536">
        <v>4065</v>
      </c>
      <c r="B3536">
        <v>119901</v>
      </c>
      <c r="D3536" t="s">
        <v>2208</v>
      </c>
      <c r="E3536" t="str">
        <f t="shared" si="55"/>
        <v>119901-Cultivo de abacaxi</v>
      </c>
    </row>
    <row r="3537" spans="1:5" hidden="1">
      <c r="A3537">
        <v>4065</v>
      </c>
      <c r="B3537">
        <v>119902</v>
      </c>
      <c r="D3537" t="s">
        <v>2209</v>
      </c>
      <c r="E3537" t="str">
        <f t="shared" si="55"/>
        <v>119902-Cultivo de alho</v>
      </c>
    </row>
    <row r="3538" spans="1:5" hidden="1">
      <c r="A3538">
        <v>4065</v>
      </c>
      <c r="B3538">
        <v>119903</v>
      </c>
      <c r="D3538" t="s">
        <v>2210</v>
      </c>
      <c r="E3538" t="str">
        <f t="shared" si="55"/>
        <v>119903-Cultivo de batata-inglesa</v>
      </c>
    </row>
    <row r="3539" spans="1:5" hidden="1">
      <c r="A3539">
        <v>4065</v>
      </c>
      <c r="B3539">
        <v>119904</v>
      </c>
      <c r="D3539" t="s">
        <v>2211</v>
      </c>
      <c r="E3539" t="str">
        <f t="shared" si="55"/>
        <v>119904-Cultivo de cebola</v>
      </c>
    </row>
    <row r="3540" spans="1:5" hidden="1">
      <c r="A3540">
        <v>4065</v>
      </c>
      <c r="B3540">
        <v>119905</v>
      </c>
      <c r="D3540" t="s">
        <v>2212</v>
      </c>
      <c r="E3540" t="str">
        <f t="shared" si="55"/>
        <v>119905-Cultivo de feijão</v>
      </c>
    </row>
    <row r="3541" spans="1:5" hidden="1">
      <c r="A3541">
        <v>4065</v>
      </c>
      <c r="B3541">
        <v>119906</v>
      </c>
      <c r="D3541" t="s">
        <v>2213</v>
      </c>
      <c r="E3541" t="str">
        <f t="shared" si="55"/>
        <v>119906-Cultivo de mandioca</v>
      </c>
    </row>
    <row r="3542" spans="1:5" hidden="1">
      <c r="A3542">
        <v>4065</v>
      </c>
      <c r="B3542">
        <v>119907</v>
      </c>
      <c r="D3542" t="s">
        <v>2214</v>
      </c>
      <c r="E3542" t="str">
        <f t="shared" si="55"/>
        <v>119907-Cultivo de melão</v>
      </c>
    </row>
    <row r="3543" spans="1:5" hidden="1">
      <c r="A3543">
        <v>4065</v>
      </c>
      <c r="B3543">
        <v>119908</v>
      </c>
      <c r="D3543" t="s">
        <v>2215</v>
      </c>
      <c r="E3543" t="str">
        <f t="shared" si="55"/>
        <v>119908-Cultivo de melancia</v>
      </c>
    </row>
    <row r="3544" spans="1:5" hidden="1">
      <c r="A3544">
        <v>4065</v>
      </c>
      <c r="B3544">
        <v>119909</v>
      </c>
      <c r="D3544" t="s">
        <v>2216</v>
      </c>
      <c r="E3544" t="str">
        <f t="shared" si="55"/>
        <v>119909-Cultivo de tomate rasteiro</v>
      </c>
    </row>
    <row r="3545" spans="1:5" hidden="1">
      <c r="A3545">
        <v>4065</v>
      </c>
      <c r="B3545">
        <v>119999</v>
      </c>
      <c r="D3545" t="s">
        <v>2217</v>
      </c>
      <c r="E3545" t="str">
        <f t="shared" si="55"/>
        <v>119999-Cultivo de outras plantas de lavoura temporária não especificadas</v>
      </c>
    </row>
    <row r="3546" spans="1:5" hidden="1">
      <c r="A3546">
        <v>4065</v>
      </c>
      <c r="B3546">
        <v>121101</v>
      </c>
      <c r="D3546" t="s">
        <v>2218</v>
      </c>
      <c r="E3546" t="str">
        <f t="shared" si="55"/>
        <v>121101-Horticultura, exceto morango</v>
      </c>
    </row>
    <row r="3547" spans="1:5" hidden="1">
      <c r="A3547">
        <v>4065</v>
      </c>
      <c r="B3547">
        <v>121102</v>
      </c>
      <c r="D3547" t="s">
        <v>2219</v>
      </c>
      <c r="E3547" t="str">
        <f t="shared" si="55"/>
        <v>121102-Cultivo de morango</v>
      </c>
    </row>
    <row r="3548" spans="1:5" hidden="1">
      <c r="A3548">
        <v>4065</v>
      </c>
      <c r="B3548">
        <v>122900</v>
      </c>
      <c r="D3548" t="s">
        <v>2220</v>
      </c>
      <c r="E3548" t="str">
        <f t="shared" si="55"/>
        <v>122900-Cultivo de flores e plantas ornamentais</v>
      </c>
    </row>
    <row r="3549" spans="1:5" hidden="1">
      <c r="A3549">
        <v>4065</v>
      </c>
      <c r="B3549">
        <v>131800</v>
      </c>
      <c r="D3549" t="s">
        <v>2221</v>
      </c>
      <c r="E3549" t="str">
        <f t="shared" si="55"/>
        <v>131800-Cultivo de laranja</v>
      </c>
    </row>
    <row r="3550" spans="1:5" hidden="1">
      <c r="A3550">
        <v>4065</v>
      </c>
      <c r="B3550">
        <v>132600</v>
      </c>
      <c r="D3550" t="s">
        <v>2222</v>
      </c>
      <c r="E3550" t="str">
        <f t="shared" si="55"/>
        <v>132600-Cultivo de uva</v>
      </c>
    </row>
    <row r="3551" spans="1:5" hidden="1">
      <c r="A3551">
        <v>4065</v>
      </c>
      <c r="B3551">
        <v>133401</v>
      </c>
      <c r="D3551" t="s">
        <v>2223</v>
      </c>
      <c r="E3551" t="str">
        <f t="shared" si="55"/>
        <v>133401-Cultivo de açaí</v>
      </c>
    </row>
    <row r="3552" spans="1:5" hidden="1">
      <c r="A3552">
        <v>4065</v>
      </c>
      <c r="B3552">
        <v>133402</v>
      </c>
      <c r="D3552" t="s">
        <v>2224</v>
      </c>
      <c r="E3552" t="str">
        <f t="shared" si="55"/>
        <v>133402-Cultivo de banana</v>
      </c>
    </row>
    <row r="3553" spans="1:5" hidden="1">
      <c r="A3553">
        <v>4065</v>
      </c>
      <c r="B3553">
        <v>133403</v>
      </c>
      <c r="D3553" t="s">
        <v>2225</v>
      </c>
      <c r="E3553" t="str">
        <f t="shared" si="55"/>
        <v>133403-Cultivo de caju</v>
      </c>
    </row>
    <row r="3554" spans="1:5" hidden="1">
      <c r="A3554">
        <v>4065</v>
      </c>
      <c r="B3554">
        <v>133404</v>
      </c>
      <c r="D3554" t="s">
        <v>2226</v>
      </c>
      <c r="E3554" t="str">
        <f t="shared" si="55"/>
        <v>133404-Cultivo de cítricos, exceto laranja</v>
      </c>
    </row>
    <row r="3555" spans="1:5" hidden="1">
      <c r="A3555">
        <v>4065</v>
      </c>
      <c r="B3555">
        <v>133405</v>
      </c>
      <c r="D3555" t="s">
        <v>2227</v>
      </c>
      <c r="E3555" t="str">
        <f t="shared" si="55"/>
        <v>133405-Cultivo de coco-da-baía</v>
      </c>
    </row>
    <row r="3556" spans="1:5" hidden="1">
      <c r="A3556">
        <v>4065</v>
      </c>
      <c r="B3556">
        <v>133406</v>
      </c>
      <c r="D3556" t="s">
        <v>2228</v>
      </c>
      <c r="E3556" t="str">
        <f t="shared" si="55"/>
        <v>133406-Cultivo de guaraná</v>
      </c>
    </row>
    <row r="3557" spans="1:5" hidden="1">
      <c r="A3557">
        <v>4065</v>
      </c>
      <c r="B3557">
        <v>133407</v>
      </c>
      <c r="D3557" t="s">
        <v>2229</v>
      </c>
      <c r="E3557" t="str">
        <f t="shared" si="55"/>
        <v>133407-Cultivo de maçã</v>
      </c>
    </row>
    <row r="3558" spans="1:5" hidden="1">
      <c r="A3558">
        <v>4065</v>
      </c>
      <c r="B3558">
        <v>133408</v>
      </c>
      <c r="D3558" t="s">
        <v>2230</v>
      </c>
      <c r="E3558" t="str">
        <f t="shared" si="55"/>
        <v>133408-Cultivo de mamão</v>
      </c>
    </row>
    <row r="3559" spans="1:5" hidden="1">
      <c r="A3559">
        <v>4065</v>
      </c>
      <c r="B3559">
        <v>133409</v>
      </c>
      <c r="D3559" t="s">
        <v>2231</v>
      </c>
      <c r="E3559" t="str">
        <f t="shared" si="55"/>
        <v>133409-Cultivo de maracujá</v>
      </c>
    </row>
    <row r="3560" spans="1:5" hidden="1">
      <c r="A3560">
        <v>4065</v>
      </c>
      <c r="B3560">
        <v>133410</v>
      </c>
      <c r="D3560" t="s">
        <v>2232</v>
      </c>
      <c r="E3560" t="str">
        <f t="shared" si="55"/>
        <v>133410-Cultivo de manga</v>
      </c>
    </row>
    <row r="3561" spans="1:5" hidden="1">
      <c r="A3561">
        <v>4065</v>
      </c>
      <c r="B3561">
        <v>133411</v>
      </c>
      <c r="D3561" t="s">
        <v>2233</v>
      </c>
      <c r="E3561" t="str">
        <f t="shared" si="55"/>
        <v>133411-Cultivo de pêssego</v>
      </c>
    </row>
    <row r="3562" spans="1:5" hidden="1">
      <c r="A3562">
        <v>4065</v>
      </c>
      <c r="B3562">
        <v>133499</v>
      </c>
      <c r="D3562" t="s">
        <v>2234</v>
      </c>
      <c r="E3562" t="str">
        <f t="shared" si="55"/>
        <v>133499-Cultivo de frutas de lavoura permanente não especificadas</v>
      </c>
    </row>
    <row r="3563" spans="1:5" hidden="1">
      <c r="A3563">
        <v>4065</v>
      </c>
      <c r="B3563">
        <v>134200</v>
      </c>
      <c r="D3563" t="s">
        <v>2235</v>
      </c>
      <c r="E3563" t="str">
        <f t="shared" si="55"/>
        <v>134200-Cultivo de café</v>
      </c>
    </row>
    <row r="3564" spans="1:5" hidden="1">
      <c r="A3564">
        <v>4065</v>
      </c>
      <c r="B3564">
        <v>135100</v>
      </c>
      <c r="D3564" t="s">
        <v>2236</v>
      </c>
      <c r="E3564" t="str">
        <f t="shared" si="55"/>
        <v>135100-Cultivo de cacau</v>
      </c>
    </row>
    <row r="3565" spans="1:5" hidden="1">
      <c r="A3565">
        <v>4065</v>
      </c>
      <c r="B3565">
        <v>139301</v>
      </c>
      <c r="D3565" t="s">
        <v>2237</v>
      </c>
      <c r="E3565" t="str">
        <f t="shared" si="55"/>
        <v>139301-Cultivo de chá-da-índia</v>
      </c>
    </row>
    <row r="3566" spans="1:5" hidden="1">
      <c r="A3566">
        <v>4065</v>
      </c>
      <c r="B3566">
        <v>139302</v>
      </c>
      <c r="D3566" t="s">
        <v>2238</v>
      </c>
      <c r="E3566" t="str">
        <f t="shared" si="55"/>
        <v>139302-Cultivo de erva-mate</v>
      </c>
    </row>
    <row r="3567" spans="1:5" hidden="1">
      <c r="A3567">
        <v>4065</v>
      </c>
      <c r="B3567">
        <v>139303</v>
      </c>
      <c r="D3567" t="s">
        <v>2239</v>
      </c>
      <c r="E3567" t="str">
        <f t="shared" si="55"/>
        <v>139303-Cultivo de pimenta-do-reino</v>
      </c>
    </row>
    <row r="3568" spans="1:5" hidden="1">
      <c r="A3568">
        <v>4065</v>
      </c>
      <c r="B3568">
        <v>139304</v>
      </c>
      <c r="D3568" t="s">
        <v>2240</v>
      </c>
      <c r="E3568" t="str">
        <f t="shared" si="55"/>
        <v>139304-Cultivo de plantas para condimento, exceto pimenta-do-reino</v>
      </c>
    </row>
    <row r="3569" spans="1:5" hidden="1">
      <c r="A3569">
        <v>4065</v>
      </c>
      <c r="B3569">
        <v>139305</v>
      </c>
      <c r="D3569" t="s">
        <v>2241</v>
      </c>
      <c r="E3569" t="str">
        <f t="shared" si="55"/>
        <v>139305-Cultivo de dendê</v>
      </c>
    </row>
    <row r="3570" spans="1:5" hidden="1">
      <c r="A3570">
        <v>4065</v>
      </c>
      <c r="B3570">
        <v>139306</v>
      </c>
      <c r="D3570" t="s">
        <v>2242</v>
      </c>
      <c r="E3570" t="str">
        <f t="shared" si="55"/>
        <v>139306-Cultivo de seringueira</v>
      </c>
    </row>
    <row r="3571" spans="1:5" hidden="1">
      <c r="A3571">
        <v>4065</v>
      </c>
      <c r="B3571">
        <v>139399</v>
      </c>
      <c r="D3571" t="s">
        <v>2243</v>
      </c>
      <c r="E3571" t="str">
        <f t="shared" si="55"/>
        <v>139399-Cultivo de outras plantas de lavoura permanente não especificadas</v>
      </c>
    </row>
    <row r="3572" spans="1:5" hidden="1">
      <c r="A3572">
        <v>4065</v>
      </c>
      <c r="B3572">
        <v>141501</v>
      </c>
      <c r="D3572" t="s">
        <v>2244</v>
      </c>
      <c r="E3572" t="str">
        <f t="shared" si="55"/>
        <v>141501-Produção de sementes certificadas, exceto de forrageiras para pasto</v>
      </c>
    </row>
    <row r="3573" spans="1:5" hidden="1">
      <c r="A3573">
        <v>4065</v>
      </c>
      <c r="B3573">
        <v>141502</v>
      </c>
      <c r="D3573" t="s">
        <v>2245</v>
      </c>
      <c r="E3573" t="str">
        <f t="shared" si="55"/>
        <v>141502-Produção de sementes certificadas de forrageiras para formação de pasto</v>
      </c>
    </row>
    <row r="3574" spans="1:5" hidden="1">
      <c r="A3574">
        <v>4065</v>
      </c>
      <c r="B3574">
        <v>142300</v>
      </c>
      <c r="D3574" t="s">
        <v>2246</v>
      </c>
      <c r="E3574" t="str">
        <f t="shared" si="55"/>
        <v>142300-Produção de mudas e outras formas de propagação vegetal, certificadas</v>
      </c>
    </row>
    <row r="3575" spans="1:5" hidden="1">
      <c r="A3575">
        <v>4065</v>
      </c>
      <c r="B3575">
        <v>151201</v>
      </c>
      <c r="D3575" t="s">
        <v>2247</v>
      </c>
      <c r="E3575" t="str">
        <f t="shared" si="55"/>
        <v>151201-Criação de bovinos para corte</v>
      </c>
    </row>
    <row r="3576" spans="1:5" hidden="1">
      <c r="A3576">
        <v>4065</v>
      </c>
      <c r="B3576">
        <v>151202</v>
      </c>
      <c r="D3576" t="s">
        <v>2248</v>
      </c>
      <c r="E3576" t="str">
        <f t="shared" si="55"/>
        <v>151202-Criação de bovinos para leite</v>
      </c>
    </row>
    <row r="3577" spans="1:5" hidden="1">
      <c r="A3577">
        <v>4065</v>
      </c>
      <c r="B3577">
        <v>151203</v>
      </c>
      <c r="D3577" t="s">
        <v>2249</v>
      </c>
      <c r="E3577" t="str">
        <f t="shared" si="55"/>
        <v>151203-Criação de bovinos, exceto para corte e leite</v>
      </c>
    </row>
    <row r="3578" spans="1:5" hidden="1">
      <c r="A3578">
        <v>4065</v>
      </c>
      <c r="B3578">
        <v>152101</v>
      </c>
      <c r="D3578" t="s">
        <v>2250</v>
      </c>
      <c r="E3578" t="str">
        <f t="shared" si="55"/>
        <v>152101-Criação de bufalinos</v>
      </c>
    </row>
    <row r="3579" spans="1:5" hidden="1">
      <c r="A3579">
        <v>4065</v>
      </c>
      <c r="B3579">
        <v>152102</v>
      </c>
      <c r="D3579" t="s">
        <v>2251</v>
      </c>
      <c r="E3579" t="str">
        <f t="shared" si="55"/>
        <v>152102-Criação de eqüinos</v>
      </c>
    </row>
    <row r="3580" spans="1:5" hidden="1">
      <c r="A3580">
        <v>4065</v>
      </c>
      <c r="B3580">
        <v>152103</v>
      </c>
      <c r="D3580" t="s">
        <v>2252</v>
      </c>
      <c r="E3580" t="str">
        <f t="shared" si="55"/>
        <v>152103-Criação de asininos e muares</v>
      </c>
    </row>
    <row r="3581" spans="1:5" hidden="1">
      <c r="A3581">
        <v>4065</v>
      </c>
      <c r="B3581">
        <v>153901</v>
      </c>
      <c r="D3581" t="s">
        <v>2253</v>
      </c>
      <c r="E3581" t="str">
        <f t="shared" si="55"/>
        <v>153901-Criação de caprinos</v>
      </c>
    </row>
    <row r="3582" spans="1:5" hidden="1">
      <c r="A3582">
        <v>4065</v>
      </c>
      <c r="B3582">
        <v>153902</v>
      </c>
      <c r="D3582" t="s">
        <v>2254</v>
      </c>
      <c r="E3582" t="str">
        <f t="shared" si="55"/>
        <v>153902-Criação de ovinos, inclusive para produção de lã</v>
      </c>
    </row>
    <row r="3583" spans="1:5" hidden="1">
      <c r="A3583">
        <v>4065</v>
      </c>
      <c r="B3583">
        <v>154700</v>
      </c>
      <c r="D3583" t="s">
        <v>2255</v>
      </c>
      <c r="E3583" t="str">
        <f t="shared" si="55"/>
        <v>154700-Criação de suínos</v>
      </c>
    </row>
    <row r="3584" spans="1:5" hidden="1">
      <c r="A3584">
        <v>4065</v>
      </c>
      <c r="B3584">
        <v>155501</v>
      </c>
      <c r="D3584" t="s">
        <v>2256</v>
      </c>
      <c r="E3584" t="str">
        <f t="shared" si="55"/>
        <v>155501-Criação de frangos para corte</v>
      </c>
    </row>
    <row r="3585" spans="1:5" hidden="1">
      <c r="A3585">
        <v>4065</v>
      </c>
      <c r="B3585">
        <v>155502</v>
      </c>
      <c r="D3585" t="s">
        <v>2257</v>
      </c>
      <c r="E3585" t="str">
        <f t="shared" si="55"/>
        <v>155502-Produção de pintos de um dia</v>
      </c>
    </row>
    <row r="3586" spans="1:5" hidden="1">
      <c r="A3586">
        <v>4065</v>
      </c>
      <c r="B3586">
        <v>155503</v>
      </c>
      <c r="D3586" t="s">
        <v>2258</v>
      </c>
      <c r="E3586" t="str">
        <f t="shared" si="55"/>
        <v>155503-Criação de outros galináceos, exceto para corte</v>
      </c>
    </row>
    <row r="3587" spans="1:5" hidden="1">
      <c r="A3587">
        <v>4065</v>
      </c>
      <c r="B3587">
        <v>155504</v>
      </c>
      <c r="D3587" t="s">
        <v>2259</v>
      </c>
      <c r="E3587" t="str">
        <f t="shared" si="55"/>
        <v>155504-Criação de aves, exceto galináceos</v>
      </c>
    </row>
    <row r="3588" spans="1:5" hidden="1">
      <c r="A3588">
        <v>4065</v>
      </c>
      <c r="B3588">
        <v>155505</v>
      </c>
      <c r="D3588" t="s">
        <v>2260</v>
      </c>
      <c r="E3588" t="str">
        <f t="shared" si="55"/>
        <v>155505-Produção de ovos</v>
      </c>
    </row>
    <row r="3589" spans="1:5" hidden="1">
      <c r="A3589">
        <v>4065</v>
      </c>
      <c r="B3589">
        <v>159801</v>
      </c>
      <c r="D3589" t="s">
        <v>2261</v>
      </c>
      <c r="E3589" t="str">
        <f t="shared" si="55"/>
        <v>159801-Apicultura</v>
      </c>
    </row>
    <row r="3590" spans="1:5" hidden="1">
      <c r="A3590">
        <v>4065</v>
      </c>
      <c r="B3590">
        <v>159802</v>
      </c>
      <c r="D3590" t="s">
        <v>2262</v>
      </c>
      <c r="E3590" t="str">
        <f t="shared" si="55"/>
        <v>159802-Criação de animais de estimação</v>
      </c>
    </row>
    <row r="3591" spans="1:5" hidden="1">
      <c r="A3591">
        <v>4065</v>
      </c>
      <c r="B3591">
        <v>159803</v>
      </c>
      <c r="D3591" t="s">
        <v>2263</v>
      </c>
      <c r="E3591" t="str">
        <f t="shared" si="55"/>
        <v>159803-Criação de escargô</v>
      </c>
    </row>
    <row r="3592" spans="1:5" hidden="1">
      <c r="A3592">
        <v>4065</v>
      </c>
      <c r="B3592">
        <v>159804</v>
      </c>
      <c r="D3592" t="s">
        <v>2264</v>
      </c>
      <c r="E3592" t="str">
        <f t="shared" ref="E3592:E3655" si="56">CONCATENATE(B3592,"-",D3592)</f>
        <v>159804-Criação de bicho-da-seda</v>
      </c>
    </row>
    <row r="3593" spans="1:5" hidden="1">
      <c r="A3593">
        <v>4065</v>
      </c>
      <c r="B3593">
        <v>159899</v>
      </c>
      <c r="D3593" t="s">
        <v>2265</v>
      </c>
      <c r="E3593" t="str">
        <f t="shared" si="56"/>
        <v>159899-Criação de animais não especificados</v>
      </c>
    </row>
    <row r="3594" spans="1:5" hidden="1">
      <c r="A3594">
        <v>4065</v>
      </c>
      <c r="B3594">
        <v>161001</v>
      </c>
      <c r="D3594" t="s">
        <v>2266</v>
      </c>
      <c r="E3594" t="str">
        <f t="shared" si="56"/>
        <v>161001-Serviço de pulverização e controle de pragas agrícolas</v>
      </c>
    </row>
    <row r="3595" spans="1:5" hidden="1">
      <c r="A3595">
        <v>4065</v>
      </c>
      <c r="B3595">
        <v>161002</v>
      </c>
      <c r="D3595" t="s">
        <v>2267</v>
      </c>
      <c r="E3595" t="str">
        <f t="shared" si="56"/>
        <v>161002-Serviço de poda de árvores para lavouras</v>
      </c>
    </row>
    <row r="3596" spans="1:5" hidden="1">
      <c r="A3596">
        <v>4065</v>
      </c>
      <c r="B3596">
        <v>161003</v>
      </c>
      <c r="D3596" t="s">
        <v>2268</v>
      </c>
      <c r="E3596" t="str">
        <f t="shared" si="56"/>
        <v>161003-Serviço de preparação de terreno, cultivo e colheita</v>
      </c>
    </row>
    <row r="3597" spans="1:5" hidden="1">
      <c r="A3597">
        <v>4065</v>
      </c>
      <c r="B3597">
        <v>161099</v>
      </c>
      <c r="D3597" t="s">
        <v>2269</v>
      </c>
      <c r="E3597" t="str">
        <f t="shared" si="56"/>
        <v>161099-Atividades de apoio à agricultura não especificadas</v>
      </c>
    </row>
    <row r="3598" spans="1:5" hidden="1">
      <c r="A3598">
        <v>4065</v>
      </c>
      <c r="B3598">
        <v>162801</v>
      </c>
      <c r="D3598" t="s">
        <v>2270</v>
      </c>
      <c r="E3598" t="str">
        <f t="shared" si="56"/>
        <v>162801-Serviço de inseminação artificial em animais</v>
      </c>
    </row>
    <row r="3599" spans="1:5" hidden="1">
      <c r="A3599">
        <v>4065</v>
      </c>
      <c r="B3599">
        <v>162802</v>
      </c>
      <c r="D3599" t="s">
        <v>2271</v>
      </c>
      <c r="E3599" t="str">
        <f t="shared" si="56"/>
        <v>162802-Serviço de tosquiamento de ovinos</v>
      </c>
    </row>
    <row r="3600" spans="1:5" hidden="1">
      <c r="A3600">
        <v>4065</v>
      </c>
      <c r="B3600">
        <v>162803</v>
      </c>
      <c r="D3600" t="s">
        <v>2272</v>
      </c>
      <c r="E3600" t="str">
        <f t="shared" si="56"/>
        <v>162803-Serviço de manejo de animais</v>
      </c>
    </row>
    <row r="3601" spans="1:5" hidden="1">
      <c r="A3601">
        <v>4065</v>
      </c>
      <c r="B3601">
        <v>162899</v>
      </c>
      <c r="D3601" t="s">
        <v>2273</v>
      </c>
      <c r="E3601" t="str">
        <f t="shared" si="56"/>
        <v>162899-Atividades de apoio à pecuária não especificadas</v>
      </c>
    </row>
    <row r="3602" spans="1:5" hidden="1">
      <c r="A3602">
        <v>4065</v>
      </c>
      <c r="B3602">
        <v>163600</v>
      </c>
      <c r="D3602" t="s">
        <v>2274</v>
      </c>
      <c r="E3602" t="str">
        <f t="shared" si="56"/>
        <v>163600-Atividades de pós-colheita</v>
      </c>
    </row>
    <row r="3603" spans="1:5" hidden="1">
      <c r="A3603">
        <v>4066</v>
      </c>
      <c r="B3603">
        <v>111301</v>
      </c>
      <c r="D3603" t="s">
        <v>2194</v>
      </c>
      <c r="E3603" t="str">
        <f t="shared" si="56"/>
        <v>111301-Cultivo de arroz</v>
      </c>
    </row>
    <row r="3604" spans="1:5" hidden="1">
      <c r="A3604">
        <v>4066</v>
      </c>
      <c r="B3604">
        <v>111302</v>
      </c>
      <c r="D3604" t="s">
        <v>2195</v>
      </c>
      <c r="E3604" t="str">
        <f t="shared" si="56"/>
        <v>111302-Cultivo de milho</v>
      </c>
    </row>
    <row r="3605" spans="1:5" hidden="1">
      <c r="A3605">
        <v>4066</v>
      </c>
      <c r="B3605">
        <v>111303</v>
      </c>
      <c r="D3605" t="s">
        <v>2196</v>
      </c>
      <c r="E3605" t="str">
        <f t="shared" si="56"/>
        <v>111303-Cultivo de trigo</v>
      </c>
    </row>
    <row r="3606" spans="1:5" hidden="1">
      <c r="A3606">
        <v>4066</v>
      </c>
      <c r="B3606">
        <v>111399</v>
      </c>
      <c r="D3606" t="s">
        <v>2197</v>
      </c>
      <c r="E3606" t="str">
        <f t="shared" si="56"/>
        <v>111399-Cultivo de outros cereais não especificados</v>
      </c>
    </row>
    <row r="3607" spans="1:5" hidden="1">
      <c r="A3607">
        <v>4066</v>
      </c>
      <c r="B3607">
        <v>112101</v>
      </c>
      <c r="D3607" t="s">
        <v>2198</v>
      </c>
      <c r="E3607" t="str">
        <f t="shared" si="56"/>
        <v>112101-Cultivo de algodão herbáceo</v>
      </c>
    </row>
    <row r="3608" spans="1:5" hidden="1">
      <c r="A3608">
        <v>4066</v>
      </c>
      <c r="B3608">
        <v>112102</v>
      </c>
      <c r="D3608" t="s">
        <v>2199</v>
      </c>
      <c r="E3608" t="str">
        <f t="shared" si="56"/>
        <v>112102-Cultivo de juta</v>
      </c>
    </row>
    <row r="3609" spans="1:5" hidden="1">
      <c r="A3609">
        <v>4066</v>
      </c>
      <c r="B3609">
        <v>112199</v>
      </c>
      <c r="D3609" t="s">
        <v>2200</v>
      </c>
      <c r="E3609" t="str">
        <f t="shared" si="56"/>
        <v>112199-Cultivo de outras fibras de lavoura temporária não especificadas</v>
      </c>
    </row>
    <row r="3610" spans="1:5" hidden="1">
      <c r="A3610">
        <v>4066</v>
      </c>
      <c r="B3610">
        <v>113000</v>
      </c>
      <c r="D3610" t="s">
        <v>2201</v>
      </c>
      <c r="E3610" t="str">
        <f t="shared" si="56"/>
        <v>113000-Cultivo de cana-de-açúcar</v>
      </c>
    </row>
    <row r="3611" spans="1:5" hidden="1">
      <c r="A3611">
        <v>4066</v>
      </c>
      <c r="B3611">
        <v>114800</v>
      </c>
      <c r="D3611" t="s">
        <v>2202</v>
      </c>
      <c r="E3611" t="str">
        <f t="shared" si="56"/>
        <v>114800-Cultivo de fumo</v>
      </c>
    </row>
    <row r="3612" spans="1:5" hidden="1">
      <c r="A3612">
        <v>4066</v>
      </c>
      <c r="B3612">
        <v>115600</v>
      </c>
      <c r="D3612" t="s">
        <v>2203</v>
      </c>
      <c r="E3612" t="str">
        <f t="shared" si="56"/>
        <v>115600-Cultivo de soja</v>
      </c>
    </row>
    <row r="3613" spans="1:5" hidden="1">
      <c r="A3613">
        <v>4066</v>
      </c>
      <c r="B3613">
        <v>116401</v>
      </c>
      <c r="D3613" t="s">
        <v>2204</v>
      </c>
      <c r="E3613" t="str">
        <f t="shared" si="56"/>
        <v>116401-Cultivo de amendoim</v>
      </c>
    </row>
    <row r="3614" spans="1:5" hidden="1">
      <c r="A3614">
        <v>4066</v>
      </c>
      <c r="B3614">
        <v>116402</v>
      </c>
      <c r="D3614" t="s">
        <v>2205</v>
      </c>
      <c r="E3614" t="str">
        <f t="shared" si="56"/>
        <v>116402-Cultivo de girassol</v>
      </c>
    </row>
    <row r="3615" spans="1:5" hidden="1">
      <c r="A3615">
        <v>4066</v>
      </c>
      <c r="B3615">
        <v>116403</v>
      </c>
      <c r="D3615" t="s">
        <v>2206</v>
      </c>
      <c r="E3615" t="str">
        <f t="shared" si="56"/>
        <v>116403-Cultivo de mamona</v>
      </c>
    </row>
    <row r="3616" spans="1:5" hidden="1">
      <c r="A3616">
        <v>4066</v>
      </c>
      <c r="B3616">
        <v>116499</v>
      </c>
      <c r="D3616" t="s">
        <v>2207</v>
      </c>
      <c r="E3616" t="str">
        <f t="shared" si="56"/>
        <v>116499-Cultivo de outras oleaginosas de lavoura temporária não especificadas</v>
      </c>
    </row>
    <row r="3617" spans="1:5" hidden="1">
      <c r="A3617">
        <v>4066</v>
      </c>
      <c r="B3617">
        <v>119901</v>
      </c>
      <c r="D3617" t="s">
        <v>2208</v>
      </c>
      <c r="E3617" t="str">
        <f t="shared" si="56"/>
        <v>119901-Cultivo de abacaxi</v>
      </c>
    </row>
    <row r="3618" spans="1:5" hidden="1">
      <c r="A3618">
        <v>4066</v>
      </c>
      <c r="B3618">
        <v>119902</v>
      </c>
      <c r="D3618" t="s">
        <v>2209</v>
      </c>
      <c r="E3618" t="str">
        <f t="shared" si="56"/>
        <v>119902-Cultivo de alho</v>
      </c>
    </row>
    <row r="3619" spans="1:5" hidden="1">
      <c r="A3619">
        <v>4066</v>
      </c>
      <c r="B3619">
        <v>119903</v>
      </c>
      <c r="D3619" t="s">
        <v>2210</v>
      </c>
      <c r="E3619" t="str">
        <f t="shared" si="56"/>
        <v>119903-Cultivo de batata-inglesa</v>
      </c>
    </row>
    <row r="3620" spans="1:5" hidden="1">
      <c r="A3620">
        <v>4066</v>
      </c>
      <c r="B3620">
        <v>119904</v>
      </c>
      <c r="D3620" t="s">
        <v>2211</v>
      </c>
      <c r="E3620" t="str">
        <f t="shared" si="56"/>
        <v>119904-Cultivo de cebola</v>
      </c>
    </row>
    <row r="3621" spans="1:5" hidden="1">
      <c r="A3621">
        <v>4066</v>
      </c>
      <c r="B3621">
        <v>119905</v>
      </c>
      <c r="D3621" t="s">
        <v>2212</v>
      </c>
      <c r="E3621" t="str">
        <f t="shared" si="56"/>
        <v>119905-Cultivo de feijão</v>
      </c>
    </row>
    <row r="3622" spans="1:5" hidden="1">
      <c r="A3622">
        <v>4066</v>
      </c>
      <c r="B3622">
        <v>119906</v>
      </c>
      <c r="D3622" t="s">
        <v>2213</v>
      </c>
      <c r="E3622" t="str">
        <f t="shared" si="56"/>
        <v>119906-Cultivo de mandioca</v>
      </c>
    </row>
    <row r="3623" spans="1:5" hidden="1">
      <c r="A3623">
        <v>4066</v>
      </c>
      <c r="B3623">
        <v>119907</v>
      </c>
      <c r="D3623" t="s">
        <v>2214</v>
      </c>
      <c r="E3623" t="str">
        <f t="shared" si="56"/>
        <v>119907-Cultivo de melão</v>
      </c>
    </row>
    <row r="3624" spans="1:5" hidden="1">
      <c r="A3624">
        <v>4066</v>
      </c>
      <c r="B3624">
        <v>119908</v>
      </c>
      <c r="D3624" t="s">
        <v>2215</v>
      </c>
      <c r="E3624" t="str">
        <f t="shared" si="56"/>
        <v>119908-Cultivo de melancia</v>
      </c>
    </row>
    <row r="3625" spans="1:5" hidden="1">
      <c r="A3625">
        <v>4066</v>
      </c>
      <c r="B3625">
        <v>119909</v>
      </c>
      <c r="D3625" t="s">
        <v>2216</v>
      </c>
      <c r="E3625" t="str">
        <f t="shared" si="56"/>
        <v>119909-Cultivo de tomate rasteiro</v>
      </c>
    </row>
    <row r="3626" spans="1:5" hidden="1">
      <c r="A3626">
        <v>4066</v>
      </c>
      <c r="B3626">
        <v>119999</v>
      </c>
      <c r="D3626" t="s">
        <v>2217</v>
      </c>
      <c r="E3626" t="str">
        <f t="shared" si="56"/>
        <v>119999-Cultivo de outras plantas de lavoura temporária não especificadas</v>
      </c>
    </row>
    <row r="3627" spans="1:5" hidden="1">
      <c r="A3627">
        <v>4066</v>
      </c>
      <c r="B3627">
        <v>121101</v>
      </c>
      <c r="D3627" t="s">
        <v>2218</v>
      </c>
      <c r="E3627" t="str">
        <f t="shared" si="56"/>
        <v>121101-Horticultura, exceto morango</v>
      </c>
    </row>
    <row r="3628" spans="1:5" hidden="1">
      <c r="A3628">
        <v>4066</v>
      </c>
      <c r="B3628">
        <v>121102</v>
      </c>
      <c r="D3628" t="s">
        <v>2219</v>
      </c>
      <c r="E3628" t="str">
        <f t="shared" si="56"/>
        <v>121102-Cultivo de morango</v>
      </c>
    </row>
    <row r="3629" spans="1:5" hidden="1">
      <c r="A3629">
        <v>4066</v>
      </c>
      <c r="B3629">
        <v>122900</v>
      </c>
      <c r="D3629" t="s">
        <v>2220</v>
      </c>
      <c r="E3629" t="str">
        <f t="shared" si="56"/>
        <v>122900-Cultivo de flores e plantas ornamentais</v>
      </c>
    </row>
    <row r="3630" spans="1:5" hidden="1">
      <c r="A3630">
        <v>4066</v>
      </c>
      <c r="B3630">
        <v>131800</v>
      </c>
      <c r="D3630" t="s">
        <v>2221</v>
      </c>
      <c r="E3630" t="str">
        <f t="shared" si="56"/>
        <v>131800-Cultivo de laranja</v>
      </c>
    </row>
    <row r="3631" spans="1:5" hidden="1">
      <c r="A3631">
        <v>4066</v>
      </c>
      <c r="B3631">
        <v>132600</v>
      </c>
      <c r="D3631" t="s">
        <v>2222</v>
      </c>
      <c r="E3631" t="str">
        <f t="shared" si="56"/>
        <v>132600-Cultivo de uva</v>
      </c>
    </row>
    <row r="3632" spans="1:5" hidden="1">
      <c r="A3632">
        <v>4066</v>
      </c>
      <c r="B3632">
        <v>133401</v>
      </c>
      <c r="D3632" t="s">
        <v>2223</v>
      </c>
      <c r="E3632" t="str">
        <f t="shared" si="56"/>
        <v>133401-Cultivo de açaí</v>
      </c>
    </row>
    <row r="3633" spans="1:5" hidden="1">
      <c r="A3633">
        <v>4066</v>
      </c>
      <c r="B3633">
        <v>133402</v>
      </c>
      <c r="D3633" t="s">
        <v>2224</v>
      </c>
      <c r="E3633" t="str">
        <f t="shared" si="56"/>
        <v>133402-Cultivo de banana</v>
      </c>
    </row>
    <row r="3634" spans="1:5" hidden="1">
      <c r="A3634">
        <v>4066</v>
      </c>
      <c r="B3634">
        <v>133403</v>
      </c>
      <c r="D3634" t="s">
        <v>2225</v>
      </c>
      <c r="E3634" t="str">
        <f t="shared" si="56"/>
        <v>133403-Cultivo de caju</v>
      </c>
    </row>
    <row r="3635" spans="1:5" hidden="1">
      <c r="A3635">
        <v>4066</v>
      </c>
      <c r="B3635">
        <v>133404</v>
      </c>
      <c r="D3635" t="s">
        <v>2226</v>
      </c>
      <c r="E3635" t="str">
        <f t="shared" si="56"/>
        <v>133404-Cultivo de cítricos, exceto laranja</v>
      </c>
    </row>
    <row r="3636" spans="1:5" hidden="1">
      <c r="A3636">
        <v>4066</v>
      </c>
      <c r="B3636">
        <v>133405</v>
      </c>
      <c r="D3636" t="s">
        <v>2227</v>
      </c>
      <c r="E3636" t="str">
        <f t="shared" si="56"/>
        <v>133405-Cultivo de coco-da-baía</v>
      </c>
    </row>
    <row r="3637" spans="1:5" hidden="1">
      <c r="A3637">
        <v>4066</v>
      </c>
      <c r="B3637">
        <v>133406</v>
      </c>
      <c r="D3637" t="s">
        <v>2228</v>
      </c>
      <c r="E3637" t="str">
        <f t="shared" si="56"/>
        <v>133406-Cultivo de guaraná</v>
      </c>
    </row>
    <row r="3638" spans="1:5" hidden="1">
      <c r="A3638">
        <v>4066</v>
      </c>
      <c r="B3638">
        <v>133407</v>
      </c>
      <c r="D3638" t="s">
        <v>2229</v>
      </c>
      <c r="E3638" t="str">
        <f t="shared" si="56"/>
        <v>133407-Cultivo de maçã</v>
      </c>
    </row>
    <row r="3639" spans="1:5" hidden="1">
      <c r="A3639">
        <v>4066</v>
      </c>
      <c r="B3639">
        <v>133408</v>
      </c>
      <c r="D3639" t="s">
        <v>2230</v>
      </c>
      <c r="E3639" t="str">
        <f t="shared" si="56"/>
        <v>133408-Cultivo de mamão</v>
      </c>
    </row>
    <row r="3640" spans="1:5" hidden="1">
      <c r="A3640">
        <v>4066</v>
      </c>
      <c r="B3640">
        <v>133409</v>
      </c>
      <c r="D3640" t="s">
        <v>2231</v>
      </c>
      <c r="E3640" t="str">
        <f t="shared" si="56"/>
        <v>133409-Cultivo de maracujá</v>
      </c>
    </row>
    <row r="3641" spans="1:5" hidden="1">
      <c r="A3641">
        <v>4066</v>
      </c>
      <c r="B3641">
        <v>133410</v>
      </c>
      <c r="D3641" t="s">
        <v>2232</v>
      </c>
      <c r="E3641" t="str">
        <f t="shared" si="56"/>
        <v>133410-Cultivo de manga</v>
      </c>
    </row>
    <row r="3642" spans="1:5" hidden="1">
      <c r="A3642">
        <v>4066</v>
      </c>
      <c r="B3642">
        <v>133411</v>
      </c>
      <c r="D3642" t="s">
        <v>2233</v>
      </c>
      <c r="E3642" t="str">
        <f t="shared" si="56"/>
        <v>133411-Cultivo de pêssego</v>
      </c>
    </row>
    <row r="3643" spans="1:5" hidden="1">
      <c r="A3643">
        <v>4066</v>
      </c>
      <c r="B3643">
        <v>133499</v>
      </c>
      <c r="D3643" t="s">
        <v>2234</v>
      </c>
      <c r="E3643" t="str">
        <f t="shared" si="56"/>
        <v>133499-Cultivo de frutas de lavoura permanente não especificadas</v>
      </c>
    </row>
    <row r="3644" spans="1:5" hidden="1">
      <c r="A3644">
        <v>4066</v>
      </c>
      <c r="B3644">
        <v>134200</v>
      </c>
      <c r="D3644" t="s">
        <v>2235</v>
      </c>
      <c r="E3644" t="str">
        <f t="shared" si="56"/>
        <v>134200-Cultivo de café</v>
      </c>
    </row>
    <row r="3645" spans="1:5" hidden="1">
      <c r="A3645">
        <v>4066</v>
      </c>
      <c r="B3645">
        <v>135100</v>
      </c>
      <c r="D3645" t="s">
        <v>2236</v>
      </c>
      <c r="E3645" t="str">
        <f t="shared" si="56"/>
        <v>135100-Cultivo de cacau</v>
      </c>
    </row>
    <row r="3646" spans="1:5" hidden="1">
      <c r="A3646">
        <v>4066</v>
      </c>
      <c r="B3646">
        <v>139301</v>
      </c>
      <c r="D3646" t="s">
        <v>2237</v>
      </c>
      <c r="E3646" t="str">
        <f t="shared" si="56"/>
        <v>139301-Cultivo de chá-da-índia</v>
      </c>
    </row>
    <row r="3647" spans="1:5" hidden="1">
      <c r="A3647">
        <v>4066</v>
      </c>
      <c r="B3647">
        <v>139302</v>
      </c>
      <c r="D3647" t="s">
        <v>2238</v>
      </c>
      <c r="E3647" t="str">
        <f t="shared" si="56"/>
        <v>139302-Cultivo de erva-mate</v>
      </c>
    </row>
    <row r="3648" spans="1:5" hidden="1">
      <c r="A3648">
        <v>4066</v>
      </c>
      <c r="B3648">
        <v>139303</v>
      </c>
      <c r="D3648" t="s">
        <v>2239</v>
      </c>
      <c r="E3648" t="str">
        <f t="shared" si="56"/>
        <v>139303-Cultivo de pimenta-do-reino</v>
      </c>
    </row>
    <row r="3649" spans="1:5" hidden="1">
      <c r="A3649">
        <v>4066</v>
      </c>
      <c r="B3649">
        <v>139304</v>
      </c>
      <c r="D3649" t="s">
        <v>2240</v>
      </c>
      <c r="E3649" t="str">
        <f t="shared" si="56"/>
        <v>139304-Cultivo de plantas para condimento, exceto pimenta-do-reino</v>
      </c>
    </row>
    <row r="3650" spans="1:5" hidden="1">
      <c r="A3650">
        <v>4066</v>
      </c>
      <c r="B3650">
        <v>139305</v>
      </c>
      <c r="D3650" t="s">
        <v>2241</v>
      </c>
      <c r="E3650" t="str">
        <f t="shared" si="56"/>
        <v>139305-Cultivo de dendê</v>
      </c>
    </row>
    <row r="3651" spans="1:5" hidden="1">
      <c r="A3651">
        <v>4066</v>
      </c>
      <c r="B3651">
        <v>139306</v>
      </c>
      <c r="D3651" t="s">
        <v>2242</v>
      </c>
      <c r="E3651" t="str">
        <f t="shared" si="56"/>
        <v>139306-Cultivo de seringueira</v>
      </c>
    </row>
    <row r="3652" spans="1:5" hidden="1">
      <c r="A3652">
        <v>4066</v>
      </c>
      <c r="B3652">
        <v>139399</v>
      </c>
      <c r="D3652" t="s">
        <v>2243</v>
      </c>
      <c r="E3652" t="str">
        <f t="shared" si="56"/>
        <v>139399-Cultivo de outras plantas de lavoura permanente não especificadas</v>
      </c>
    </row>
    <row r="3653" spans="1:5" hidden="1">
      <c r="A3653">
        <v>4066</v>
      </c>
      <c r="B3653">
        <v>141501</v>
      </c>
      <c r="D3653" t="s">
        <v>2244</v>
      </c>
      <c r="E3653" t="str">
        <f t="shared" si="56"/>
        <v>141501-Produção de sementes certificadas, exceto de forrageiras para pasto</v>
      </c>
    </row>
    <row r="3654" spans="1:5" hidden="1">
      <c r="A3654">
        <v>4066</v>
      </c>
      <c r="B3654">
        <v>141502</v>
      </c>
      <c r="D3654" t="s">
        <v>2245</v>
      </c>
      <c r="E3654" t="str">
        <f t="shared" si="56"/>
        <v>141502-Produção de sementes certificadas de forrageiras para formação de pasto</v>
      </c>
    </row>
    <row r="3655" spans="1:5" hidden="1">
      <c r="A3655">
        <v>4066</v>
      </c>
      <c r="B3655">
        <v>142300</v>
      </c>
      <c r="D3655" t="s">
        <v>2246</v>
      </c>
      <c r="E3655" t="str">
        <f t="shared" si="56"/>
        <v>142300-Produção de mudas e outras formas de propagação vegetal, certificadas</v>
      </c>
    </row>
    <row r="3656" spans="1:5" hidden="1">
      <c r="A3656">
        <v>4066</v>
      </c>
      <c r="B3656">
        <v>151201</v>
      </c>
      <c r="D3656" t="s">
        <v>2247</v>
      </c>
      <c r="E3656" t="str">
        <f t="shared" ref="E3656:E3719" si="57">CONCATENATE(B3656,"-",D3656)</f>
        <v>151201-Criação de bovinos para corte</v>
      </c>
    </row>
    <row r="3657" spans="1:5" hidden="1">
      <c r="A3657">
        <v>4066</v>
      </c>
      <c r="B3657">
        <v>151202</v>
      </c>
      <c r="D3657" t="s">
        <v>2248</v>
      </c>
      <c r="E3657" t="str">
        <f t="shared" si="57"/>
        <v>151202-Criação de bovinos para leite</v>
      </c>
    </row>
    <row r="3658" spans="1:5" hidden="1">
      <c r="A3658">
        <v>4066</v>
      </c>
      <c r="B3658">
        <v>151203</v>
      </c>
      <c r="D3658" t="s">
        <v>2249</v>
      </c>
      <c r="E3658" t="str">
        <f t="shared" si="57"/>
        <v>151203-Criação de bovinos, exceto para corte e leite</v>
      </c>
    </row>
    <row r="3659" spans="1:5" hidden="1">
      <c r="A3659">
        <v>4066</v>
      </c>
      <c r="B3659">
        <v>152101</v>
      </c>
      <c r="D3659" t="s">
        <v>2250</v>
      </c>
      <c r="E3659" t="str">
        <f t="shared" si="57"/>
        <v>152101-Criação de bufalinos</v>
      </c>
    </row>
    <row r="3660" spans="1:5" hidden="1">
      <c r="A3660">
        <v>4066</v>
      </c>
      <c r="B3660">
        <v>152102</v>
      </c>
      <c r="D3660" t="s">
        <v>2251</v>
      </c>
      <c r="E3660" t="str">
        <f t="shared" si="57"/>
        <v>152102-Criação de eqüinos</v>
      </c>
    </row>
    <row r="3661" spans="1:5" hidden="1">
      <c r="A3661">
        <v>4066</v>
      </c>
      <c r="B3661">
        <v>152103</v>
      </c>
      <c r="D3661" t="s">
        <v>2252</v>
      </c>
      <c r="E3661" t="str">
        <f t="shared" si="57"/>
        <v>152103-Criação de asininos e muares</v>
      </c>
    </row>
    <row r="3662" spans="1:5" hidden="1">
      <c r="A3662">
        <v>4066</v>
      </c>
      <c r="B3662">
        <v>153901</v>
      </c>
      <c r="D3662" t="s">
        <v>2253</v>
      </c>
      <c r="E3662" t="str">
        <f t="shared" si="57"/>
        <v>153901-Criação de caprinos</v>
      </c>
    </row>
    <row r="3663" spans="1:5" hidden="1">
      <c r="A3663">
        <v>4066</v>
      </c>
      <c r="B3663">
        <v>153902</v>
      </c>
      <c r="D3663" t="s">
        <v>2254</v>
      </c>
      <c r="E3663" t="str">
        <f t="shared" si="57"/>
        <v>153902-Criação de ovinos, inclusive para produção de lã</v>
      </c>
    </row>
    <row r="3664" spans="1:5" hidden="1">
      <c r="A3664">
        <v>4066</v>
      </c>
      <c r="B3664">
        <v>154700</v>
      </c>
      <c r="D3664" t="s">
        <v>2255</v>
      </c>
      <c r="E3664" t="str">
        <f t="shared" si="57"/>
        <v>154700-Criação de suínos</v>
      </c>
    </row>
    <row r="3665" spans="1:5" hidden="1">
      <c r="A3665">
        <v>4066</v>
      </c>
      <c r="B3665">
        <v>155501</v>
      </c>
      <c r="D3665" t="s">
        <v>2256</v>
      </c>
      <c r="E3665" t="str">
        <f t="shared" si="57"/>
        <v>155501-Criação de frangos para corte</v>
      </c>
    </row>
    <row r="3666" spans="1:5" hidden="1">
      <c r="A3666">
        <v>4066</v>
      </c>
      <c r="B3666">
        <v>155502</v>
      </c>
      <c r="D3666" t="s">
        <v>2257</v>
      </c>
      <c r="E3666" t="str">
        <f t="shared" si="57"/>
        <v>155502-Produção de pintos de um dia</v>
      </c>
    </row>
    <row r="3667" spans="1:5" hidden="1">
      <c r="A3667">
        <v>4066</v>
      </c>
      <c r="B3667">
        <v>155503</v>
      </c>
      <c r="D3667" t="s">
        <v>2258</v>
      </c>
      <c r="E3667" t="str">
        <f t="shared" si="57"/>
        <v>155503-Criação de outros galináceos, exceto para corte</v>
      </c>
    </row>
    <row r="3668" spans="1:5" hidden="1">
      <c r="A3668">
        <v>4066</v>
      </c>
      <c r="B3668">
        <v>155504</v>
      </c>
      <c r="D3668" t="s">
        <v>2259</v>
      </c>
      <c r="E3668" t="str">
        <f t="shared" si="57"/>
        <v>155504-Criação de aves, exceto galináceos</v>
      </c>
    </row>
    <row r="3669" spans="1:5" hidden="1">
      <c r="A3669">
        <v>4066</v>
      </c>
      <c r="B3669">
        <v>155505</v>
      </c>
      <c r="D3669" t="s">
        <v>2260</v>
      </c>
      <c r="E3669" t="str">
        <f t="shared" si="57"/>
        <v>155505-Produção de ovos</v>
      </c>
    </row>
    <row r="3670" spans="1:5" hidden="1">
      <c r="A3670">
        <v>4066</v>
      </c>
      <c r="B3670">
        <v>159801</v>
      </c>
      <c r="D3670" t="s">
        <v>2261</v>
      </c>
      <c r="E3670" t="str">
        <f t="shared" si="57"/>
        <v>159801-Apicultura</v>
      </c>
    </row>
    <row r="3671" spans="1:5" hidden="1">
      <c r="A3671">
        <v>4066</v>
      </c>
      <c r="B3671">
        <v>159802</v>
      </c>
      <c r="D3671" t="s">
        <v>2262</v>
      </c>
      <c r="E3671" t="str">
        <f t="shared" si="57"/>
        <v>159802-Criação de animais de estimação</v>
      </c>
    </row>
    <row r="3672" spans="1:5" hidden="1">
      <c r="A3672">
        <v>4066</v>
      </c>
      <c r="B3672">
        <v>159803</v>
      </c>
      <c r="D3672" t="s">
        <v>2263</v>
      </c>
      <c r="E3672" t="str">
        <f t="shared" si="57"/>
        <v>159803-Criação de escargô</v>
      </c>
    </row>
    <row r="3673" spans="1:5" hidden="1">
      <c r="A3673">
        <v>4066</v>
      </c>
      <c r="B3673">
        <v>159804</v>
      </c>
      <c r="D3673" t="s">
        <v>2264</v>
      </c>
      <c r="E3673" t="str">
        <f t="shared" si="57"/>
        <v>159804-Criação de bicho-da-seda</v>
      </c>
    </row>
    <row r="3674" spans="1:5" hidden="1">
      <c r="A3674">
        <v>4066</v>
      </c>
      <c r="B3674">
        <v>159899</v>
      </c>
      <c r="D3674" t="s">
        <v>2265</v>
      </c>
      <c r="E3674" t="str">
        <f t="shared" si="57"/>
        <v>159899-Criação de animais não especificados</v>
      </c>
    </row>
    <row r="3675" spans="1:5" hidden="1">
      <c r="A3675">
        <v>4066</v>
      </c>
      <c r="B3675">
        <v>161001</v>
      </c>
      <c r="D3675" t="s">
        <v>2266</v>
      </c>
      <c r="E3675" t="str">
        <f t="shared" si="57"/>
        <v>161001-Serviço de pulverização e controle de pragas agrícolas</v>
      </c>
    </row>
    <row r="3676" spans="1:5" hidden="1">
      <c r="A3676">
        <v>4066</v>
      </c>
      <c r="B3676">
        <v>161002</v>
      </c>
      <c r="D3676" t="s">
        <v>2267</v>
      </c>
      <c r="E3676" t="str">
        <f t="shared" si="57"/>
        <v>161002-Serviço de poda de árvores para lavouras</v>
      </c>
    </row>
    <row r="3677" spans="1:5" hidden="1">
      <c r="A3677">
        <v>4066</v>
      </c>
      <c r="B3677">
        <v>161003</v>
      </c>
      <c r="D3677" t="s">
        <v>2268</v>
      </c>
      <c r="E3677" t="str">
        <f t="shared" si="57"/>
        <v>161003-Serviço de preparação de terreno, cultivo e colheita</v>
      </c>
    </row>
    <row r="3678" spans="1:5" hidden="1">
      <c r="A3678">
        <v>4066</v>
      </c>
      <c r="B3678">
        <v>161099</v>
      </c>
      <c r="D3678" t="s">
        <v>2269</v>
      </c>
      <c r="E3678" t="str">
        <f t="shared" si="57"/>
        <v>161099-Atividades de apoio à agricultura não especificadas</v>
      </c>
    </row>
    <row r="3679" spans="1:5" hidden="1">
      <c r="A3679">
        <v>4066</v>
      </c>
      <c r="B3679">
        <v>162801</v>
      </c>
      <c r="D3679" t="s">
        <v>2270</v>
      </c>
      <c r="E3679" t="str">
        <f t="shared" si="57"/>
        <v>162801-Serviço de inseminação artificial em animais</v>
      </c>
    </row>
    <row r="3680" spans="1:5" hidden="1">
      <c r="A3680">
        <v>4066</v>
      </c>
      <c r="B3680">
        <v>162802</v>
      </c>
      <c r="D3680" t="s">
        <v>2271</v>
      </c>
      <c r="E3680" t="str">
        <f t="shared" si="57"/>
        <v>162802-Serviço de tosquiamento de ovinos</v>
      </c>
    </row>
    <row r="3681" spans="1:5" hidden="1">
      <c r="A3681">
        <v>4066</v>
      </c>
      <c r="B3681">
        <v>162803</v>
      </c>
      <c r="D3681" t="s">
        <v>2272</v>
      </c>
      <c r="E3681" t="str">
        <f t="shared" si="57"/>
        <v>162803-Serviço de manejo de animais</v>
      </c>
    </row>
    <row r="3682" spans="1:5" hidden="1">
      <c r="A3682">
        <v>4066</v>
      </c>
      <c r="B3682">
        <v>162899</v>
      </c>
      <c r="D3682" t="s">
        <v>2273</v>
      </c>
      <c r="E3682" t="str">
        <f t="shared" si="57"/>
        <v>162899-Atividades de apoio à pecuária não especificadas</v>
      </c>
    </row>
    <row r="3683" spans="1:5" hidden="1">
      <c r="A3683">
        <v>4066</v>
      </c>
      <c r="B3683">
        <v>163600</v>
      </c>
      <c r="D3683" t="s">
        <v>2274</v>
      </c>
      <c r="E3683" t="str">
        <f t="shared" si="57"/>
        <v>163600-Atividades de pós-colheita</v>
      </c>
    </row>
    <row r="3684" spans="1:5" hidden="1">
      <c r="A3684">
        <v>4067</v>
      </c>
      <c r="B3684">
        <v>111301</v>
      </c>
      <c r="D3684" t="s">
        <v>2194</v>
      </c>
      <c r="E3684" t="str">
        <f t="shared" si="57"/>
        <v>111301-Cultivo de arroz</v>
      </c>
    </row>
    <row r="3685" spans="1:5" hidden="1">
      <c r="A3685">
        <v>4067</v>
      </c>
      <c r="B3685">
        <v>111302</v>
      </c>
      <c r="D3685" t="s">
        <v>2195</v>
      </c>
      <c r="E3685" t="str">
        <f t="shared" si="57"/>
        <v>111302-Cultivo de milho</v>
      </c>
    </row>
    <row r="3686" spans="1:5" hidden="1">
      <c r="A3686">
        <v>4067</v>
      </c>
      <c r="B3686">
        <v>111303</v>
      </c>
      <c r="D3686" t="s">
        <v>2196</v>
      </c>
      <c r="E3686" t="str">
        <f t="shared" si="57"/>
        <v>111303-Cultivo de trigo</v>
      </c>
    </row>
    <row r="3687" spans="1:5" hidden="1">
      <c r="A3687">
        <v>4067</v>
      </c>
      <c r="B3687">
        <v>111399</v>
      </c>
      <c r="D3687" t="s">
        <v>2197</v>
      </c>
      <c r="E3687" t="str">
        <f t="shared" si="57"/>
        <v>111399-Cultivo de outros cereais não especificados</v>
      </c>
    </row>
    <row r="3688" spans="1:5" hidden="1">
      <c r="A3688">
        <v>4067</v>
      </c>
      <c r="B3688">
        <v>112101</v>
      </c>
      <c r="D3688" t="s">
        <v>2198</v>
      </c>
      <c r="E3688" t="str">
        <f t="shared" si="57"/>
        <v>112101-Cultivo de algodão herbáceo</v>
      </c>
    </row>
    <row r="3689" spans="1:5" hidden="1">
      <c r="A3689">
        <v>4067</v>
      </c>
      <c r="B3689">
        <v>112102</v>
      </c>
      <c r="D3689" t="s">
        <v>2199</v>
      </c>
      <c r="E3689" t="str">
        <f t="shared" si="57"/>
        <v>112102-Cultivo de juta</v>
      </c>
    </row>
    <row r="3690" spans="1:5" hidden="1">
      <c r="A3690">
        <v>4067</v>
      </c>
      <c r="B3690">
        <v>112199</v>
      </c>
      <c r="D3690" t="s">
        <v>2200</v>
      </c>
      <c r="E3690" t="str">
        <f t="shared" si="57"/>
        <v>112199-Cultivo de outras fibras de lavoura temporária não especificadas</v>
      </c>
    </row>
    <row r="3691" spans="1:5" hidden="1">
      <c r="A3691">
        <v>4067</v>
      </c>
      <c r="B3691">
        <v>113000</v>
      </c>
      <c r="D3691" t="s">
        <v>2201</v>
      </c>
      <c r="E3691" t="str">
        <f t="shared" si="57"/>
        <v>113000-Cultivo de cana-de-açúcar</v>
      </c>
    </row>
    <row r="3692" spans="1:5" hidden="1">
      <c r="A3692">
        <v>4067</v>
      </c>
      <c r="B3692">
        <v>114800</v>
      </c>
      <c r="D3692" t="s">
        <v>2202</v>
      </c>
      <c r="E3692" t="str">
        <f t="shared" si="57"/>
        <v>114800-Cultivo de fumo</v>
      </c>
    </row>
    <row r="3693" spans="1:5" hidden="1">
      <c r="A3693">
        <v>4067</v>
      </c>
      <c r="B3693">
        <v>115600</v>
      </c>
      <c r="D3693" t="s">
        <v>2203</v>
      </c>
      <c r="E3693" t="str">
        <f t="shared" si="57"/>
        <v>115600-Cultivo de soja</v>
      </c>
    </row>
    <row r="3694" spans="1:5" hidden="1">
      <c r="A3694">
        <v>4067</v>
      </c>
      <c r="B3694">
        <v>116401</v>
      </c>
      <c r="D3694" t="s">
        <v>2204</v>
      </c>
      <c r="E3694" t="str">
        <f t="shared" si="57"/>
        <v>116401-Cultivo de amendoim</v>
      </c>
    </row>
    <row r="3695" spans="1:5" hidden="1">
      <c r="A3695">
        <v>4067</v>
      </c>
      <c r="B3695">
        <v>116402</v>
      </c>
      <c r="D3695" t="s">
        <v>2205</v>
      </c>
      <c r="E3695" t="str">
        <f t="shared" si="57"/>
        <v>116402-Cultivo de girassol</v>
      </c>
    </row>
    <row r="3696" spans="1:5" hidden="1">
      <c r="A3696">
        <v>4067</v>
      </c>
      <c r="B3696">
        <v>116403</v>
      </c>
      <c r="D3696" t="s">
        <v>2206</v>
      </c>
      <c r="E3696" t="str">
        <f t="shared" si="57"/>
        <v>116403-Cultivo de mamona</v>
      </c>
    </row>
    <row r="3697" spans="1:5" hidden="1">
      <c r="A3697">
        <v>4067</v>
      </c>
      <c r="B3697">
        <v>116499</v>
      </c>
      <c r="D3697" t="s">
        <v>2207</v>
      </c>
      <c r="E3697" t="str">
        <f t="shared" si="57"/>
        <v>116499-Cultivo de outras oleaginosas de lavoura temporária não especificadas</v>
      </c>
    </row>
    <row r="3698" spans="1:5" hidden="1">
      <c r="A3698">
        <v>4067</v>
      </c>
      <c r="B3698">
        <v>119901</v>
      </c>
      <c r="D3698" t="s">
        <v>2208</v>
      </c>
      <c r="E3698" t="str">
        <f t="shared" si="57"/>
        <v>119901-Cultivo de abacaxi</v>
      </c>
    </row>
    <row r="3699" spans="1:5" hidden="1">
      <c r="A3699">
        <v>4067</v>
      </c>
      <c r="B3699">
        <v>119902</v>
      </c>
      <c r="D3699" t="s">
        <v>2209</v>
      </c>
      <c r="E3699" t="str">
        <f t="shared" si="57"/>
        <v>119902-Cultivo de alho</v>
      </c>
    </row>
    <row r="3700" spans="1:5" hidden="1">
      <c r="A3700">
        <v>4067</v>
      </c>
      <c r="B3700">
        <v>119903</v>
      </c>
      <c r="D3700" t="s">
        <v>2210</v>
      </c>
      <c r="E3700" t="str">
        <f t="shared" si="57"/>
        <v>119903-Cultivo de batata-inglesa</v>
      </c>
    </row>
    <row r="3701" spans="1:5" hidden="1">
      <c r="A3701">
        <v>4067</v>
      </c>
      <c r="B3701">
        <v>119904</v>
      </c>
      <c r="D3701" t="s">
        <v>2211</v>
      </c>
      <c r="E3701" t="str">
        <f t="shared" si="57"/>
        <v>119904-Cultivo de cebola</v>
      </c>
    </row>
    <row r="3702" spans="1:5" hidden="1">
      <c r="A3702">
        <v>4067</v>
      </c>
      <c r="B3702">
        <v>119905</v>
      </c>
      <c r="D3702" t="s">
        <v>2212</v>
      </c>
      <c r="E3702" t="str">
        <f t="shared" si="57"/>
        <v>119905-Cultivo de feijão</v>
      </c>
    </row>
    <row r="3703" spans="1:5" hidden="1">
      <c r="A3703">
        <v>4067</v>
      </c>
      <c r="B3703">
        <v>119906</v>
      </c>
      <c r="D3703" t="s">
        <v>2213</v>
      </c>
      <c r="E3703" t="str">
        <f t="shared" si="57"/>
        <v>119906-Cultivo de mandioca</v>
      </c>
    </row>
    <row r="3704" spans="1:5" hidden="1">
      <c r="A3704">
        <v>4067</v>
      </c>
      <c r="B3704">
        <v>119907</v>
      </c>
      <c r="D3704" t="s">
        <v>2214</v>
      </c>
      <c r="E3704" t="str">
        <f t="shared" si="57"/>
        <v>119907-Cultivo de melão</v>
      </c>
    </row>
    <row r="3705" spans="1:5" hidden="1">
      <c r="A3705">
        <v>4067</v>
      </c>
      <c r="B3705">
        <v>119908</v>
      </c>
      <c r="D3705" t="s">
        <v>2215</v>
      </c>
      <c r="E3705" t="str">
        <f t="shared" si="57"/>
        <v>119908-Cultivo de melancia</v>
      </c>
    </row>
    <row r="3706" spans="1:5" hidden="1">
      <c r="A3706">
        <v>4067</v>
      </c>
      <c r="B3706">
        <v>119909</v>
      </c>
      <c r="D3706" t="s">
        <v>2216</v>
      </c>
      <c r="E3706" t="str">
        <f t="shared" si="57"/>
        <v>119909-Cultivo de tomate rasteiro</v>
      </c>
    </row>
    <row r="3707" spans="1:5" hidden="1">
      <c r="A3707">
        <v>4067</v>
      </c>
      <c r="B3707">
        <v>119999</v>
      </c>
      <c r="D3707" t="s">
        <v>2217</v>
      </c>
      <c r="E3707" t="str">
        <f t="shared" si="57"/>
        <v>119999-Cultivo de outras plantas de lavoura temporária não especificadas</v>
      </c>
    </row>
    <row r="3708" spans="1:5" hidden="1">
      <c r="A3708">
        <v>4067</v>
      </c>
      <c r="B3708">
        <v>121101</v>
      </c>
      <c r="D3708" t="s">
        <v>2218</v>
      </c>
      <c r="E3708" t="str">
        <f t="shared" si="57"/>
        <v>121101-Horticultura, exceto morango</v>
      </c>
    </row>
    <row r="3709" spans="1:5" hidden="1">
      <c r="A3709">
        <v>4067</v>
      </c>
      <c r="B3709">
        <v>121102</v>
      </c>
      <c r="D3709" t="s">
        <v>2219</v>
      </c>
      <c r="E3709" t="str">
        <f t="shared" si="57"/>
        <v>121102-Cultivo de morango</v>
      </c>
    </row>
    <row r="3710" spans="1:5" hidden="1">
      <c r="A3710">
        <v>4067</v>
      </c>
      <c r="B3710">
        <v>122900</v>
      </c>
      <c r="D3710" t="s">
        <v>2220</v>
      </c>
      <c r="E3710" t="str">
        <f t="shared" si="57"/>
        <v>122900-Cultivo de flores e plantas ornamentais</v>
      </c>
    </row>
    <row r="3711" spans="1:5" hidden="1">
      <c r="A3711">
        <v>4067</v>
      </c>
      <c r="B3711">
        <v>131800</v>
      </c>
      <c r="D3711" t="s">
        <v>2221</v>
      </c>
      <c r="E3711" t="str">
        <f t="shared" si="57"/>
        <v>131800-Cultivo de laranja</v>
      </c>
    </row>
    <row r="3712" spans="1:5" hidden="1">
      <c r="A3712">
        <v>4067</v>
      </c>
      <c r="B3712">
        <v>132600</v>
      </c>
      <c r="D3712" t="s">
        <v>2222</v>
      </c>
      <c r="E3712" t="str">
        <f t="shared" si="57"/>
        <v>132600-Cultivo de uva</v>
      </c>
    </row>
    <row r="3713" spans="1:5" hidden="1">
      <c r="A3713">
        <v>4067</v>
      </c>
      <c r="B3713">
        <v>133401</v>
      </c>
      <c r="D3713" t="s">
        <v>2223</v>
      </c>
      <c r="E3713" t="str">
        <f t="shared" si="57"/>
        <v>133401-Cultivo de açaí</v>
      </c>
    </row>
    <row r="3714" spans="1:5" hidden="1">
      <c r="A3714">
        <v>4067</v>
      </c>
      <c r="B3714">
        <v>133402</v>
      </c>
      <c r="D3714" t="s">
        <v>2224</v>
      </c>
      <c r="E3714" t="str">
        <f t="shared" si="57"/>
        <v>133402-Cultivo de banana</v>
      </c>
    </row>
    <row r="3715" spans="1:5" hidden="1">
      <c r="A3715">
        <v>4067</v>
      </c>
      <c r="B3715">
        <v>133403</v>
      </c>
      <c r="D3715" t="s">
        <v>2225</v>
      </c>
      <c r="E3715" t="str">
        <f t="shared" si="57"/>
        <v>133403-Cultivo de caju</v>
      </c>
    </row>
    <row r="3716" spans="1:5" hidden="1">
      <c r="A3716">
        <v>4067</v>
      </c>
      <c r="B3716">
        <v>133404</v>
      </c>
      <c r="D3716" t="s">
        <v>2226</v>
      </c>
      <c r="E3716" t="str">
        <f t="shared" si="57"/>
        <v>133404-Cultivo de cítricos, exceto laranja</v>
      </c>
    </row>
    <row r="3717" spans="1:5" hidden="1">
      <c r="A3717">
        <v>4067</v>
      </c>
      <c r="B3717">
        <v>133405</v>
      </c>
      <c r="D3717" t="s">
        <v>2227</v>
      </c>
      <c r="E3717" t="str">
        <f t="shared" si="57"/>
        <v>133405-Cultivo de coco-da-baía</v>
      </c>
    </row>
    <row r="3718" spans="1:5" hidden="1">
      <c r="A3718">
        <v>4067</v>
      </c>
      <c r="B3718">
        <v>133406</v>
      </c>
      <c r="D3718" t="s">
        <v>2228</v>
      </c>
      <c r="E3718" t="str">
        <f t="shared" si="57"/>
        <v>133406-Cultivo de guaraná</v>
      </c>
    </row>
    <row r="3719" spans="1:5" hidden="1">
      <c r="A3719">
        <v>4067</v>
      </c>
      <c r="B3719">
        <v>133407</v>
      </c>
      <c r="D3719" t="s">
        <v>2229</v>
      </c>
      <c r="E3719" t="str">
        <f t="shared" si="57"/>
        <v>133407-Cultivo de maçã</v>
      </c>
    </row>
    <row r="3720" spans="1:5" hidden="1">
      <c r="A3720">
        <v>4067</v>
      </c>
      <c r="B3720">
        <v>133408</v>
      </c>
      <c r="D3720" t="s">
        <v>2230</v>
      </c>
      <c r="E3720" t="str">
        <f t="shared" ref="E3720:E3783" si="58">CONCATENATE(B3720,"-",D3720)</f>
        <v>133408-Cultivo de mamão</v>
      </c>
    </row>
    <row r="3721" spans="1:5" hidden="1">
      <c r="A3721">
        <v>4067</v>
      </c>
      <c r="B3721">
        <v>133409</v>
      </c>
      <c r="D3721" t="s">
        <v>2231</v>
      </c>
      <c r="E3721" t="str">
        <f t="shared" si="58"/>
        <v>133409-Cultivo de maracujá</v>
      </c>
    </row>
    <row r="3722" spans="1:5" hidden="1">
      <c r="A3722">
        <v>4067</v>
      </c>
      <c r="B3722">
        <v>133410</v>
      </c>
      <c r="D3722" t="s">
        <v>2232</v>
      </c>
      <c r="E3722" t="str">
        <f t="shared" si="58"/>
        <v>133410-Cultivo de manga</v>
      </c>
    </row>
    <row r="3723" spans="1:5" hidden="1">
      <c r="A3723">
        <v>4067</v>
      </c>
      <c r="B3723">
        <v>133411</v>
      </c>
      <c r="D3723" t="s">
        <v>2233</v>
      </c>
      <c r="E3723" t="str">
        <f t="shared" si="58"/>
        <v>133411-Cultivo de pêssego</v>
      </c>
    </row>
    <row r="3724" spans="1:5" hidden="1">
      <c r="A3724">
        <v>4067</v>
      </c>
      <c r="B3724">
        <v>133499</v>
      </c>
      <c r="D3724" t="s">
        <v>2234</v>
      </c>
      <c r="E3724" t="str">
        <f t="shared" si="58"/>
        <v>133499-Cultivo de frutas de lavoura permanente não especificadas</v>
      </c>
    </row>
    <row r="3725" spans="1:5" hidden="1">
      <c r="A3725">
        <v>4067</v>
      </c>
      <c r="B3725">
        <v>134200</v>
      </c>
      <c r="D3725" t="s">
        <v>2235</v>
      </c>
      <c r="E3725" t="str">
        <f t="shared" si="58"/>
        <v>134200-Cultivo de café</v>
      </c>
    </row>
    <row r="3726" spans="1:5" hidden="1">
      <c r="A3726">
        <v>4067</v>
      </c>
      <c r="B3726">
        <v>135100</v>
      </c>
      <c r="D3726" t="s">
        <v>2236</v>
      </c>
      <c r="E3726" t="str">
        <f t="shared" si="58"/>
        <v>135100-Cultivo de cacau</v>
      </c>
    </row>
    <row r="3727" spans="1:5" hidden="1">
      <c r="A3727">
        <v>4067</v>
      </c>
      <c r="B3727">
        <v>139301</v>
      </c>
      <c r="D3727" t="s">
        <v>2237</v>
      </c>
      <c r="E3727" t="str">
        <f t="shared" si="58"/>
        <v>139301-Cultivo de chá-da-índia</v>
      </c>
    </row>
    <row r="3728" spans="1:5" hidden="1">
      <c r="A3728">
        <v>4067</v>
      </c>
      <c r="B3728">
        <v>139302</v>
      </c>
      <c r="D3728" t="s">
        <v>2238</v>
      </c>
      <c r="E3728" t="str">
        <f t="shared" si="58"/>
        <v>139302-Cultivo de erva-mate</v>
      </c>
    </row>
    <row r="3729" spans="1:5" hidden="1">
      <c r="A3729">
        <v>4067</v>
      </c>
      <c r="B3729">
        <v>139303</v>
      </c>
      <c r="D3729" t="s">
        <v>2239</v>
      </c>
      <c r="E3729" t="str">
        <f t="shared" si="58"/>
        <v>139303-Cultivo de pimenta-do-reino</v>
      </c>
    </row>
    <row r="3730" spans="1:5" hidden="1">
      <c r="A3730">
        <v>4067</v>
      </c>
      <c r="B3730">
        <v>139304</v>
      </c>
      <c r="D3730" t="s">
        <v>2240</v>
      </c>
      <c r="E3730" t="str">
        <f t="shared" si="58"/>
        <v>139304-Cultivo de plantas para condimento, exceto pimenta-do-reino</v>
      </c>
    </row>
    <row r="3731" spans="1:5" hidden="1">
      <c r="A3731">
        <v>4067</v>
      </c>
      <c r="B3731">
        <v>139305</v>
      </c>
      <c r="D3731" t="s">
        <v>2241</v>
      </c>
      <c r="E3731" t="str">
        <f t="shared" si="58"/>
        <v>139305-Cultivo de dendê</v>
      </c>
    </row>
    <row r="3732" spans="1:5" hidden="1">
      <c r="A3732">
        <v>4067</v>
      </c>
      <c r="B3732">
        <v>139306</v>
      </c>
      <c r="D3732" t="s">
        <v>2242</v>
      </c>
      <c r="E3732" t="str">
        <f t="shared" si="58"/>
        <v>139306-Cultivo de seringueira</v>
      </c>
    </row>
    <row r="3733" spans="1:5" hidden="1">
      <c r="A3733">
        <v>4067</v>
      </c>
      <c r="B3733">
        <v>139399</v>
      </c>
      <c r="D3733" t="s">
        <v>2243</v>
      </c>
      <c r="E3733" t="str">
        <f t="shared" si="58"/>
        <v>139399-Cultivo de outras plantas de lavoura permanente não especificadas</v>
      </c>
    </row>
    <row r="3734" spans="1:5" hidden="1">
      <c r="A3734">
        <v>4067</v>
      </c>
      <c r="B3734">
        <v>141501</v>
      </c>
      <c r="D3734" t="s">
        <v>2244</v>
      </c>
      <c r="E3734" t="str">
        <f t="shared" si="58"/>
        <v>141501-Produção de sementes certificadas, exceto de forrageiras para pasto</v>
      </c>
    </row>
    <row r="3735" spans="1:5" hidden="1">
      <c r="A3735">
        <v>4067</v>
      </c>
      <c r="B3735">
        <v>141502</v>
      </c>
      <c r="D3735" t="s">
        <v>2245</v>
      </c>
      <c r="E3735" t="str">
        <f t="shared" si="58"/>
        <v>141502-Produção de sementes certificadas de forrageiras para formação de pasto</v>
      </c>
    </row>
    <row r="3736" spans="1:5" hidden="1">
      <c r="A3736">
        <v>4067</v>
      </c>
      <c r="B3736">
        <v>142300</v>
      </c>
      <c r="D3736" t="s">
        <v>2246</v>
      </c>
      <c r="E3736" t="str">
        <f t="shared" si="58"/>
        <v>142300-Produção de mudas e outras formas de propagação vegetal, certificadas</v>
      </c>
    </row>
    <row r="3737" spans="1:5" hidden="1">
      <c r="A3737">
        <v>4067</v>
      </c>
      <c r="B3737">
        <v>151201</v>
      </c>
      <c r="D3737" t="s">
        <v>2247</v>
      </c>
      <c r="E3737" t="str">
        <f t="shared" si="58"/>
        <v>151201-Criação de bovinos para corte</v>
      </c>
    </row>
    <row r="3738" spans="1:5" hidden="1">
      <c r="A3738">
        <v>4067</v>
      </c>
      <c r="B3738">
        <v>151202</v>
      </c>
      <c r="D3738" t="s">
        <v>2248</v>
      </c>
      <c r="E3738" t="str">
        <f t="shared" si="58"/>
        <v>151202-Criação de bovinos para leite</v>
      </c>
    </row>
    <row r="3739" spans="1:5" hidden="1">
      <c r="A3739">
        <v>4067</v>
      </c>
      <c r="B3739">
        <v>151203</v>
      </c>
      <c r="D3739" t="s">
        <v>2249</v>
      </c>
      <c r="E3739" t="str">
        <f t="shared" si="58"/>
        <v>151203-Criação de bovinos, exceto para corte e leite</v>
      </c>
    </row>
    <row r="3740" spans="1:5" hidden="1">
      <c r="A3740">
        <v>4067</v>
      </c>
      <c r="B3740">
        <v>152101</v>
      </c>
      <c r="D3740" t="s">
        <v>2250</v>
      </c>
      <c r="E3740" t="str">
        <f t="shared" si="58"/>
        <v>152101-Criação de bufalinos</v>
      </c>
    </row>
    <row r="3741" spans="1:5" hidden="1">
      <c r="A3741">
        <v>4067</v>
      </c>
      <c r="B3741">
        <v>152102</v>
      </c>
      <c r="D3741" t="s">
        <v>2251</v>
      </c>
      <c r="E3741" t="str">
        <f t="shared" si="58"/>
        <v>152102-Criação de eqüinos</v>
      </c>
    </row>
    <row r="3742" spans="1:5" hidden="1">
      <c r="A3742">
        <v>4067</v>
      </c>
      <c r="B3742">
        <v>152103</v>
      </c>
      <c r="D3742" t="s">
        <v>2252</v>
      </c>
      <c r="E3742" t="str">
        <f t="shared" si="58"/>
        <v>152103-Criação de asininos e muares</v>
      </c>
    </row>
    <row r="3743" spans="1:5" hidden="1">
      <c r="A3743">
        <v>4067</v>
      </c>
      <c r="B3743">
        <v>153901</v>
      </c>
      <c r="D3743" t="s">
        <v>2253</v>
      </c>
      <c r="E3743" t="str">
        <f t="shared" si="58"/>
        <v>153901-Criação de caprinos</v>
      </c>
    </row>
    <row r="3744" spans="1:5" hidden="1">
      <c r="A3744">
        <v>4067</v>
      </c>
      <c r="B3744">
        <v>153902</v>
      </c>
      <c r="D3744" t="s">
        <v>2254</v>
      </c>
      <c r="E3744" t="str">
        <f t="shared" si="58"/>
        <v>153902-Criação de ovinos, inclusive para produção de lã</v>
      </c>
    </row>
    <row r="3745" spans="1:5" hidden="1">
      <c r="A3745">
        <v>4067</v>
      </c>
      <c r="B3745">
        <v>154700</v>
      </c>
      <c r="D3745" t="s">
        <v>2255</v>
      </c>
      <c r="E3745" t="str">
        <f t="shared" si="58"/>
        <v>154700-Criação de suínos</v>
      </c>
    </row>
    <row r="3746" spans="1:5" hidden="1">
      <c r="A3746">
        <v>4067</v>
      </c>
      <c r="B3746">
        <v>155501</v>
      </c>
      <c r="D3746" t="s">
        <v>2256</v>
      </c>
      <c r="E3746" t="str">
        <f t="shared" si="58"/>
        <v>155501-Criação de frangos para corte</v>
      </c>
    </row>
    <row r="3747" spans="1:5" hidden="1">
      <c r="A3747">
        <v>4067</v>
      </c>
      <c r="B3747">
        <v>155502</v>
      </c>
      <c r="D3747" t="s">
        <v>2257</v>
      </c>
      <c r="E3747" t="str">
        <f t="shared" si="58"/>
        <v>155502-Produção de pintos de um dia</v>
      </c>
    </row>
    <row r="3748" spans="1:5" hidden="1">
      <c r="A3748">
        <v>4067</v>
      </c>
      <c r="B3748">
        <v>155503</v>
      </c>
      <c r="D3748" t="s">
        <v>2258</v>
      </c>
      <c r="E3748" t="str">
        <f t="shared" si="58"/>
        <v>155503-Criação de outros galináceos, exceto para corte</v>
      </c>
    </row>
    <row r="3749" spans="1:5" hidden="1">
      <c r="A3749">
        <v>4067</v>
      </c>
      <c r="B3749">
        <v>155504</v>
      </c>
      <c r="D3749" t="s">
        <v>2259</v>
      </c>
      <c r="E3749" t="str">
        <f t="shared" si="58"/>
        <v>155504-Criação de aves, exceto galináceos</v>
      </c>
    </row>
    <row r="3750" spans="1:5" hidden="1">
      <c r="A3750">
        <v>4067</v>
      </c>
      <c r="B3750">
        <v>155505</v>
      </c>
      <c r="D3750" t="s">
        <v>2260</v>
      </c>
      <c r="E3750" t="str">
        <f t="shared" si="58"/>
        <v>155505-Produção de ovos</v>
      </c>
    </row>
    <row r="3751" spans="1:5" hidden="1">
      <c r="A3751">
        <v>4067</v>
      </c>
      <c r="B3751">
        <v>159801</v>
      </c>
      <c r="D3751" t="s">
        <v>2261</v>
      </c>
      <c r="E3751" t="str">
        <f t="shared" si="58"/>
        <v>159801-Apicultura</v>
      </c>
    </row>
    <row r="3752" spans="1:5" hidden="1">
      <c r="A3752">
        <v>4067</v>
      </c>
      <c r="B3752">
        <v>159802</v>
      </c>
      <c r="D3752" t="s">
        <v>2262</v>
      </c>
      <c r="E3752" t="str">
        <f t="shared" si="58"/>
        <v>159802-Criação de animais de estimação</v>
      </c>
    </row>
    <row r="3753" spans="1:5" hidden="1">
      <c r="A3753">
        <v>4067</v>
      </c>
      <c r="B3753">
        <v>159803</v>
      </c>
      <c r="D3753" t="s">
        <v>2263</v>
      </c>
      <c r="E3753" t="str">
        <f t="shared" si="58"/>
        <v>159803-Criação de escargô</v>
      </c>
    </row>
    <row r="3754" spans="1:5" hidden="1">
      <c r="A3754">
        <v>4067</v>
      </c>
      <c r="B3754">
        <v>159804</v>
      </c>
      <c r="D3754" t="s">
        <v>2264</v>
      </c>
      <c r="E3754" t="str">
        <f t="shared" si="58"/>
        <v>159804-Criação de bicho-da-seda</v>
      </c>
    </row>
    <row r="3755" spans="1:5" hidden="1">
      <c r="A3755">
        <v>4067</v>
      </c>
      <c r="B3755">
        <v>159899</v>
      </c>
      <c r="D3755" t="s">
        <v>2265</v>
      </c>
      <c r="E3755" t="str">
        <f t="shared" si="58"/>
        <v>159899-Criação de animais não especificados</v>
      </c>
    </row>
    <row r="3756" spans="1:5" hidden="1">
      <c r="A3756">
        <v>4067</v>
      </c>
      <c r="B3756">
        <v>161001</v>
      </c>
      <c r="D3756" t="s">
        <v>2266</v>
      </c>
      <c r="E3756" t="str">
        <f t="shared" si="58"/>
        <v>161001-Serviço de pulverização e controle de pragas agrícolas</v>
      </c>
    </row>
    <row r="3757" spans="1:5" hidden="1">
      <c r="A3757">
        <v>4067</v>
      </c>
      <c r="B3757">
        <v>161002</v>
      </c>
      <c r="D3757" t="s">
        <v>2267</v>
      </c>
      <c r="E3757" t="str">
        <f t="shared" si="58"/>
        <v>161002-Serviço de poda de árvores para lavouras</v>
      </c>
    </row>
    <row r="3758" spans="1:5" hidden="1">
      <c r="A3758">
        <v>4067</v>
      </c>
      <c r="B3758">
        <v>161003</v>
      </c>
      <c r="D3758" t="s">
        <v>2268</v>
      </c>
      <c r="E3758" t="str">
        <f t="shared" si="58"/>
        <v>161003-Serviço de preparação de terreno, cultivo e colheita</v>
      </c>
    </row>
    <row r="3759" spans="1:5" hidden="1">
      <c r="A3759">
        <v>4067</v>
      </c>
      <c r="B3759">
        <v>161099</v>
      </c>
      <c r="D3759" t="s">
        <v>2269</v>
      </c>
      <c r="E3759" t="str">
        <f t="shared" si="58"/>
        <v>161099-Atividades de apoio à agricultura não especificadas</v>
      </c>
    </row>
    <row r="3760" spans="1:5" hidden="1">
      <c r="A3760">
        <v>4067</v>
      </c>
      <c r="B3760">
        <v>162801</v>
      </c>
      <c r="D3760" t="s">
        <v>2270</v>
      </c>
      <c r="E3760" t="str">
        <f t="shared" si="58"/>
        <v>162801-Serviço de inseminação artificial em animais</v>
      </c>
    </row>
    <row r="3761" spans="1:5" hidden="1">
      <c r="A3761">
        <v>4067</v>
      </c>
      <c r="B3761">
        <v>162802</v>
      </c>
      <c r="D3761" t="s">
        <v>2271</v>
      </c>
      <c r="E3761" t="str">
        <f t="shared" si="58"/>
        <v>162802-Serviço de tosquiamento de ovinos</v>
      </c>
    </row>
    <row r="3762" spans="1:5" hidden="1">
      <c r="A3762">
        <v>4067</v>
      </c>
      <c r="B3762">
        <v>162803</v>
      </c>
      <c r="D3762" t="s">
        <v>2272</v>
      </c>
      <c r="E3762" t="str">
        <f t="shared" si="58"/>
        <v>162803-Serviço de manejo de animais</v>
      </c>
    </row>
    <row r="3763" spans="1:5" hidden="1">
      <c r="A3763">
        <v>4067</v>
      </c>
      <c r="B3763">
        <v>162899</v>
      </c>
      <c r="D3763" t="s">
        <v>2273</v>
      </c>
      <c r="E3763" t="str">
        <f t="shared" si="58"/>
        <v>162899-Atividades de apoio à pecuária não especificadas</v>
      </c>
    </row>
    <row r="3764" spans="1:5" hidden="1">
      <c r="A3764">
        <v>4067</v>
      </c>
      <c r="B3764">
        <v>163600</v>
      </c>
      <c r="D3764" t="s">
        <v>2274</v>
      </c>
      <c r="E3764" t="str">
        <f t="shared" si="58"/>
        <v>163600-Atividades de pós-colheita</v>
      </c>
    </row>
    <row r="3765" spans="1:5" hidden="1">
      <c r="A3765">
        <v>4068</v>
      </c>
      <c r="B3765">
        <v>321301</v>
      </c>
      <c r="D3765" t="s">
        <v>2276</v>
      </c>
      <c r="E3765" t="str">
        <f t="shared" si="58"/>
        <v>321301-Criação de peixes em água salgada e salobra</v>
      </c>
    </row>
    <row r="3766" spans="1:5" hidden="1">
      <c r="A3766">
        <v>4068</v>
      </c>
      <c r="B3766">
        <v>321302</v>
      </c>
      <c r="D3766" t="s">
        <v>2277</v>
      </c>
      <c r="E3766" t="str">
        <f t="shared" si="58"/>
        <v>321302-Criação de camarões em água salgada e salobra</v>
      </c>
    </row>
    <row r="3767" spans="1:5" hidden="1">
      <c r="A3767">
        <v>4068</v>
      </c>
      <c r="B3767">
        <v>321303</v>
      </c>
      <c r="D3767" t="s">
        <v>2278</v>
      </c>
      <c r="E3767" t="str">
        <f t="shared" si="58"/>
        <v>321303-Criação de ostras e mexilhões em água salgada e salobra</v>
      </c>
    </row>
    <row r="3768" spans="1:5" hidden="1">
      <c r="A3768">
        <v>4068</v>
      </c>
      <c r="B3768">
        <v>321304</v>
      </c>
      <c r="D3768" t="s">
        <v>2279</v>
      </c>
      <c r="E3768" t="str">
        <f t="shared" si="58"/>
        <v>321304-Criação de peixes ornamentais em água salgada e salobra</v>
      </c>
    </row>
    <row r="3769" spans="1:5" hidden="1">
      <c r="A3769">
        <v>4068</v>
      </c>
      <c r="B3769">
        <v>321305</v>
      </c>
      <c r="D3769" t="s">
        <v>2280</v>
      </c>
      <c r="E3769" t="str">
        <f t="shared" si="58"/>
        <v>321305-Atividades de apoio à aqüicultura em água salgada e salobra</v>
      </c>
    </row>
    <row r="3770" spans="1:5" hidden="1">
      <c r="A3770">
        <v>4068</v>
      </c>
      <c r="B3770">
        <v>321399</v>
      </c>
      <c r="D3770" t="s">
        <v>2281</v>
      </c>
      <c r="E3770" t="str">
        <f t="shared" si="58"/>
        <v>321399-Cultivos e semicultivos da aqüicultura em água salgada e salobra não especificados anteriormente</v>
      </c>
    </row>
    <row r="3771" spans="1:5" hidden="1">
      <c r="A3771">
        <v>4068</v>
      </c>
      <c r="B3771">
        <v>322101</v>
      </c>
      <c r="D3771" t="s">
        <v>2282</v>
      </c>
      <c r="E3771" t="str">
        <f t="shared" si="58"/>
        <v>322101-Criação de peixes em água doce</v>
      </c>
    </row>
    <row r="3772" spans="1:5" hidden="1">
      <c r="A3772">
        <v>4068</v>
      </c>
      <c r="B3772">
        <v>322102</v>
      </c>
      <c r="D3772" t="s">
        <v>2283</v>
      </c>
      <c r="E3772" t="str">
        <f t="shared" si="58"/>
        <v>322102-Criação de camarões em água doce</v>
      </c>
    </row>
    <row r="3773" spans="1:5" hidden="1">
      <c r="A3773">
        <v>4068</v>
      </c>
      <c r="B3773">
        <v>322103</v>
      </c>
      <c r="D3773" t="s">
        <v>2284</v>
      </c>
      <c r="E3773" t="str">
        <f t="shared" si="58"/>
        <v>322103-Criação de ostras e mexilhões em água doce</v>
      </c>
    </row>
    <row r="3774" spans="1:5" hidden="1">
      <c r="A3774">
        <v>4068</v>
      </c>
      <c r="B3774">
        <v>322104</v>
      </c>
      <c r="D3774" t="s">
        <v>2285</v>
      </c>
      <c r="E3774" t="str">
        <f t="shared" si="58"/>
        <v>322104-Criação de peixes ornamentais em água doce</v>
      </c>
    </row>
    <row r="3775" spans="1:5" hidden="1">
      <c r="A3775">
        <v>4068</v>
      </c>
      <c r="B3775">
        <v>322105</v>
      </c>
      <c r="D3775" t="s">
        <v>2286</v>
      </c>
      <c r="E3775" t="str">
        <f t="shared" si="58"/>
        <v>322105-Ranicultura</v>
      </c>
    </row>
    <row r="3776" spans="1:5" hidden="1">
      <c r="A3776">
        <v>4068</v>
      </c>
      <c r="B3776">
        <v>322106</v>
      </c>
      <c r="D3776" t="s">
        <v>2287</v>
      </c>
      <c r="E3776" t="str">
        <f t="shared" si="58"/>
        <v>322106-Criação de jacaré</v>
      </c>
    </row>
    <row r="3777" spans="1:5" hidden="1">
      <c r="A3777">
        <v>4068</v>
      </c>
      <c r="B3777">
        <v>322107</v>
      </c>
      <c r="D3777" t="s">
        <v>2288</v>
      </c>
      <c r="E3777" t="str">
        <f t="shared" si="58"/>
        <v>322107-Atividades de apoio à aqüicultura em água doce</v>
      </c>
    </row>
    <row r="3778" spans="1:5" hidden="1">
      <c r="A3778">
        <v>4068</v>
      </c>
      <c r="B3778">
        <v>322199</v>
      </c>
      <c r="D3778" t="s">
        <v>2289</v>
      </c>
      <c r="E3778" t="str">
        <f t="shared" si="58"/>
        <v>322199-Cultivos e semicultivos da aqüicultura em água doce não especificados</v>
      </c>
    </row>
    <row r="3779" spans="1:5" hidden="1">
      <c r="A3779">
        <v>4069</v>
      </c>
      <c r="B3779" t="s">
        <v>957</v>
      </c>
      <c r="D3779" t="s">
        <v>958</v>
      </c>
      <c r="E3779" t="str">
        <f t="shared" si="58"/>
        <v>X001-Residência</v>
      </c>
    </row>
    <row r="3780" spans="1:5" hidden="1">
      <c r="A3780">
        <v>5001</v>
      </c>
      <c r="B3780">
        <v>4912403</v>
      </c>
      <c r="D3780" t="s">
        <v>1648</v>
      </c>
      <c r="E3780" t="str">
        <f t="shared" si="58"/>
        <v>4912403-Transporte metroviário</v>
      </c>
    </row>
    <row r="3781" spans="1:5" hidden="1">
      <c r="A3781">
        <v>5001</v>
      </c>
      <c r="B3781">
        <v>8411600</v>
      </c>
      <c r="D3781" t="s">
        <v>2275</v>
      </c>
      <c r="E3781" t="str">
        <f t="shared" si="58"/>
        <v>8411600-Administração pública em geral</v>
      </c>
    </row>
    <row r="3782" spans="1:5" hidden="1">
      <c r="A3782">
        <v>5001</v>
      </c>
      <c r="B3782">
        <v>8412400</v>
      </c>
      <c r="D3782" t="s">
        <v>2290</v>
      </c>
      <c r="E3782" t="str">
        <f t="shared" si="58"/>
        <v>8412400-Regulação das atividades de saúde, educação, serviços culturais e outros serviços sociais</v>
      </c>
    </row>
    <row r="3783" spans="1:5" hidden="1">
      <c r="A3783">
        <v>5001</v>
      </c>
      <c r="B3783">
        <v>8413200</v>
      </c>
      <c r="D3783" t="s">
        <v>2291</v>
      </c>
      <c r="E3783" t="str">
        <f t="shared" si="58"/>
        <v>8413200-Regulação das atividades econômicas</v>
      </c>
    </row>
    <row r="3784" spans="1:5" hidden="1">
      <c r="A3784">
        <v>5001</v>
      </c>
      <c r="B3784">
        <v>8421300</v>
      </c>
      <c r="D3784" t="s">
        <v>2292</v>
      </c>
      <c r="E3784" t="str">
        <f t="shared" ref="E3784:E3847" si="59">CONCATENATE(B3784,"-",D3784)</f>
        <v>8421300-Relações exteriores</v>
      </c>
    </row>
    <row r="3785" spans="1:5" hidden="1">
      <c r="A3785">
        <v>5001</v>
      </c>
      <c r="B3785">
        <v>8422100</v>
      </c>
      <c r="D3785" t="s">
        <v>2293</v>
      </c>
      <c r="E3785" t="str">
        <f t="shared" si="59"/>
        <v>8422100-Defesa</v>
      </c>
    </row>
    <row r="3786" spans="1:5" hidden="1">
      <c r="A3786">
        <v>5001</v>
      </c>
      <c r="B3786">
        <v>8423000</v>
      </c>
      <c r="D3786" t="s">
        <v>2294</v>
      </c>
      <c r="E3786" t="str">
        <f t="shared" si="59"/>
        <v>8423000-Justiça</v>
      </c>
    </row>
    <row r="3787" spans="1:5" hidden="1">
      <c r="A3787">
        <v>5001</v>
      </c>
      <c r="B3787">
        <v>8424800</v>
      </c>
      <c r="D3787" t="s">
        <v>2295</v>
      </c>
      <c r="E3787" t="str">
        <f t="shared" si="59"/>
        <v>8424800-Segurança e ordem pública</v>
      </c>
    </row>
    <row r="3788" spans="1:5" hidden="1">
      <c r="A3788">
        <v>5001</v>
      </c>
      <c r="B3788">
        <v>8425600</v>
      </c>
      <c r="D3788" t="s">
        <v>2296</v>
      </c>
      <c r="E3788" t="str">
        <f t="shared" si="59"/>
        <v>8425600-Defesa Civil</v>
      </c>
    </row>
    <row r="3789" spans="1:5" hidden="1">
      <c r="A3789">
        <v>5001</v>
      </c>
      <c r="B3789">
        <v>8430200</v>
      </c>
      <c r="D3789" t="s">
        <v>2297</v>
      </c>
      <c r="E3789" t="str">
        <f t="shared" si="59"/>
        <v>8430200-Seguridade Social Obrigatório</v>
      </c>
    </row>
    <row r="3790" spans="1:5" hidden="1">
      <c r="A3790">
        <v>5001</v>
      </c>
      <c r="B3790">
        <v>8520100</v>
      </c>
      <c r="D3790" t="s">
        <v>2038</v>
      </c>
      <c r="E3790" t="str">
        <f t="shared" si="59"/>
        <v>8520100-Ensino médio</v>
      </c>
    </row>
    <row r="3791" spans="1:5" hidden="1">
      <c r="A3791">
        <v>5001</v>
      </c>
      <c r="B3791">
        <v>8531700</v>
      </c>
      <c r="D3791" t="s">
        <v>2039</v>
      </c>
      <c r="E3791" t="str">
        <f t="shared" si="59"/>
        <v>8531700-Educação superior - graduação</v>
      </c>
    </row>
    <row r="3792" spans="1:5" hidden="1">
      <c r="A3792">
        <v>5001</v>
      </c>
      <c r="B3792">
        <v>8532500</v>
      </c>
      <c r="D3792" t="s">
        <v>2040</v>
      </c>
      <c r="E3792" t="str">
        <f t="shared" si="59"/>
        <v>8532500-Educação superior - graduação e pós-graduação</v>
      </c>
    </row>
    <row r="3793" spans="1:5" hidden="1">
      <c r="A3793">
        <v>5001</v>
      </c>
      <c r="B3793">
        <v>8533300</v>
      </c>
      <c r="D3793" t="s">
        <v>2041</v>
      </c>
      <c r="E3793" t="str">
        <f t="shared" si="59"/>
        <v>8533300-Educação superior - pós-graduação e extensão</v>
      </c>
    </row>
    <row r="3794" spans="1:5" hidden="1">
      <c r="A3794">
        <v>5001</v>
      </c>
      <c r="B3794">
        <v>8541400</v>
      </c>
      <c r="D3794" t="s">
        <v>2042</v>
      </c>
      <c r="E3794" t="str">
        <f t="shared" si="59"/>
        <v>8541400-Educação profissional de nível técnico</v>
      </c>
    </row>
    <row r="3795" spans="1:5" hidden="1">
      <c r="A3795">
        <v>5001</v>
      </c>
      <c r="B3795">
        <v>8542200</v>
      </c>
      <c r="D3795" t="s">
        <v>2043</v>
      </c>
      <c r="E3795" t="str">
        <f t="shared" si="59"/>
        <v>8542200-Educação profissional de nível tecnológico</v>
      </c>
    </row>
    <row r="3796" spans="1:5" hidden="1">
      <c r="A3796">
        <v>5001</v>
      </c>
      <c r="B3796">
        <v>8550301</v>
      </c>
      <c r="D3796" t="s">
        <v>2183</v>
      </c>
      <c r="E3796" t="str">
        <f t="shared" si="59"/>
        <v>8550301-Administração de caixas escolares</v>
      </c>
    </row>
    <row r="3797" spans="1:5" hidden="1">
      <c r="A3797">
        <v>5001</v>
      </c>
      <c r="B3797">
        <v>8550302</v>
      </c>
      <c r="D3797" t="s">
        <v>2045</v>
      </c>
      <c r="E3797" t="str">
        <f t="shared" si="59"/>
        <v>8550302-Atividades de apoio à educação, exceto caixas escolares</v>
      </c>
    </row>
    <row r="3798" spans="1:5" hidden="1">
      <c r="A3798">
        <v>5001</v>
      </c>
      <c r="B3798">
        <v>9900800</v>
      </c>
      <c r="D3798" t="s">
        <v>2298</v>
      </c>
      <c r="E3798" t="str">
        <f t="shared" si="59"/>
        <v>9900800-Organismos internacionais e outras instituições extraterritoriais</v>
      </c>
    </row>
    <row r="3799" spans="1:5" hidden="1">
      <c r="A3799">
        <v>5003</v>
      </c>
      <c r="B3799">
        <v>8411600</v>
      </c>
      <c r="D3799" t="s">
        <v>2275</v>
      </c>
      <c r="E3799" t="str">
        <f t="shared" si="59"/>
        <v>8411600-Administração pública em geral</v>
      </c>
    </row>
    <row r="3800" spans="1:5" hidden="1">
      <c r="A3800">
        <v>5003</v>
      </c>
      <c r="B3800">
        <v>8412400</v>
      </c>
      <c r="D3800" t="s">
        <v>2290</v>
      </c>
      <c r="E3800" t="str">
        <f t="shared" si="59"/>
        <v>8412400-Regulação das atividades de saúde, educação, serviços culturais e outros serviços sociais</v>
      </c>
    </row>
    <row r="3801" spans="1:5" hidden="1">
      <c r="A3801">
        <v>5003</v>
      </c>
      <c r="B3801">
        <v>8413200</v>
      </c>
      <c r="D3801" t="s">
        <v>2291</v>
      </c>
      <c r="E3801" t="str">
        <f t="shared" si="59"/>
        <v>8413200-Regulação das atividades econômicas</v>
      </c>
    </row>
    <row r="3802" spans="1:5" hidden="1">
      <c r="A3802">
        <v>5003</v>
      </c>
      <c r="B3802">
        <v>8421300</v>
      </c>
      <c r="D3802" t="s">
        <v>2292</v>
      </c>
      <c r="E3802" t="str">
        <f t="shared" si="59"/>
        <v>8421300-Relações exteriores</v>
      </c>
    </row>
    <row r="3803" spans="1:5" hidden="1">
      <c r="A3803">
        <v>5003</v>
      </c>
      <c r="B3803">
        <v>8422100</v>
      </c>
      <c r="D3803" t="s">
        <v>2293</v>
      </c>
      <c r="E3803" t="str">
        <f t="shared" si="59"/>
        <v>8422100-Defesa</v>
      </c>
    </row>
    <row r="3804" spans="1:5" hidden="1">
      <c r="A3804">
        <v>5003</v>
      </c>
      <c r="B3804">
        <v>8423000</v>
      </c>
      <c r="D3804" t="s">
        <v>2294</v>
      </c>
      <c r="E3804" t="str">
        <f t="shared" si="59"/>
        <v>8423000-Justiça</v>
      </c>
    </row>
    <row r="3805" spans="1:5" hidden="1">
      <c r="A3805">
        <v>5003</v>
      </c>
      <c r="B3805">
        <v>8424800</v>
      </c>
      <c r="D3805" t="s">
        <v>2295</v>
      </c>
      <c r="E3805" t="str">
        <f t="shared" si="59"/>
        <v>8424800-Segurança e ordem pública</v>
      </c>
    </row>
    <row r="3806" spans="1:5" hidden="1">
      <c r="A3806">
        <v>5003</v>
      </c>
      <c r="B3806">
        <v>8425600</v>
      </c>
      <c r="D3806" t="s">
        <v>2296</v>
      </c>
      <c r="E3806" t="str">
        <f t="shared" si="59"/>
        <v>8425600-Defesa Civil</v>
      </c>
    </row>
    <row r="3807" spans="1:5" hidden="1">
      <c r="A3807">
        <v>5003</v>
      </c>
      <c r="B3807">
        <v>8520100</v>
      </c>
      <c r="D3807" t="s">
        <v>2038</v>
      </c>
      <c r="E3807" t="str">
        <f t="shared" si="59"/>
        <v>8520100-Ensino médio</v>
      </c>
    </row>
    <row r="3808" spans="1:5" hidden="1">
      <c r="A3808">
        <v>5003</v>
      </c>
      <c r="B3808">
        <v>8531700</v>
      </c>
      <c r="D3808" t="s">
        <v>2039</v>
      </c>
      <c r="E3808" t="str">
        <f t="shared" si="59"/>
        <v>8531700-Educação superior - graduação</v>
      </c>
    </row>
    <row r="3809" spans="1:5" hidden="1">
      <c r="A3809">
        <v>5003</v>
      </c>
      <c r="B3809">
        <v>8532500</v>
      </c>
      <c r="D3809" t="s">
        <v>2040</v>
      </c>
      <c r="E3809" t="str">
        <f t="shared" si="59"/>
        <v>8532500-Educação superior - graduação e pós-graduação</v>
      </c>
    </row>
    <row r="3810" spans="1:5" hidden="1">
      <c r="A3810">
        <v>5003</v>
      </c>
      <c r="B3810">
        <v>8533300</v>
      </c>
      <c r="D3810" t="s">
        <v>2041</v>
      </c>
      <c r="E3810" t="str">
        <f t="shared" si="59"/>
        <v>8533300-Educação superior - pós-graduação e extensão</v>
      </c>
    </row>
    <row r="3811" spans="1:5" hidden="1">
      <c r="A3811">
        <v>5003</v>
      </c>
      <c r="B3811">
        <v>8541400</v>
      </c>
      <c r="D3811" t="s">
        <v>2042</v>
      </c>
      <c r="E3811" t="str">
        <f t="shared" si="59"/>
        <v>8541400-Educação profissional de nível técnico</v>
      </c>
    </row>
    <row r="3812" spans="1:5" hidden="1">
      <c r="A3812">
        <v>5003</v>
      </c>
      <c r="B3812">
        <v>8542200</v>
      </c>
      <c r="D3812" t="s">
        <v>2043</v>
      </c>
      <c r="E3812" t="str">
        <f t="shared" si="59"/>
        <v>8542200-Educação profissional de nível tecnológico</v>
      </c>
    </row>
    <row r="3813" spans="1:5" hidden="1">
      <c r="A3813">
        <v>5003</v>
      </c>
      <c r="B3813">
        <v>8550301</v>
      </c>
      <c r="D3813" t="s">
        <v>2044</v>
      </c>
      <c r="E3813" t="str">
        <f t="shared" si="59"/>
        <v>8550301-Administração de Caixas Escolares</v>
      </c>
    </row>
    <row r="3814" spans="1:5" hidden="1">
      <c r="A3814">
        <v>5003</v>
      </c>
      <c r="B3814">
        <v>8550302</v>
      </c>
      <c r="D3814" t="s">
        <v>2045</v>
      </c>
      <c r="E3814" t="str">
        <f t="shared" si="59"/>
        <v>8550302-Atividades de apoio à educação, exceto caixas escolares</v>
      </c>
    </row>
    <row r="3815" spans="1:5" hidden="1">
      <c r="A3815">
        <v>5005</v>
      </c>
      <c r="B3815">
        <v>8411600</v>
      </c>
      <c r="D3815" t="s">
        <v>2275</v>
      </c>
      <c r="E3815" t="str">
        <f t="shared" si="59"/>
        <v>8411600-Administração pública em geral</v>
      </c>
    </row>
    <row r="3816" spans="1:5" hidden="1">
      <c r="A3816">
        <v>5005</v>
      </c>
      <c r="B3816">
        <v>8412400</v>
      </c>
      <c r="D3816" t="s">
        <v>2290</v>
      </c>
      <c r="E3816" t="str">
        <f t="shared" si="59"/>
        <v>8412400-Regulação das atividades de saúde, educação, serviços culturais e outros serviços sociais</v>
      </c>
    </row>
    <row r="3817" spans="1:5" hidden="1">
      <c r="A3817">
        <v>5005</v>
      </c>
      <c r="B3817">
        <v>8413200</v>
      </c>
      <c r="D3817" t="s">
        <v>2291</v>
      </c>
      <c r="E3817" t="str">
        <f t="shared" si="59"/>
        <v>8413200-Regulação das atividades econômicas</v>
      </c>
    </row>
    <row r="3818" spans="1:5" hidden="1">
      <c r="A3818">
        <v>5005</v>
      </c>
      <c r="B3818">
        <v>8421300</v>
      </c>
      <c r="D3818" t="s">
        <v>2292</v>
      </c>
      <c r="E3818" t="str">
        <f t="shared" si="59"/>
        <v>8421300-Relações exteriores</v>
      </c>
    </row>
    <row r="3819" spans="1:5" hidden="1">
      <c r="A3819">
        <v>5005</v>
      </c>
      <c r="B3819">
        <v>8422100</v>
      </c>
      <c r="D3819" t="s">
        <v>2293</v>
      </c>
      <c r="E3819" t="str">
        <f t="shared" si="59"/>
        <v>8422100-Defesa</v>
      </c>
    </row>
    <row r="3820" spans="1:5" hidden="1">
      <c r="A3820">
        <v>5005</v>
      </c>
      <c r="B3820">
        <v>8423000</v>
      </c>
      <c r="D3820" t="s">
        <v>2294</v>
      </c>
      <c r="E3820" t="str">
        <f t="shared" si="59"/>
        <v>8423000-Justiça</v>
      </c>
    </row>
    <row r="3821" spans="1:5" hidden="1">
      <c r="A3821">
        <v>5005</v>
      </c>
      <c r="B3821">
        <v>8424800</v>
      </c>
      <c r="D3821" t="s">
        <v>2295</v>
      </c>
      <c r="E3821" t="str">
        <f t="shared" si="59"/>
        <v>8424800-Segurança e ordem pública</v>
      </c>
    </row>
    <row r="3822" spans="1:5" hidden="1">
      <c r="A3822">
        <v>5005</v>
      </c>
      <c r="B3822">
        <v>8425600</v>
      </c>
      <c r="D3822" t="s">
        <v>2296</v>
      </c>
      <c r="E3822" t="str">
        <f t="shared" si="59"/>
        <v>8425600-Defesa Civil</v>
      </c>
    </row>
    <row r="3823" spans="1:5" hidden="1">
      <c r="A3823">
        <v>5005</v>
      </c>
      <c r="B3823">
        <v>8511200</v>
      </c>
      <c r="D3823" t="s">
        <v>2035</v>
      </c>
      <c r="E3823" t="str">
        <f t="shared" si="59"/>
        <v>8511200-Educação infantil - creche</v>
      </c>
    </row>
    <row r="3824" spans="1:5" hidden="1">
      <c r="A3824">
        <v>5005</v>
      </c>
      <c r="B3824">
        <v>8512100</v>
      </c>
      <c r="D3824" t="s">
        <v>2036</v>
      </c>
      <c r="E3824" t="str">
        <f t="shared" si="59"/>
        <v>8512100-Educação infantil - pré-escola</v>
      </c>
    </row>
    <row r="3825" spans="1:5" hidden="1">
      <c r="A3825">
        <v>5005</v>
      </c>
      <c r="B3825">
        <v>8513900</v>
      </c>
      <c r="D3825" t="s">
        <v>2037</v>
      </c>
      <c r="E3825" t="str">
        <f t="shared" si="59"/>
        <v>8513900-Ensino fundamental</v>
      </c>
    </row>
    <row r="3826" spans="1:5" hidden="1">
      <c r="A3826">
        <v>5005</v>
      </c>
      <c r="B3826">
        <v>8520100</v>
      </c>
      <c r="D3826" t="s">
        <v>2038</v>
      </c>
      <c r="E3826" t="str">
        <f t="shared" si="59"/>
        <v>8520100-Ensino médio</v>
      </c>
    </row>
    <row r="3827" spans="1:5" hidden="1">
      <c r="A3827">
        <v>5005</v>
      </c>
      <c r="B3827">
        <v>8531700</v>
      </c>
      <c r="D3827" t="s">
        <v>2039</v>
      </c>
      <c r="E3827" t="str">
        <f t="shared" si="59"/>
        <v>8531700-Educação superior - graduação</v>
      </c>
    </row>
    <row r="3828" spans="1:5" hidden="1">
      <c r="A3828">
        <v>5005</v>
      </c>
      <c r="B3828">
        <v>8532500</v>
      </c>
      <c r="D3828" t="s">
        <v>2040</v>
      </c>
      <c r="E3828" t="str">
        <f t="shared" si="59"/>
        <v>8532500-Educação superior - graduação e pós-graduação</v>
      </c>
    </row>
    <row r="3829" spans="1:5" hidden="1">
      <c r="A3829">
        <v>5005</v>
      </c>
      <c r="B3829">
        <v>8533300</v>
      </c>
      <c r="D3829" t="s">
        <v>2041</v>
      </c>
      <c r="E3829" t="str">
        <f t="shared" si="59"/>
        <v>8533300-Educação superior - pós-graduação e extensão</v>
      </c>
    </row>
    <row r="3830" spans="1:5" hidden="1">
      <c r="A3830">
        <v>5005</v>
      </c>
      <c r="B3830">
        <v>8541400</v>
      </c>
      <c r="D3830" t="s">
        <v>2042</v>
      </c>
      <c r="E3830" t="str">
        <f t="shared" si="59"/>
        <v>8541400-Educação profissional de nível técnico</v>
      </c>
    </row>
    <row r="3831" spans="1:5" hidden="1">
      <c r="A3831">
        <v>5005</v>
      </c>
      <c r="B3831">
        <v>8542200</v>
      </c>
      <c r="D3831" t="s">
        <v>2043</v>
      </c>
      <c r="E3831" t="str">
        <f t="shared" si="59"/>
        <v>8542200-Educação profissional de nível tecnológico</v>
      </c>
    </row>
    <row r="3832" spans="1:5" hidden="1">
      <c r="A3832">
        <v>5005</v>
      </c>
      <c r="B3832">
        <v>8550301</v>
      </c>
      <c r="D3832" t="s">
        <v>2299</v>
      </c>
      <c r="E3832" t="str">
        <f t="shared" si="59"/>
        <v>8550301- Administração de Caixas Escolares</v>
      </c>
    </row>
    <row r="3833" spans="1:5" hidden="1">
      <c r="A3833">
        <v>5005</v>
      </c>
      <c r="B3833">
        <v>8550302</v>
      </c>
      <c r="D3833" t="s">
        <v>2045</v>
      </c>
      <c r="E3833" t="str">
        <f t="shared" si="59"/>
        <v>8550302-Atividades de apoio à educação, exceto caixas escolares</v>
      </c>
    </row>
    <row r="3834" spans="1:5" hidden="1">
      <c r="A3834">
        <v>5005</v>
      </c>
      <c r="B3834">
        <v>8610101</v>
      </c>
      <c r="D3834" t="s">
        <v>2181</v>
      </c>
      <c r="E3834" t="str">
        <f t="shared" si="59"/>
        <v>8610101-Atividades de atendimento hospitalar, exceto pronto-socorro e unidades para atendimento a urgências</v>
      </c>
    </row>
    <row r="3835" spans="1:5" hidden="1">
      <c r="A3835">
        <v>5005</v>
      </c>
      <c r="B3835">
        <v>8610102</v>
      </c>
      <c r="D3835" t="s">
        <v>2182</v>
      </c>
      <c r="E3835" t="str">
        <f t="shared" si="59"/>
        <v>8610102-Atividades de atendimento em pronto-socorro e unidades hospitalares para atendimento a urgências</v>
      </c>
    </row>
    <row r="3836" spans="1:5" hidden="1">
      <c r="A3836">
        <v>5061</v>
      </c>
      <c r="B3836">
        <v>8411600</v>
      </c>
      <c r="D3836" t="s">
        <v>2275</v>
      </c>
      <c r="E3836" t="str">
        <f t="shared" si="59"/>
        <v>8411600-Administração pública em geral</v>
      </c>
    </row>
    <row r="3837" spans="1:5" hidden="1">
      <c r="A3837">
        <v>5061</v>
      </c>
      <c r="B3837">
        <v>8412400</v>
      </c>
      <c r="D3837" t="s">
        <v>2290</v>
      </c>
      <c r="E3837" t="str">
        <f t="shared" si="59"/>
        <v>8412400-Regulação das atividades de saúde, educação, serviços culturais e outros serviços sociais</v>
      </c>
    </row>
    <row r="3838" spans="1:5" hidden="1">
      <c r="A3838">
        <v>5061</v>
      </c>
      <c r="B3838">
        <v>8413200</v>
      </c>
      <c r="D3838" t="s">
        <v>2291</v>
      </c>
      <c r="E3838" t="str">
        <f t="shared" si="59"/>
        <v>8413200-Regulação das atividades econômicas</v>
      </c>
    </row>
    <row r="3839" spans="1:5" hidden="1">
      <c r="A3839">
        <v>5061</v>
      </c>
      <c r="B3839">
        <v>8421300</v>
      </c>
      <c r="D3839" t="s">
        <v>2292</v>
      </c>
      <c r="E3839" t="str">
        <f t="shared" si="59"/>
        <v>8421300-Relações exteriores</v>
      </c>
    </row>
    <row r="3840" spans="1:5" hidden="1">
      <c r="A3840">
        <v>5061</v>
      </c>
      <c r="B3840">
        <v>8422100</v>
      </c>
      <c r="D3840" t="s">
        <v>2293</v>
      </c>
      <c r="E3840" t="str">
        <f t="shared" si="59"/>
        <v>8422100-Defesa</v>
      </c>
    </row>
    <row r="3841" spans="1:5" hidden="1">
      <c r="A3841">
        <v>5061</v>
      </c>
      <c r="B3841">
        <v>8423000</v>
      </c>
      <c r="D3841" t="s">
        <v>2294</v>
      </c>
      <c r="E3841" t="str">
        <f t="shared" si="59"/>
        <v>8423000-Justiça</v>
      </c>
    </row>
    <row r="3842" spans="1:5" hidden="1">
      <c r="A3842">
        <v>5061</v>
      </c>
      <c r="B3842">
        <v>8424800</v>
      </c>
      <c r="D3842" t="s">
        <v>2295</v>
      </c>
      <c r="E3842" t="str">
        <f t="shared" si="59"/>
        <v>8424800-Segurança e ordem pública</v>
      </c>
    </row>
    <row r="3843" spans="1:5" hidden="1">
      <c r="A3843">
        <v>5061</v>
      </c>
      <c r="B3843">
        <v>8425600</v>
      </c>
      <c r="D3843" t="s">
        <v>2296</v>
      </c>
      <c r="E3843" t="str">
        <f t="shared" si="59"/>
        <v>8425600-Defesa Civil</v>
      </c>
    </row>
    <row r="3844" spans="1:5" hidden="1">
      <c r="A3844">
        <v>5061</v>
      </c>
      <c r="B3844">
        <v>8430200</v>
      </c>
      <c r="D3844" t="s">
        <v>2297</v>
      </c>
      <c r="E3844" t="str">
        <f t="shared" si="59"/>
        <v>8430200-Seguridade Social Obrigatório</v>
      </c>
    </row>
    <row r="3845" spans="1:5" hidden="1">
      <c r="A3845">
        <v>5061</v>
      </c>
      <c r="B3845">
        <v>8520100</v>
      </c>
      <c r="D3845" t="s">
        <v>2038</v>
      </c>
      <c r="E3845" t="str">
        <f t="shared" si="59"/>
        <v>8520100-Ensino médio</v>
      </c>
    </row>
    <row r="3846" spans="1:5" hidden="1">
      <c r="A3846">
        <v>5061</v>
      </c>
      <c r="B3846">
        <v>8531700</v>
      </c>
      <c r="D3846" t="s">
        <v>2039</v>
      </c>
      <c r="E3846" t="str">
        <f t="shared" si="59"/>
        <v>8531700-Educação superior - graduação</v>
      </c>
    </row>
    <row r="3847" spans="1:5" hidden="1">
      <c r="A3847">
        <v>5061</v>
      </c>
      <c r="B3847">
        <v>8532500</v>
      </c>
      <c r="D3847" t="s">
        <v>2040</v>
      </c>
      <c r="E3847" t="str">
        <f t="shared" si="59"/>
        <v>8532500-Educação superior - graduação e pós-graduação</v>
      </c>
    </row>
    <row r="3848" spans="1:5" hidden="1">
      <c r="A3848">
        <v>5061</v>
      </c>
      <c r="B3848">
        <v>8533300</v>
      </c>
      <c r="D3848" t="s">
        <v>2041</v>
      </c>
      <c r="E3848" t="str">
        <f t="shared" ref="E3848:E3911" si="60">CONCATENATE(B3848,"-",D3848)</f>
        <v>8533300-Educação superior - pós-graduação e extensão</v>
      </c>
    </row>
    <row r="3849" spans="1:5" hidden="1">
      <c r="A3849">
        <v>5061</v>
      </c>
      <c r="B3849">
        <v>8541400</v>
      </c>
      <c r="D3849" t="s">
        <v>2042</v>
      </c>
      <c r="E3849" t="str">
        <f t="shared" si="60"/>
        <v>8541400-Educação profissional de nível técnico</v>
      </c>
    </row>
    <row r="3850" spans="1:5" hidden="1">
      <c r="A3850">
        <v>5061</v>
      </c>
      <c r="B3850">
        <v>8542200</v>
      </c>
      <c r="D3850" t="s">
        <v>2043</v>
      </c>
      <c r="E3850" t="str">
        <f t="shared" si="60"/>
        <v>8542200-Educação profissional de nível tecnológico</v>
      </c>
    </row>
    <row r="3851" spans="1:5" hidden="1">
      <c r="A3851">
        <v>5061</v>
      </c>
      <c r="B3851">
        <v>8550301</v>
      </c>
      <c r="D3851" t="s">
        <v>2183</v>
      </c>
      <c r="E3851" t="str">
        <f t="shared" si="60"/>
        <v>8550301-Administração de caixas escolares</v>
      </c>
    </row>
    <row r="3852" spans="1:5" hidden="1">
      <c r="A3852">
        <v>5061</v>
      </c>
      <c r="B3852">
        <v>8550302</v>
      </c>
      <c r="D3852" t="s">
        <v>2045</v>
      </c>
      <c r="E3852" t="str">
        <f t="shared" si="60"/>
        <v>8550302-Atividades de apoio à educação, exceto caixas escolares</v>
      </c>
    </row>
    <row r="3853" spans="1:5" hidden="1">
      <c r="A3853">
        <v>5063</v>
      </c>
      <c r="B3853">
        <v>8411600</v>
      </c>
      <c r="D3853" t="s">
        <v>2275</v>
      </c>
      <c r="E3853" t="str">
        <f t="shared" si="60"/>
        <v>8411600-Administração pública em geral</v>
      </c>
    </row>
    <row r="3854" spans="1:5" hidden="1">
      <c r="A3854">
        <v>5063</v>
      </c>
      <c r="B3854">
        <v>8412400</v>
      </c>
      <c r="D3854" t="s">
        <v>2290</v>
      </c>
      <c r="E3854" t="str">
        <f t="shared" si="60"/>
        <v>8412400-Regulação das atividades de saúde, educação, serviços culturais e outros serviços sociais</v>
      </c>
    </row>
    <row r="3855" spans="1:5" hidden="1">
      <c r="A3855">
        <v>5063</v>
      </c>
      <c r="B3855">
        <v>8413200</v>
      </c>
      <c r="D3855" t="s">
        <v>2291</v>
      </c>
      <c r="E3855" t="str">
        <f t="shared" si="60"/>
        <v>8413200-Regulação das atividades econômicas</v>
      </c>
    </row>
    <row r="3856" spans="1:5" hidden="1">
      <c r="A3856">
        <v>5063</v>
      </c>
      <c r="B3856">
        <v>8421300</v>
      </c>
      <c r="D3856" t="s">
        <v>2292</v>
      </c>
      <c r="E3856" t="str">
        <f t="shared" si="60"/>
        <v>8421300-Relações exteriores</v>
      </c>
    </row>
    <row r="3857" spans="1:5" hidden="1">
      <c r="A3857">
        <v>5063</v>
      </c>
      <c r="B3857">
        <v>8422100</v>
      </c>
      <c r="D3857" t="s">
        <v>2293</v>
      </c>
      <c r="E3857" t="str">
        <f t="shared" si="60"/>
        <v>8422100-Defesa</v>
      </c>
    </row>
    <row r="3858" spans="1:5" hidden="1">
      <c r="A3858">
        <v>5063</v>
      </c>
      <c r="B3858">
        <v>8423000</v>
      </c>
      <c r="D3858" t="s">
        <v>2294</v>
      </c>
      <c r="E3858" t="str">
        <f t="shared" si="60"/>
        <v>8423000-Justiça</v>
      </c>
    </row>
    <row r="3859" spans="1:5" hidden="1">
      <c r="A3859">
        <v>5063</v>
      </c>
      <c r="B3859">
        <v>8424800</v>
      </c>
      <c r="D3859" t="s">
        <v>2295</v>
      </c>
      <c r="E3859" t="str">
        <f t="shared" si="60"/>
        <v>8424800-Segurança e ordem pública</v>
      </c>
    </row>
    <row r="3860" spans="1:5" hidden="1">
      <c r="A3860">
        <v>5063</v>
      </c>
      <c r="B3860">
        <v>8425600</v>
      </c>
      <c r="D3860" t="s">
        <v>2296</v>
      </c>
      <c r="E3860" t="str">
        <f t="shared" si="60"/>
        <v>8425600-Defesa Civil</v>
      </c>
    </row>
    <row r="3861" spans="1:5" hidden="1">
      <c r="A3861">
        <v>5063</v>
      </c>
      <c r="B3861">
        <v>8520100</v>
      </c>
      <c r="D3861" t="s">
        <v>2038</v>
      </c>
      <c r="E3861" t="str">
        <f t="shared" si="60"/>
        <v>8520100-Ensino médio</v>
      </c>
    </row>
    <row r="3862" spans="1:5" hidden="1">
      <c r="A3862">
        <v>5063</v>
      </c>
      <c r="B3862">
        <v>8531700</v>
      </c>
      <c r="D3862" t="s">
        <v>2039</v>
      </c>
      <c r="E3862" t="str">
        <f t="shared" si="60"/>
        <v>8531700-Educação superior - graduação</v>
      </c>
    </row>
    <row r="3863" spans="1:5" hidden="1">
      <c r="A3863">
        <v>5063</v>
      </c>
      <c r="B3863">
        <v>8532500</v>
      </c>
      <c r="D3863" t="s">
        <v>2040</v>
      </c>
      <c r="E3863" t="str">
        <f t="shared" si="60"/>
        <v>8532500-Educação superior - graduação e pós-graduação</v>
      </c>
    </row>
    <row r="3864" spans="1:5" hidden="1">
      <c r="A3864">
        <v>5063</v>
      </c>
      <c r="B3864">
        <v>8533300</v>
      </c>
      <c r="D3864" t="s">
        <v>2041</v>
      </c>
      <c r="E3864" t="str">
        <f t="shared" si="60"/>
        <v>8533300-Educação superior - pós-graduação e extensão</v>
      </c>
    </row>
    <row r="3865" spans="1:5" hidden="1">
      <c r="A3865">
        <v>5063</v>
      </c>
      <c r="B3865">
        <v>8541400</v>
      </c>
      <c r="D3865" t="s">
        <v>2042</v>
      </c>
      <c r="E3865" t="str">
        <f t="shared" si="60"/>
        <v>8541400-Educação profissional de nível técnico</v>
      </c>
    </row>
    <row r="3866" spans="1:5" hidden="1">
      <c r="A3866">
        <v>5063</v>
      </c>
      <c r="B3866">
        <v>8542200</v>
      </c>
      <c r="D3866" t="s">
        <v>2043</v>
      </c>
      <c r="E3866" t="str">
        <f t="shared" si="60"/>
        <v>8542200-Educação profissional de nível tecnológico</v>
      </c>
    </row>
    <row r="3867" spans="1:5" hidden="1">
      <c r="A3867">
        <v>5063</v>
      </c>
      <c r="B3867">
        <v>8550301</v>
      </c>
      <c r="D3867" t="s">
        <v>2044</v>
      </c>
      <c r="E3867" t="str">
        <f t="shared" si="60"/>
        <v>8550301-Administração de Caixas Escolares</v>
      </c>
    </row>
    <row r="3868" spans="1:5" hidden="1">
      <c r="A3868">
        <v>5063</v>
      </c>
      <c r="B3868">
        <v>8550302</v>
      </c>
      <c r="D3868" t="s">
        <v>2045</v>
      </c>
      <c r="E3868" t="str">
        <f t="shared" si="60"/>
        <v>8550302-Atividades de apoio à educação, exceto caixas escolares</v>
      </c>
    </row>
    <row r="3869" spans="1:5" hidden="1">
      <c r="A3869">
        <v>5065</v>
      </c>
      <c r="B3869">
        <v>8411600</v>
      </c>
      <c r="D3869" t="s">
        <v>2275</v>
      </c>
      <c r="E3869" t="str">
        <f t="shared" si="60"/>
        <v>8411600-Administração pública em geral</v>
      </c>
    </row>
    <row r="3870" spans="1:5" hidden="1">
      <c r="A3870">
        <v>5065</v>
      </c>
      <c r="B3870">
        <v>8412400</v>
      </c>
      <c r="D3870" t="s">
        <v>2290</v>
      </c>
      <c r="E3870" t="str">
        <f t="shared" si="60"/>
        <v>8412400-Regulação das atividades de saúde, educação, serviços culturais e outros serviços sociais</v>
      </c>
    </row>
    <row r="3871" spans="1:5" hidden="1">
      <c r="A3871">
        <v>5065</v>
      </c>
      <c r="B3871">
        <v>8413200</v>
      </c>
      <c r="D3871" t="s">
        <v>2291</v>
      </c>
      <c r="E3871" t="str">
        <f t="shared" si="60"/>
        <v>8413200-Regulação das atividades econômicas</v>
      </c>
    </row>
    <row r="3872" spans="1:5" hidden="1">
      <c r="A3872">
        <v>5065</v>
      </c>
      <c r="B3872">
        <v>8421300</v>
      </c>
      <c r="D3872" t="s">
        <v>2292</v>
      </c>
      <c r="E3872" t="str">
        <f t="shared" si="60"/>
        <v>8421300-Relações exteriores</v>
      </c>
    </row>
    <row r="3873" spans="1:5" hidden="1">
      <c r="A3873">
        <v>5065</v>
      </c>
      <c r="B3873">
        <v>8422100</v>
      </c>
      <c r="D3873" t="s">
        <v>2293</v>
      </c>
      <c r="E3873" t="str">
        <f t="shared" si="60"/>
        <v>8422100-Defesa</v>
      </c>
    </row>
    <row r="3874" spans="1:5" hidden="1">
      <c r="A3874">
        <v>5065</v>
      </c>
      <c r="B3874">
        <v>8423000</v>
      </c>
      <c r="D3874" t="s">
        <v>2294</v>
      </c>
      <c r="E3874" t="str">
        <f t="shared" si="60"/>
        <v>8423000-Justiça</v>
      </c>
    </row>
    <row r="3875" spans="1:5" hidden="1">
      <c r="A3875">
        <v>5065</v>
      </c>
      <c r="B3875">
        <v>8424800</v>
      </c>
      <c r="D3875" t="s">
        <v>2295</v>
      </c>
      <c r="E3875" t="str">
        <f t="shared" si="60"/>
        <v>8424800-Segurança e ordem pública</v>
      </c>
    </row>
    <row r="3876" spans="1:5" hidden="1">
      <c r="A3876">
        <v>5065</v>
      </c>
      <c r="B3876">
        <v>8425600</v>
      </c>
      <c r="D3876" t="s">
        <v>2296</v>
      </c>
      <c r="E3876" t="str">
        <f t="shared" si="60"/>
        <v>8425600-Defesa Civil</v>
      </c>
    </row>
    <row r="3877" spans="1:5" hidden="1">
      <c r="A3877">
        <v>5065</v>
      </c>
      <c r="B3877">
        <v>8511200</v>
      </c>
      <c r="D3877" t="s">
        <v>2035</v>
      </c>
      <c r="E3877" t="str">
        <f t="shared" si="60"/>
        <v>8511200-Educação infantil - creche</v>
      </c>
    </row>
    <row r="3878" spans="1:5" hidden="1">
      <c r="A3878">
        <v>5065</v>
      </c>
      <c r="B3878">
        <v>8512100</v>
      </c>
      <c r="D3878" t="s">
        <v>2036</v>
      </c>
      <c r="E3878" t="str">
        <f t="shared" si="60"/>
        <v>8512100-Educação infantil - pré-escola</v>
      </c>
    </row>
    <row r="3879" spans="1:5" hidden="1">
      <c r="A3879">
        <v>5065</v>
      </c>
      <c r="B3879">
        <v>8513900</v>
      </c>
      <c r="D3879" t="s">
        <v>2037</v>
      </c>
      <c r="E3879" t="str">
        <f t="shared" si="60"/>
        <v>8513900-Ensino fundamental</v>
      </c>
    </row>
    <row r="3880" spans="1:5" hidden="1">
      <c r="A3880">
        <v>5065</v>
      </c>
      <c r="B3880">
        <v>8520100</v>
      </c>
      <c r="D3880" t="s">
        <v>2038</v>
      </c>
      <c r="E3880" t="str">
        <f t="shared" si="60"/>
        <v>8520100-Ensino médio</v>
      </c>
    </row>
    <row r="3881" spans="1:5" hidden="1">
      <c r="A3881">
        <v>5065</v>
      </c>
      <c r="B3881">
        <v>8531700</v>
      </c>
      <c r="D3881" t="s">
        <v>2039</v>
      </c>
      <c r="E3881" t="str">
        <f t="shared" si="60"/>
        <v>8531700-Educação superior - graduação</v>
      </c>
    </row>
    <row r="3882" spans="1:5" hidden="1">
      <c r="A3882">
        <v>5065</v>
      </c>
      <c r="B3882">
        <v>8532500</v>
      </c>
      <c r="D3882" t="s">
        <v>2040</v>
      </c>
      <c r="E3882" t="str">
        <f t="shared" si="60"/>
        <v>8532500-Educação superior - graduação e pós-graduação</v>
      </c>
    </row>
    <row r="3883" spans="1:5" hidden="1">
      <c r="A3883">
        <v>5065</v>
      </c>
      <c r="B3883">
        <v>8533300</v>
      </c>
      <c r="D3883" t="s">
        <v>2041</v>
      </c>
      <c r="E3883" t="str">
        <f t="shared" si="60"/>
        <v>8533300-Educação superior - pós-graduação e extensão</v>
      </c>
    </row>
    <row r="3884" spans="1:5" hidden="1">
      <c r="A3884">
        <v>5065</v>
      </c>
      <c r="B3884">
        <v>8541400</v>
      </c>
      <c r="D3884" t="s">
        <v>2042</v>
      </c>
      <c r="E3884" t="str">
        <f t="shared" si="60"/>
        <v>8541400-Educação profissional de nível técnico</v>
      </c>
    </row>
    <row r="3885" spans="1:5" hidden="1">
      <c r="A3885">
        <v>5065</v>
      </c>
      <c r="B3885">
        <v>8542200</v>
      </c>
      <c r="D3885" t="s">
        <v>2043</v>
      </c>
      <c r="E3885" t="str">
        <f t="shared" si="60"/>
        <v>8542200-Educação profissional de nível tecnológico</v>
      </c>
    </row>
    <row r="3886" spans="1:5" hidden="1">
      <c r="A3886">
        <v>5065</v>
      </c>
      <c r="B3886">
        <v>8550301</v>
      </c>
      <c r="D3886" t="s">
        <v>2044</v>
      </c>
      <c r="E3886" t="str">
        <f t="shared" si="60"/>
        <v>8550301-Administração de Caixas Escolares</v>
      </c>
    </row>
    <row r="3887" spans="1:5" hidden="1">
      <c r="A3887">
        <v>5065</v>
      </c>
      <c r="B3887">
        <v>8550302</v>
      </c>
      <c r="D3887" t="s">
        <v>2045</v>
      </c>
      <c r="E3887" t="str">
        <f t="shared" si="60"/>
        <v>8550302-Atividades de apoio à educação, exceto caixas escolares</v>
      </c>
    </row>
    <row r="3888" spans="1:5" hidden="1">
      <c r="A3888">
        <v>5065</v>
      </c>
      <c r="B3888">
        <v>8610101</v>
      </c>
      <c r="D3888" t="s">
        <v>2181</v>
      </c>
      <c r="E3888" t="str">
        <f t="shared" si="60"/>
        <v>8610101-Atividades de atendimento hospitalar, exceto pronto-socorro e unidades para atendimento a urgências</v>
      </c>
    </row>
    <row r="3889" spans="1:5" hidden="1">
      <c r="A3889">
        <v>5065</v>
      </c>
      <c r="B3889">
        <v>8610102</v>
      </c>
      <c r="D3889" t="s">
        <v>2182</v>
      </c>
      <c r="E3889" t="str">
        <f t="shared" si="60"/>
        <v>8610102-Atividades de atendimento em pronto-socorro e unidades hospitalares para atendimento a urgências</v>
      </c>
    </row>
    <row r="3890" spans="1:5" hidden="1">
      <c r="A3890">
        <v>6001</v>
      </c>
      <c r="B3890" t="s">
        <v>2179</v>
      </c>
      <c r="D3890" t="s">
        <v>2300</v>
      </c>
      <c r="E3890" t="str">
        <f t="shared" si="60"/>
        <v>X904-Iluminação pública</v>
      </c>
    </row>
    <row r="3891" spans="1:5" hidden="1">
      <c r="A3891">
        <v>6002</v>
      </c>
      <c r="B3891" t="s">
        <v>2179</v>
      </c>
      <c r="D3891" t="s">
        <v>2300</v>
      </c>
      <c r="E3891" t="str">
        <f t="shared" si="60"/>
        <v>X904-Iluminação pública</v>
      </c>
    </row>
    <row r="3892" spans="1:5" hidden="1">
      <c r="A3892">
        <v>6061</v>
      </c>
      <c r="B3892" t="s">
        <v>2179</v>
      </c>
      <c r="D3892" t="s">
        <v>2300</v>
      </c>
      <c r="E3892" t="str">
        <f t="shared" si="60"/>
        <v>X904-Iluminação pública</v>
      </c>
    </row>
    <row r="3893" spans="1:5" hidden="1">
      <c r="A3893">
        <v>7002</v>
      </c>
      <c r="B3893">
        <v>3600601</v>
      </c>
      <c r="D3893" t="s">
        <v>1788</v>
      </c>
      <c r="E3893" t="str">
        <f t="shared" si="60"/>
        <v>3600601-Captação, tratamento e distribuição de água</v>
      </c>
    </row>
    <row r="3894" spans="1:5" hidden="1">
      <c r="A3894">
        <v>7002</v>
      </c>
      <c r="B3894">
        <v>3701100</v>
      </c>
      <c r="D3894" t="s">
        <v>2190</v>
      </c>
      <c r="E3894" t="str">
        <f t="shared" si="60"/>
        <v>3701100-Gestão de Redes de Esgoto</v>
      </c>
    </row>
    <row r="3895" spans="1:5" hidden="1">
      <c r="A3895">
        <v>7002</v>
      </c>
      <c r="B3895">
        <v>3702900</v>
      </c>
      <c r="D3895" t="s">
        <v>1791</v>
      </c>
      <c r="E3895" t="str">
        <f t="shared" si="60"/>
        <v>3702900-Atividades relacionadas a esgoto, exceto a gestão de redes</v>
      </c>
    </row>
    <row r="3896" spans="1:5" hidden="1">
      <c r="A3896">
        <v>7002</v>
      </c>
      <c r="B3896">
        <v>4222701</v>
      </c>
      <c r="D3896" t="s">
        <v>1813</v>
      </c>
      <c r="E3896" t="str">
        <f t="shared" si="60"/>
        <v>4222701-Construção de redes de abastecimento de água, coleta de esgoto e construções correlatas</v>
      </c>
    </row>
    <row r="3897" spans="1:5" hidden="1">
      <c r="A3897">
        <v>7003</v>
      </c>
      <c r="B3897">
        <v>4912401</v>
      </c>
      <c r="D3897" t="s">
        <v>1646</v>
      </c>
      <c r="E3897" t="str">
        <f t="shared" si="60"/>
        <v>4912401-Transporte ferroviário de passageiros intermunicipal e interestadual</v>
      </c>
    </row>
    <row r="3898" spans="1:5" hidden="1">
      <c r="A3898">
        <v>7003</v>
      </c>
      <c r="B3898">
        <v>4912402</v>
      </c>
      <c r="D3898" t="s">
        <v>1647</v>
      </c>
      <c r="E3898" t="str">
        <f t="shared" si="60"/>
        <v>4912402-Transporte ferroviário de passageiros municipal e em região metropolitana</v>
      </c>
    </row>
    <row r="3899" spans="1:5" hidden="1">
      <c r="A3899">
        <v>7003</v>
      </c>
      <c r="B3899">
        <v>4912403</v>
      </c>
      <c r="D3899" t="s">
        <v>1648</v>
      </c>
      <c r="E3899" t="str">
        <f t="shared" si="60"/>
        <v>4912403-Transporte metroviário</v>
      </c>
    </row>
    <row r="3900" spans="1:5" hidden="1">
      <c r="A3900">
        <v>7062</v>
      </c>
      <c r="B3900">
        <v>3600601</v>
      </c>
      <c r="D3900" t="s">
        <v>1788</v>
      </c>
      <c r="E3900" t="str">
        <f t="shared" si="60"/>
        <v>3600601-Captação, tratamento e distribuição de água</v>
      </c>
    </row>
    <row r="3901" spans="1:5" hidden="1">
      <c r="A3901">
        <v>7062</v>
      </c>
      <c r="B3901">
        <v>3701100</v>
      </c>
      <c r="D3901" t="s">
        <v>2190</v>
      </c>
      <c r="E3901" t="str">
        <f t="shared" si="60"/>
        <v>3701100-Gestão de Redes de Esgoto</v>
      </c>
    </row>
    <row r="3902" spans="1:5" hidden="1">
      <c r="A3902">
        <v>7062</v>
      </c>
      <c r="B3902">
        <v>3702900</v>
      </c>
      <c r="D3902" t="s">
        <v>1791</v>
      </c>
      <c r="E3902" t="str">
        <f t="shared" si="60"/>
        <v>3702900-Atividades relacionadas a esgoto, exceto a gestão de redes</v>
      </c>
    </row>
    <row r="3903" spans="1:5" hidden="1">
      <c r="A3903">
        <v>7062</v>
      </c>
      <c r="B3903">
        <v>4222701</v>
      </c>
      <c r="D3903" t="s">
        <v>1813</v>
      </c>
      <c r="E3903" t="str">
        <f t="shared" si="60"/>
        <v>4222701-Construção de redes de abastecimento de água, coleta de esgoto e construções correlatas</v>
      </c>
    </row>
    <row r="3904" spans="1:5" hidden="1">
      <c r="A3904">
        <v>8001</v>
      </c>
      <c r="B3904">
        <v>3514000</v>
      </c>
      <c r="D3904" t="s">
        <v>2301</v>
      </c>
      <c r="E3904" t="str">
        <f t="shared" si="60"/>
        <v>3514000-Distribuição de energia elétrica</v>
      </c>
    </row>
    <row r="3905" spans="1:5" hidden="1">
      <c r="A3905">
        <v>8004</v>
      </c>
      <c r="B3905">
        <v>3513100</v>
      </c>
      <c r="D3905" t="s">
        <v>1784</v>
      </c>
      <c r="E3905" t="str">
        <f t="shared" si="60"/>
        <v>3513100-Comércio atacadista de energia elétrica</v>
      </c>
    </row>
    <row r="3906" spans="1:5" hidden="1">
      <c r="A3906">
        <v>8004</v>
      </c>
      <c r="B3906">
        <v>3514000</v>
      </c>
      <c r="D3906" t="s">
        <v>2301</v>
      </c>
      <c r="E3906" t="str">
        <f t="shared" si="60"/>
        <v>3514000-Distribuição de energia elétrica</v>
      </c>
    </row>
    <row r="3907" spans="1:5" hidden="1">
      <c r="A3907">
        <v>8004</v>
      </c>
      <c r="B3907">
        <v>4221902</v>
      </c>
      <c r="D3907" t="s">
        <v>1809</v>
      </c>
      <c r="E3907" t="str">
        <f t="shared" si="60"/>
        <v>4221902-Construção de estações e redes de distribuição de energia elétrica</v>
      </c>
    </row>
    <row r="3908" spans="1:5" hidden="1">
      <c r="A3908">
        <v>8004</v>
      </c>
      <c r="B3908" t="s">
        <v>2302</v>
      </c>
      <c r="D3908" t="s">
        <v>2303</v>
      </c>
      <c r="E3908" t="str">
        <f t="shared" si="60"/>
        <v>X907-Estação de recarga de veículos elétricos</v>
      </c>
    </row>
    <row r="3909" spans="1:5" hidden="1">
      <c r="A3909">
        <v>8005</v>
      </c>
      <c r="B3909">
        <v>3513100</v>
      </c>
      <c r="D3909" t="s">
        <v>1784</v>
      </c>
      <c r="E3909" t="str">
        <f t="shared" si="60"/>
        <v>3513100-Comércio atacadista de energia elétrica</v>
      </c>
    </row>
    <row r="3910" spans="1:5" hidden="1">
      <c r="A3910">
        <v>8005</v>
      </c>
      <c r="B3910">
        <v>3514000</v>
      </c>
      <c r="D3910" t="s">
        <v>2301</v>
      </c>
      <c r="E3910" t="str">
        <f t="shared" si="60"/>
        <v>3514000-Distribuição de energia elétrica</v>
      </c>
    </row>
    <row r="3911" spans="1:5" hidden="1">
      <c r="A3911">
        <v>8005</v>
      </c>
      <c r="B3911">
        <v>4221902</v>
      </c>
      <c r="D3911" t="s">
        <v>1809</v>
      </c>
      <c r="E3911" t="str">
        <f t="shared" si="60"/>
        <v>4221902-Construção de estações e redes de distribuição de energia elétrica</v>
      </c>
    </row>
    <row r="3912" spans="1:5" hidden="1">
      <c r="A3912">
        <v>8064</v>
      </c>
      <c r="B3912">
        <v>3513100</v>
      </c>
      <c r="D3912" t="s">
        <v>1784</v>
      </c>
      <c r="E3912" t="str">
        <f t="shared" ref="E3912:E3920" si="61">CONCATENATE(B3912,"-",D3912)</f>
        <v>3513100-Comércio atacadista de energia elétrica</v>
      </c>
    </row>
    <row r="3913" spans="1:5" hidden="1">
      <c r="A3913">
        <v>8064</v>
      </c>
      <c r="B3913">
        <v>3514000</v>
      </c>
      <c r="D3913" t="s">
        <v>2301</v>
      </c>
      <c r="E3913" t="str">
        <f t="shared" si="61"/>
        <v>3514000-Distribuição de energia elétrica</v>
      </c>
    </row>
    <row r="3914" spans="1:5" hidden="1">
      <c r="A3914">
        <v>8064</v>
      </c>
      <c r="B3914">
        <v>4221902</v>
      </c>
      <c r="D3914" t="s">
        <v>1809</v>
      </c>
      <c r="E3914" t="str">
        <f t="shared" si="61"/>
        <v>4221902-Construção de estações e redes de distribuição de energia elétrica</v>
      </c>
    </row>
    <row r="3915" spans="1:5" hidden="1">
      <c r="A3915">
        <v>8064</v>
      </c>
      <c r="B3915" t="s">
        <v>2302</v>
      </c>
      <c r="D3915" t="s">
        <v>2303</v>
      </c>
      <c r="E3915" t="str">
        <f t="shared" si="61"/>
        <v>X907-Estação de recarga de veículos elétricos</v>
      </c>
    </row>
    <row r="3916" spans="1:5" hidden="1">
      <c r="A3916">
        <v>8065</v>
      </c>
      <c r="B3916">
        <v>3513100</v>
      </c>
      <c r="D3916" t="s">
        <v>1784</v>
      </c>
      <c r="E3916" t="str">
        <f t="shared" si="61"/>
        <v>3513100-Comércio atacadista de energia elétrica</v>
      </c>
    </row>
    <row r="3917" spans="1:5" hidden="1">
      <c r="A3917">
        <v>8065</v>
      </c>
      <c r="B3917">
        <v>3514000</v>
      </c>
      <c r="D3917" t="s">
        <v>2301</v>
      </c>
      <c r="E3917" t="str">
        <f t="shared" si="61"/>
        <v>3514000-Distribuição de energia elétrica</v>
      </c>
    </row>
    <row r="3918" spans="1:5" hidden="1">
      <c r="A3918">
        <v>8065</v>
      </c>
      <c r="B3918">
        <v>4221902</v>
      </c>
      <c r="D3918" t="s">
        <v>1809</v>
      </c>
      <c r="E3918" t="str">
        <f t="shared" si="61"/>
        <v>4221902-Construção de estações e redes de distribuição de energia elétrica</v>
      </c>
    </row>
    <row r="3919" spans="1:5" hidden="1">
      <c r="A3919">
        <v>9001</v>
      </c>
      <c r="B3919">
        <v>3513100</v>
      </c>
      <c r="D3919" t="s">
        <v>1784</v>
      </c>
      <c r="E3919" t="str">
        <f t="shared" si="61"/>
        <v>3513100-Comércio atacadista de energia elétrica</v>
      </c>
    </row>
    <row r="3920" spans="1:5" hidden="1">
      <c r="A3920">
        <v>9001</v>
      </c>
      <c r="B3920">
        <v>3514000</v>
      </c>
      <c r="D3920" t="s">
        <v>2301</v>
      </c>
      <c r="E3920" t="str">
        <f t="shared" si="61"/>
        <v>3514000-Distribuição de energia elétrica</v>
      </c>
    </row>
    <row r="3921" hidden="1"/>
    <row r="3922" hidden="1"/>
    <row r="3923" hidden="1"/>
  </sheetData>
  <autoFilter ref="A5:E3923" xr:uid="{00000000-0009-0000-0000-000003000000}">
    <filterColumn colId="0">
      <filters>
        <filter val="2001"/>
      </filters>
    </filterColumn>
  </autoFilter>
  <pageMargins left="0.511811024" right="0.511811024" top="0.78740157499999996" bottom="0.78740157499999996" header="0.31496062000000002" footer="0.31496062000000002"/>
  <headerFooter>
    <oddFooter>&amp;R_x000D_&amp;1#&amp;"Calibri"&amp;10&amp;K000000 Classificação: Direcionado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>
    <tabColor rgb="FF00B050"/>
    <pageSetUpPr fitToPage="1"/>
  </sheetPr>
  <dimension ref="A1:AP280"/>
  <sheetViews>
    <sheetView showFormulas="1" showGridLines="0" zoomScale="85" zoomScaleNormal="85" workbookViewId="0">
      <selection activeCell="H17" sqref="H17"/>
    </sheetView>
  </sheetViews>
  <sheetFormatPr defaultColWidth="0" defaultRowHeight="15" customHeight="1"/>
  <cols>
    <col min="1" max="1" width="4.140625" customWidth="1"/>
    <col min="2" max="2" width="1.7109375" customWidth="1"/>
    <col min="3" max="3" width="16" customWidth="1"/>
    <col min="4" max="4" width="5.7109375" customWidth="1"/>
    <col min="5" max="5" width="3" customWidth="1"/>
    <col min="6" max="6" width="3.5703125" customWidth="1"/>
    <col min="7" max="7" width="1.5703125" customWidth="1"/>
    <col min="8" max="8" width="9.140625" customWidth="1"/>
    <col min="9" max="9" width="1.28515625" customWidth="1"/>
    <col min="10" max="10" width="3.140625" customWidth="1"/>
    <col min="11" max="11" width="1.42578125" customWidth="1"/>
    <col min="12" max="12" width="2.42578125" customWidth="1"/>
    <col min="13" max="13" width="2.7109375" customWidth="1"/>
    <col min="14" max="14" width="3.140625" customWidth="1"/>
    <col min="15" max="15" width="3.28515625" customWidth="1"/>
    <col min="16" max="16" width="12.7109375" customWidth="1"/>
    <col min="17" max="17" width="2.7109375" customWidth="1"/>
    <col min="18" max="18" width="3.140625" customWidth="1"/>
    <col min="19" max="19" width="2.5703125" customWidth="1"/>
    <col min="20" max="20" width="3.7109375" customWidth="1"/>
    <col min="21" max="21" width="1.28515625" customWidth="1"/>
    <col min="22" max="22" width="3.42578125" customWidth="1"/>
    <col min="23" max="23" width="2.140625" customWidth="1"/>
    <col min="24" max="24" width="2.85546875" customWidth="1"/>
    <col min="25" max="25" width="2.42578125" customWidth="1"/>
    <col min="26" max="26" width="1.5703125" customWidth="1"/>
    <col min="27" max="27" width="3.140625" customWidth="1"/>
    <col min="28" max="28" width="14.85546875" hidden="1" customWidth="1"/>
    <col min="29" max="29" width="27.5703125" hidden="1" customWidth="1"/>
    <col min="30" max="42" width="12.140625" hidden="1" customWidth="1"/>
    <col min="43" max="16384" width="12.7109375" hidden="1"/>
  </cols>
  <sheetData>
    <row r="1" spans="1:42" ht="9" customHeight="1">
      <c r="C1" s="354"/>
      <c r="D1" s="354"/>
      <c r="F1" s="354"/>
      <c r="H1" s="354"/>
      <c r="J1" s="354"/>
      <c r="L1" s="354"/>
      <c r="N1" s="354"/>
      <c r="O1" s="354"/>
      <c r="P1" s="354"/>
      <c r="Q1" s="381"/>
      <c r="R1" s="381"/>
      <c r="T1" s="381"/>
      <c r="V1" s="381"/>
      <c r="X1" s="381"/>
      <c r="Y1" s="381"/>
    </row>
    <row r="2" spans="1:42" ht="12" customHeight="1">
      <c r="B2" s="507"/>
      <c r="C2" s="508"/>
      <c r="D2" s="508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10"/>
    </row>
    <row r="3" spans="1:42" ht="22.5" customHeight="1">
      <c r="B3" s="116"/>
      <c r="C3" s="511"/>
      <c r="D3" s="1247" t="s">
        <v>725</v>
      </c>
      <c r="E3" s="1247"/>
      <c r="F3" s="1247"/>
      <c r="G3" s="1247"/>
      <c r="H3" s="1247"/>
      <c r="I3" s="1247"/>
      <c r="J3" s="1247"/>
      <c r="K3" s="1247"/>
      <c r="L3" s="1247"/>
      <c r="M3" s="1247"/>
      <c r="N3" s="1247"/>
      <c r="O3" s="1247"/>
      <c r="P3" s="1247"/>
      <c r="Q3" s="1247"/>
      <c r="R3" s="1247"/>
      <c r="S3" s="1247"/>
      <c r="T3" s="1247"/>
      <c r="U3" s="1247"/>
      <c r="V3" s="1247"/>
      <c r="W3" s="1247"/>
      <c r="X3" s="1247"/>
      <c r="Y3" s="512"/>
      <c r="Z3" s="217"/>
    </row>
    <row r="4" spans="1:42" ht="9.75" customHeight="1">
      <c r="B4" s="116"/>
      <c r="C4" s="218"/>
      <c r="D4" s="228"/>
      <c r="F4" s="229"/>
      <c r="H4" s="229"/>
      <c r="J4" s="229"/>
      <c r="L4" s="796" t="s">
        <v>713</v>
      </c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483"/>
      <c r="Z4" s="217"/>
    </row>
    <row r="5" spans="1:42" ht="8.25" customHeight="1">
      <c r="A5" s="1"/>
      <c r="B5" s="115"/>
      <c r="C5" s="221"/>
      <c r="D5" s="230"/>
      <c r="F5" s="338"/>
      <c r="H5" s="338"/>
      <c r="J5" s="338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483"/>
      <c r="Z5" s="117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ht="10.5" customHeight="1">
      <c r="A6" s="1"/>
      <c r="B6" s="115"/>
      <c r="C6" s="219"/>
      <c r="D6" s="220"/>
      <c r="E6" s="239"/>
      <c r="F6" s="311"/>
      <c r="G6" s="239"/>
      <c r="H6" s="311"/>
      <c r="I6" s="239"/>
      <c r="J6" s="311"/>
      <c r="K6" s="239"/>
      <c r="L6" s="311"/>
      <c r="M6" s="239"/>
      <c r="N6" s="311"/>
      <c r="O6" s="311"/>
      <c r="P6" s="311"/>
      <c r="Q6" s="311"/>
      <c r="R6" s="311"/>
      <c r="S6" s="239"/>
      <c r="T6" s="311"/>
      <c r="U6" s="239"/>
      <c r="V6" s="311"/>
      <c r="W6" s="239"/>
      <c r="X6" s="311"/>
      <c r="Y6" s="312"/>
      <c r="Z6" s="117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9.75" customHeight="1">
      <c r="B7" s="116"/>
      <c r="C7" s="231"/>
      <c r="D7" s="231"/>
      <c r="F7" s="231"/>
      <c r="H7" s="231"/>
      <c r="J7" s="231"/>
      <c r="L7" s="231"/>
      <c r="N7" s="231"/>
      <c r="O7" s="231"/>
      <c r="P7" s="231"/>
      <c r="Q7" s="231"/>
      <c r="R7" s="231"/>
      <c r="T7" s="231"/>
      <c r="V7" s="231"/>
      <c r="X7" s="231"/>
      <c r="Y7" s="231"/>
      <c r="Z7" s="217"/>
    </row>
    <row r="8" spans="1:42" ht="14.25" customHeight="1">
      <c r="B8" s="116"/>
      <c r="C8" s="1278" t="s">
        <v>10</v>
      </c>
      <c r="D8" s="1278"/>
      <c r="E8" s="1278"/>
      <c r="F8" s="1278"/>
      <c r="G8" s="1278"/>
      <c r="H8" s="1278"/>
      <c r="I8" s="1278"/>
      <c r="J8" s="1278"/>
      <c r="K8" s="1278"/>
      <c r="L8" s="1278"/>
      <c r="M8" s="1278"/>
      <c r="N8" s="1278"/>
      <c r="O8" s="1278"/>
      <c r="P8" s="1278"/>
      <c r="Q8" s="1278"/>
      <c r="R8" s="1278"/>
      <c r="S8" s="1278"/>
      <c r="T8" s="1278"/>
      <c r="U8" s="1278"/>
      <c r="V8" s="1278"/>
      <c r="W8" s="1278"/>
      <c r="X8" s="1278"/>
      <c r="Y8" s="1278"/>
      <c r="Z8" s="217"/>
    </row>
    <row r="9" spans="1:42" ht="5.25" customHeight="1">
      <c r="B9" s="116"/>
      <c r="O9" s="232"/>
      <c r="Z9" s="217"/>
    </row>
    <row r="10" spans="1:42" ht="7.5" hidden="1" customHeight="1">
      <c r="B10" s="116"/>
      <c r="O10" s="232"/>
      <c r="Z10" s="217"/>
    </row>
    <row r="11" spans="1:42" ht="15.75" customHeight="1">
      <c r="B11" s="116"/>
      <c r="C11" s="1244" t="s">
        <v>833</v>
      </c>
      <c r="D11" s="1245"/>
      <c r="E11" s="1245"/>
      <c r="F11" s="1246"/>
      <c r="G11" s="1248" t="s">
        <v>720</v>
      </c>
      <c r="H11" s="1249"/>
      <c r="I11" s="1249"/>
      <c r="J11" s="1249"/>
      <c r="K11" s="1249"/>
      <c r="L11" s="1249"/>
      <c r="M11" s="1249"/>
      <c r="N11" s="1249"/>
      <c r="O11" s="1249"/>
      <c r="P11" s="1249"/>
      <c r="Q11" s="1249"/>
      <c r="R11" s="1249"/>
      <c r="S11" s="1249"/>
      <c r="T11" s="1249"/>
      <c r="U11" s="1249"/>
      <c r="V11" s="1249"/>
      <c r="W11" s="1249"/>
      <c r="X11" s="1249"/>
      <c r="Y11" s="1250"/>
      <c r="Z11" s="217"/>
    </row>
    <row r="12" spans="1:42" ht="6.75" customHeight="1">
      <c r="B12" s="116"/>
      <c r="C12" s="411"/>
      <c r="D12" s="411"/>
      <c r="F12" s="411"/>
      <c r="H12" s="412"/>
      <c r="J12" s="412"/>
      <c r="L12" s="412"/>
      <c r="N12" s="412"/>
      <c r="O12" s="412"/>
      <c r="P12" s="412"/>
      <c r="Q12" s="412"/>
      <c r="R12" s="412"/>
      <c r="T12" s="412"/>
      <c r="V12" s="412"/>
      <c r="X12" s="412"/>
      <c r="Y12" s="412"/>
      <c r="Z12" s="217"/>
    </row>
    <row r="13" spans="1:42" ht="45" customHeight="1">
      <c r="B13" s="116"/>
      <c r="C13" s="411"/>
      <c r="D13" s="411"/>
      <c r="F13" s="411"/>
      <c r="H13" s="412"/>
      <c r="J13" s="412"/>
      <c r="L13" s="412"/>
      <c r="N13" s="412"/>
      <c r="O13" s="412"/>
      <c r="P13" s="412"/>
      <c r="Q13" s="412"/>
      <c r="R13" s="412"/>
      <c r="T13" s="412"/>
      <c r="V13" s="412"/>
      <c r="X13" s="412"/>
      <c r="Y13" s="412"/>
      <c r="Z13" s="217"/>
    </row>
    <row r="14" spans="1:42" ht="6.75" customHeight="1">
      <c r="B14" s="116"/>
      <c r="C14" s="411"/>
      <c r="D14" s="411"/>
      <c r="F14" s="411"/>
      <c r="H14" s="412"/>
      <c r="J14" s="412"/>
      <c r="L14" s="412"/>
      <c r="N14" s="412"/>
      <c r="O14" s="412"/>
      <c r="P14" s="412"/>
      <c r="Q14" s="412"/>
      <c r="R14" s="412"/>
      <c r="T14" s="412"/>
      <c r="V14" s="412"/>
      <c r="X14" s="412"/>
      <c r="Y14" s="412"/>
      <c r="Z14" s="217"/>
    </row>
    <row r="15" spans="1:42" s="434" customFormat="1" ht="18" customHeight="1">
      <c r="B15" s="435"/>
      <c r="C15" s="822" t="s">
        <v>859</v>
      </c>
      <c r="D15" s="822"/>
      <c r="E15" s="822"/>
      <c r="F15" s="822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436"/>
    </row>
    <row r="16" spans="1:42" ht="4.5" customHeight="1">
      <c r="B16" s="116"/>
      <c r="Z16" s="217"/>
    </row>
    <row r="17" spans="2:26" ht="20.100000000000001" customHeight="1">
      <c r="B17" s="116"/>
      <c r="C17" s="1251" t="s">
        <v>11</v>
      </c>
      <c r="D17" s="1252"/>
      <c r="E17" s="1252"/>
      <c r="F17" s="1253"/>
      <c r="H17" s="513" t="s">
        <v>828</v>
      </c>
      <c r="J17" s="513"/>
      <c r="L17" s="1260" t="s">
        <v>829</v>
      </c>
      <c r="M17" s="1261"/>
      <c r="N17" s="1261"/>
      <c r="O17" s="1261"/>
      <c r="P17" s="1261"/>
      <c r="Q17" s="1261"/>
      <c r="R17" s="1261"/>
      <c r="S17" s="1261"/>
      <c r="T17" s="1261"/>
      <c r="U17" s="1261"/>
      <c r="V17" s="1261"/>
      <c r="W17" s="1261"/>
      <c r="X17" s="1261"/>
      <c r="Y17" s="1262"/>
      <c r="Z17" s="217"/>
    </row>
    <row r="18" spans="2:26" ht="3" customHeight="1">
      <c r="B18" s="116"/>
      <c r="C18" s="1254"/>
      <c r="D18" s="1255"/>
      <c r="E18" s="1255"/>
      <c r="F18" s="1256"/>
      <c r="L18" s="1263"/>
      <c r="M18" s="1264"/>
      <c r="N18" s="1264"/>
      <c r="O18" s="1264"/>
      <c r="P18" s="1264"/>
      <c r="Q18" s="1264"/>
      <c r="R18" s="1264"/>
      <c r="S18" s="1264"/>
      <c r="T18" s="1264"/>
      <c r="U18" s="1264"/>
      <c r="V18" s="1264"/>
      <c r="W18" s="1264"/>
      <c r="X18" s="1264"/>
      <c r="Y18" s="1265"/>
      <c r="Z18" s="217"/>
    </row>
    <row r="19" spans="2:26" ht="20.100000000000001" customHeight="1">
      <c r="B19" s="116"/>
      <c r="C19" s="1257"/>
      <c r="D19" s="1258"/>
      <c r="E19" s="1258"/>
      <c r="F19" s="1259"/>
      <c r="H19" s="513" t="s">
        <v>825</v>
      </c>
      <c r="J19" s="513"/>
      <c r="L19" s="1266"/>
      <c r="M19" s="1267"/>
      <c r="N19" s="1267"/>
      <c r="O19" s="1267"/>
      <c r="P19" s="1267"/>
      <c r="Q19" s="1267"/>
      <c r="R19" s="1267"/>
      <c r="S19" s="1267"/>
      <c r="T19" s="1267"/>
      <c r="U19" s="1267"/>
      <c r="V19" s="1267"/>
      <c r="W19" s="1267"/>
      <c r="X19" s="1267"/>
      <c r="Y19" s="1268"/>
      <c r="Z19" s="217"/>
    </row>
    <row r="20" spans="2:26" ht="6" customHeight="1">
      <c r="B20" s="116"/>
      <c r="Z20" s="217"/>
    </row>
    <row r="21" spans="2:26" ht="19.5" customHeight="1">
      <c r="B21" s="116"/>
      <c r="C21" s="1279" t="s">
        <v>639</v>
      </c>
      <c r="D21" s="1280"/>
      <c r="E21" s="1280"/>
      <c r="F21" s="1281"/>
      <c r="H21" s="514" t="s">
        <v>826</v>
      </c>
      <c r="J21" s="514"/>
      <c r="L21" s="1260" t="s">
        <v>836</v>
      </c>
      <c r="M21" s="1261"/>
      <c r="N21" s="1261"/>
      <c r="O21" s="1261"/>
      <c r="P21" s="1261"/>
      <c r="Q21" s="1261"/>
      <c r="R21" s="1261"/>
      <c r="S21" s="1261"/>
      <c r="T21" s="1261"/>
      <c r="U21" s="1261"/>
      <c r="V21" s="1261"/>
      <c r="W21" s="1261"/>
      <c r="X21" s="1261"/>
      <c r="Y21" s="1262"/>
      <c r="Z21" s="217"/>
    </row>
    <row r="22" spans="2:26" ht="4.5" customHeight="1">
      <c r="B22" s="116"/>
      <c r="C22" s="1282"/>
      <c r="D22" s="1283"/>
      <c r="E22" s="1283"/>
      <c r="F22" s="1284"/>
      <c r="H22" s="515"/>
      <c r="J22" s="515"/>
      <c r="L22" s="1263"/>
      <c r="M22" s="1264"/>
      <c r="N22" s="1264"/>
      <c r="O22" s="1264"/>
      <c r="P22" s="1264"/>
      <c r="Q22" s="1264"/>
      <c r="R22" s="1264"/>
      <c r="S22" s="1264"/>
      <c r="T22" s="1264"/>
      <c r="U22" s="1264"/>
      <c r="V22" s="1264"/>
      <c r="W22" s="1264"/>
      <c r="X22" s="1264"/>
      <c r="Y22" s="1265"/>
      <c r="Z22" s="217"/>
    </row>
    <row r="23" spans="2:26" ht="19.5" customHeight="1">
      <c r="B23" s="116"/>
      <c r="C23" s="1282"/>
      <c r="D23" s="1283"/>
      <c r="E23" s="1283"/>
      <c r="F23" s="1284"/>
      <c r="H23" s="514" t="s">
        <v>834</v>
      </c>
      <c r="J23" s="514"/>
      <c r="L23" s="1263"/>
      <c r="M23" s="1264"/>
      <c r="N23" s="1264"/>
      <c r="O23" s="1264"/>
      <c r="P23" s="1264"/>
      <c r="Q23" s="1264"/>
      <c r="R23" s="1264"/>
      <c r="S23" s="1264"/>
      <c r="T23" s="1264"/>
      <c r="U23" s="1264"/>
      <c r="V23" s="1264"/>
      <c r="W23" s="1264"/>
      <c r="X23" s="1264"/>
      <c r="Y23" s="1265"/>
      <c r="Z23" s="217"/>
    </row>
    <row r="24" spans="2:26" ht="3.75" customHeight="1">
      <c r="B24" s="116"/>
      <c r="C24" s="1282"/>
      <c r="D24" s="1283"/>
      <c r="E24" s="1283"/>
      <c r="F24" s="1284"/>
      <c r="H24" s="515"/>
      <c r="J24" s="515"/>
      <c r="L24" s="1263"/>
      <c r="M24" s="1264"/>
      <c r="N24" s="1264"/>
      <c r="O24" s="1264"/>
      <c r="P24" s="1264"/>
      <c r="Q24" s="1264"/>
      <c r="R24" s="1264"/>
      <c r="S24" s="1264"/>
      <c r="T24" s="1264"/>
      <c r="U24" s="1264"/>
      <c r="V24" s="1264"/>
      <c r="W24" s="1264"/>
      <c r="X24" s="1264"/>
      <c r="Y24" s="1265"/>
      <c r="Z24" s="217"/>
    </row>
    <row r="25" spans="2:26" ht="19.5" customHeight="1">
      <c r="B25" s="116"/>
      <c r="C25" s="1285"/>
      <c r="D25" s="1286"/>
      <c r="E25" s="1286"/>
      <c r="F25" s="1287"/>
      <c r="H25" s="514" t="s">
        <v>835</v>
      </c>
      <c r="J25" s="514"/>
      <c r="L25" s="1266"/>
      <c r="M25" s="1267"/>
      <c r="N25" s="1267"/>
      <c r="O25" s="1267"/>
      <c r="P25" s="1267"/>
      <c r="Q25" s="1267"/>
      <c r="R25" s="1267"/>
      <c r="S25" s="1267"/>
      <c r="T25" s="1267"/>
      <c r="U25" s="1267"/>
      <c r="V25" s="1267"/>
      <c r="W25" s="1267"/>
      <c r="X25" s="1267"/>
      <c r="Y25" s="1268"/>
      <c r="Z25" s="217"/>
    </row>
    <row r="26" spans="2:26" ht="6" customHeight="1">
      <c r="B26" s="116"/>
      <c r="Z26" s="217"/>
    </row>
    <row r="27" spans="2:26" ht="20.25" customHeight="1">
      <c r="B27" s="116"/>
      <c r="C27" s="822" t="s">
        <v>860</v>
      </c>
      <c r="D27" s="822"/>
      <c r="E27" s="822"/>
      <c r="F27" s="822"/>
      <c r="G27" s="822"/>
      <c r="H27" s="822"/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822"/>
      <c r="T27" s="822"/>
      <c r="U27" s="822"/>
      <c r="V27" s="822"/>
      <c r="W27" s="822"/>
      <c r="X27" s="822"/>
      <c r="Y27" s="822"/>
      <c r="Z27" s="217"/>
    </row>
    <row r="28" spans="2:26" ht="4.5" customHeight="1">
      <c r="B28" s="116"/>
      <c r="Z28" s="217"/>
    </row>
    <row r="29" spans="2:26" ht="20.100000000000001" customHeight="1">
      <c r="B29" s="116"/>
      <c r="C29" s="1288" t="s">
        <v>13</v>
      </c>
      <c r="D29" s="1289"/>
      <c r="E29" s="1289"/>
      <c r="F29" s="1290"/>
      <c r="H29" s="1291" t="s">
        <v>755</v>
      </c>
      <c r="I29" s="1292"/>
      <c r="J29" s="1292"/>
      <c r="K29" s="1292"/>
      <c r="L29" s="1292"/>
      <c r="M29" s="1292"/>
      <c r="N29" s="1292"/>
      <c r="O29" s="1292"/>
      <c r="P29" s="1292"/>
      <c r="Q29" s="1292"/>
      <c r="R29" s="1292"/>
      <c r="S29" s="1292"/>
      <c r="T29" s="1292"/>
      <c r="U29" s="1292"/>
      <c r="V29" s="1292"/>
      <c r="W29" s="1292"/>
      <c r="X29" s="1292"/>
      <c r="Y29" s="1293"/>
      <c r="Z29" s="217"/>
    </row>
    <row r="30" spans="2:26" ht="6.75" customHeight="1">
      <c r="B30" s="116"/>
      <c r="Z30" s="217"/>
    </row>
    <row r="31" spans="2:26" ht="20.100000000000001" customHeight="1">
      <c r="B31" s="116"/>
      <c r="C31" s="1269" t="s">
        <v>14</v>
      </c>
      <c r="D31" s="1270"/>
      <c r="E31" s="1270"/>
      <c r="F31" s="1271"/>
      <c r="H31" s="1291"/>
      <c r="I31" s="1292"/>
      <c r="J31" s="1292"/>
      <c r="K31" s="1292"/>
      <c r="L31" s="1292"/>
      <c r="M31" s="1292"/>
      <c r="N31" s="1292"/>
      <c r="O31" s="1292"/>
      <c r="P31" s="1292"/>
      <c r="Q31" s="1292"/>
      <c r="R31" s="1292"/>
      <c r="S31" s="1292"/>
      <c r="T31" s="1292"/>
      <c r="U31" s="1292"/>
      <c r="V31" s="1292"/>
      <c r="W31" s="1292"/>
      <c r="X31" s="1292"/>
      <c r="Y31" s="1293"/>
      <c r="Z31" s="217"/>
    </row>
    <row r="32" spans="2:26" ht="5.0999999999999996" customHeight="1">
      <c r="B32" s="116"/>
      <c r="Z32" s="217"/>
    </row>
    <row r="33" spans="2:26" ht="20.100000000000001" customHeight="1">
      <c r="B33" s="116"/>
      <c r="C33" s="1269" t="s">
        <v>811</v>
      </c>
      <c r="D33" s="1270"/>
      <c r="E33" s="1270"/>
      <c r="F33" s="1271"/>
      <c r="H33" s="1272"/>
      <c r="I33" s="1273"/>
      <c r="J33" s="1274"/>
      <c r="L33" s="1294" t="s">
        <v>754</v>
      </c>
      <c r="M33" s="1295"/>
      <c r="N33" s="1295"/>
      <c r="O33" s="1295"/>
      <c r="P33" s="1296"/>
      <c r="Q33" s="1275"/>
      <c r="R33" s="1276"/>
      <c r="S33" s="1276"/>
      <c r="T33" s="1276"/>
      <c r="U33" s="1276"/>
      <c r="V33" s="1276"/>
      <c r="W33" s="1276"/>
      <c r="X33" s="1276"/>
      <c r="Y33" s="1277"/>
      <c r="Z33" s="217"/>
    </row>
    <row r="34" spans="2:26" ht="5.0999999999999996" customHeight="1">
      <c r="B34" s="116"/>
      <c r="C34" s="516"/>
      <c r="D34" s="386"/>
      <c r="F34" s="386"/>
      <c r="H34" s="386"/>
      <c r="J34" s="386"/>
      <c r="L34" s="517"/>
      <c r="N34" s="517"/>
      <c r="O34" s="518"/>
      <c r="P34" s="518"/>
      <c r="Q34" s="518"/>
      <c r="R34" s="518"/>
      <c r="T34" s="518"/>
      <c r="V34" s="518"/>
      <c r="X34" s="518"/>
      <c r="Y34" s="518"/>
      <c r="Z34" s="217"/>
    </row>
    <row r="35" spans="2:26" ht="20.100000000000001" customHeight="1">
      <c r="B35" s="116"/>
      <c r="C35" s="1269" t="s">
        <v>756</v>
      </c>
      <c r="D35" s="1270"/>
      <c r="E35" s="1270"/>
      <c r="F35" s="1271"/>
      <c r="H35" s="1272"/>
      <c r="I35" s="1273"/>
      <c r="J35" s="1274"/>
      <c r="L35" s="1269" t="s">
        <v>812</v>
      </c>
      <c r="M35" s="1270"/>
      <c r="N35" s="1270"/>
      <c r="O35" s="1270"/>
      <c r="P35" s="1271"/>
      <c r="Q35" s="1275"/>
      <c r="R35" s="1276"/>
      <c r="S35" s="1276"/>
      <c r="T35" s="1276"/>
      <c r="U35" s="1276"/>
      <c r="V35" s="1276"/>
      <c r="W35" s="1276"/>
      <c r="X35" s="1276"/>
      <c r="Y35" s="1277"/>
      <c r="Z35" s="217"/>
    </row>
    <row r="36" spans="2:26" ht="5.0999999999999996" customHeight="1">
      <c r="B36" s="116"/>
      <c r="Z36" s="217"/>
    </row>
    <row r="37" spans="2:26" ht="20.100000000000001" customHeight="1">
      <c r="B37" s="116"/>
      <c r="C37" s="1297" t="s">
        <v>15</v>
      </c>
      <c r="D37" s="1298"/>
      <c r="E37" s="1298"/>
      <c r="F37" s="1299"/>
      <c r="G37" s="357"/>
      <c r="H37" s="519" t="s">
        <v>176</v>
      </c>
      <c r="J37" s="519"/>
      <c r="L37" s="1301" t="s">
        <v>827</v>
      </c>
      <c r="M37" s="1302"/>
      <c r="N37" s="1302"/>
      <c r="O37" s="1303"/>
      <c r="P37" s="1310"/>
      <c r="Q37" s="1311"/>
      <c r="R37" s="1311"/>
      <c r="S37" s="1311"/>
      <c r="T37" s="1311"/>
      <c r="U37" s="1311"/>
      <c r="V37" s="1311"/>
      <c r="W37" s="1311"/>
      <c r="X37" s="1311"/>
      <c r="Y37" s="1312"/>
      <c r="Z37" s="217"/>
    </row>
    <row r="38" spans="2:26" ht="5.25" customHeight="1">
      <c r="B38" s="116"/>
      <c r="C38" s="1020"/>
      <c r="D38" s="1300"/>
      <c r="E38" s="1300"/>
      <c r="F38" s="1021"/>
      <c r="G38" s="357"/>
      <c r="H38" s="357"/>
      <c r="L38" s="1304"/>
      <c r="M38" s="1305"/>
      <c r="N38" s="1305"/>
      <c r="O38" s="1306"/>
      <c r="P38" s="1313"/>
      <c r="Q38" s="1314"/>
      <c r="R38" s="1314"/>
      <c r="S38" s="1314"/>
      <c r="T38" s="1314"/>
      <c r="U38" s="1314"/>
      <c r="V38" s="1314"/>
      <c r="W38" s="1314"/>
      <c r="X38" s="1314"/>
      <c r="Y38" s="1315"/>
      <c r="Z38" s="217"/>
    </row>
    <row r="39" spans="2:26" ht="20.100000000000001" customHeight="1">
      <c r="B39" s="116"/>
      <c r="C39" s="815"/>
      <c r="D39" s="816"/>
      <c r="E39" s="816"/>
      <c r="F39" s="817"/>
      <c r="G39" s="357"/>
      <c r="H39" s="519" t="s">
        <v>36</v>
      </c>
      <c r="J39" s="519"/>
      <c r="L39" s="1307"/>
      <c r="M39" s="1308"/>
      <c r="N39" s="1308"/>
      <c r="O39" s="1309"/>
      <c r="P39" s="1316"/>
      <c r="Q39" s="1317"/>
      <c r="R39" s="1317"/>
      <c r="S39" s="1317"/>
      <c r="T39" s="1317"/>
      <c r="U39" s="1317"/>
      <c r="V39" s="1317"/>
      <c r="W39" s="1317"/>
      <c r="X39" s="1317"/>
      <c r="Y39" s="1318"/>
      <c r="Z39" s="217"/>
    </row>
    <row r="40" spans="2:26" ht="7.5" customHeight="1">
      <c r="B40" s="116"/>
      <c r="C40" s="143"/>
      <c r="D40" s="143"/>
      <c r="F40" s="143"/>
      <c r="H40" s="143"/>
      <c r="J40" s="143"/>
      <c r="L40" s="143"/>
      <c r="N40" s="143"/>
      <c r="O40" s="143"/>
      <c r="P40" s="143"/>
      <c r="Q40" s="143"/>
      <c r="R40" s="143"/>
      <c r="T40" s="143"/>
      <c r="V40" s="143"/>
      <c r="X40" s="143"/>
      <c r="Y40" s="143"/>
      <c r="Z40" s="217"/>
    </row>
    <row r="41" spans="2:26" s="434" customFormat="1" ht="18" customHeight="1">
      <c r="B41" s="435"/>
      <c r="C41" s="822" t="s">
        <v>861</v>
      </c>
      <c r="D41" s="822"/>
      <c r="E41" s="822"/>
      <c r="F41" s="822"/>
      <c r="G41" s="822"/>
      <c r="H41" s="822"/>
      <c r="I41" s="822"/>
      <c r="J41" s="822"/>
      <c r="K41" s="822"/>
      <c r="L41" s="822"/>
      <c r="M41" s="822"/>
      <c r="N41" s="822"/>
      <c r="O41" s="822"/>
      <c r="P41" s="822"/>
      <c r="Q41" s="822"/>
      <c r="R41" s="822"/>
      <c r="S41" s="822"/>
      <c r="T41" s="822"/>
      <c r="U41" s="822"/>
      <c r="V41" s="822"/>
      <c r="W41" s="822"/>
      <c r="X41" s="822"/>
      <c r="Y41" s="822"/>
      <c r="Z41" s="436"/>
    </row>
    <row r="42" spans="2:26" ht="6" customHeight="1">
      <c r="B42" s="116"/>
      <c r="Z42" s="217"/>
    </row>
    <row r="43" spans="2:26" ht="20.100000000000001" customHeight="1">
      <c r="B43" s="116"/>
      <c r="C43" s="882" t="s">
        <v>842</v>
      </c>
      <c r="D43" s="882"/>
      <c r="E43" s="882"/>
      <c r="F43" s="882"/>
      <c r="G43" s="882"/>
      <c r="H43" s="882"/>
      <c r="J43" s="1371"/>
      <c r="K43" s="1371"/>
      <c r="L43" s="1371"/>
      <c r="N43" s="520"/>
      <c r="O43" s="520"/>
      <c r="P43" s="520"/>
      <c r="Q43" s="520"/>
      <c r="R43" s="520"/>
      <c r="S43" s="170"/>
      <c r="T43" s="520"/>
      <c r="U43" s="170"/>
      <c r="V43" s="520"/>
      <c r="W43" s="170"/>
      <c r="X43" s="520"/>
      <c r="Y43" s="520"/>
      <c r="Z43" s="217"/>
    </row>
    <row r="44" spans="2:26" ht="6" customHeight="1">
      <c r="B44" s="116"/>
      <c r="C44" s="516"/>
      <c r="D44" s="386"/>
      <c r="F44" s="386"/>
      <c r="H44" s="386"/>
      <c r="J44" s="386"/>
      <c r="L44" s="517"/>
      <c r="N44" s="517"/>
      <c r="O44" s="518"/>
      <c r="P44" s="518"/>
      <c r="Q44" s="518"/>
      <c r="R44" s="518"/>
      <c r="T44" s="518"/>
      <c r="V44" s="518"/>
      <c r="X44" s="518"/>
      <c r="Y44" s="518"/>
      <c r="Z44" s="217"/>
    </row>
    <row r="45" spans="2:26" ht="20.100000000000001" customHeight="1">
      <c r="B45" s="116"/>
      <c r="C45" s="882" t="s">
        <v>804</v>
      </c>
      <c r="D45" s="882"/>
      <c r="F45" s="1370" t="s">
        <v>843</v>
      </c>
      <c r="G45" s="1370"/>
      <c r="H45" s="1370"/>
      <c r="J45" s="522"/>
      <c r="L45" s="1398" t="s">
        <v>846</v>
      </c>
      <c r="M45" s="1398"/>
      <c r="N45" s="1398"/>
      <c r="O45" s="1398"/>
      <c r="P45" s="1398"/>
      <c r="Q45" s="1399"/>
      <c r="R45" s="1399"/>
      <c r="S45" s="1399"/>
      <c r="T45" s="1399"/>
      <c r="U45" s="1399"/>
      <c r="V45" s="1399"/>
      <c r="W45" s="1399"/>
      <c r="X45" s="1399"/>
      <c r="Y45" s="1399"/>
      <c r="Z45" s="217"/>
    </row>
    <row r="46" spans="2:26" ht="20.100000000000001" customHeight="1">
      <c r="B46" s="116"/>
      <c r="C46" s="882"/>
      <c r="D46" s="882"/>
      <c r="F46" s="1370" t="s">
        <v>844</v>
      </c>
      <c r="G46" s="1370"/>
      <c r="H46" s="1370"/>
      <c r="J46" s="522"/>
      <c r="L46" s="1398" t="s">
        <v>847</v>
      </c>
      <c r="M46" s="1398"/>
      <c r="N46" s="1398"/>
      <c r="O46" s="1398"/>
      <c r="P46" s="1398"/>
      <c r="Q46" s="1398"/>
      <c r="R46" s="1398"/>
      <c r="S46" s="1398"/>
      <c r="T46" s="1398"/>
      <c r="U46" s="1398"/>
      <c r="V46" s="1398"/>
      <c r="W46" s="1398"/>
      <c r="X46" s="1398"/>
      <c r="Y46" s="1398"/>
      <c r="Z46" s="217"/>
    </row>
    <row r="47" spans="2:26" ht="20.100000000000001" customHeight="1">
      <c r="B47" s="116"/>
      <c r="C47" s="882"/>
      <c r="D47" s="882"/>
      <c r="F47" s="1370" t="s">
        <v>845</v>
      </c>
      <c r="G47" s="1370"/>
      <c r="H47" s="1370"/>
      <c r="J47" s="522"/>
      <c r="L47" s="1398" t="s">
        <v>872</v>
      </c>
      <c r="M47" s="1398"/>
      <c r="N47" s="1398"/>
      <c r="O47" s="1398"/>
      <c r="P47" s="1398"/>
      <c r="Q47" s="1398"/>
      <c r="R47" s="1398"/>
      <c r="S47" s="1398"/>
      <c r="T47" s="1398"/>
      <c r="U47" s="1398"/>
      <c r="V47" s="1398"/>
      <c r="W47" s="1398"/>
      <c r="X47" s="1398"/>
      <c r="Y47" s="1398"/>
      <c r="Z47" s="217"/>
    </row>
    <row r="48" spans="2:26" ht="7.5" customHeight="1">
      <c r="B48" s="116"/>
      <c r="C48" s="424"/>
      <c r="D48" s="424"/>
      <c r="F48" s="424"/>
      <c r="H48" s="424"/>
      <c r="J48" s="425"/>
      <c r="L48" s="425"/>
      <c r="N48" s="425"/>
      <c r="O48" s="425"/>
      <c r="P48" s="426"/>
      <c r="Q48" s="426"/>
      <c r="R48" s="427"/>
      <c r="T48" s="427"/>
      <c r="V48" s="427"/>
      <c r="X48" s="427"/>
      <c r="Y48" s="427"/>
      <c r="Z48" s="217"/>
    </row>
    <row r="49" spans="2:26" ht="20.100000000000001" customHeight="1">
      <c r="B49" s="116"/>
      <c r="C49" s="1400" t="s">
        <v>16</v>
      </c>
      <c r="D49" s="1400"/>
      <c r="E49" s="1400"/>
      <c r="F49" s="1400"/>
      <c r="G49" s="1400"/>
      <c r="H49" s="1400"/>
      <c r="I49" s="1400"/>
      <c r="J49" s="1400"/>
      <c r="K49" s="1400"/>
      <c r="L49" s="1400"/>
      <c r="M49" s="1400"/>
      <c r="N49" s="1400"/>
      <c r="O49" s="1400"/>
      <c r="P49" s="1400"/>
      <c r="Q49" s="1400"/>
      <c r="R49" s="1400"/>
      <c r="S49" s="1400"/>
      <c r="T49" s="1400"/>
      <c r="U49" s="1400"/>
      <c r="V49" s="1400"/>
      <c r="W49" s="1400"/>
      <c r="X49" s="1400"/>
      <c r="Y49" s="1400"/>
      <c r="Z49" s="217"/>
    </row>
    <row r="50" spans="2:26" ht="7.5" customHeight="1">
      <c r="B50" s="116"/>
      <c r="C50" s="516"/>
      <c r="D50" s="386"/>
      <c r="F50" s="386"/>
      <c r="H50" s="386"/>
      <c r="J50" s="386"/>
      <c r="L50" s="517"/>
      <c r="N50" s="517"/>
      <c r="O50" s="518"/>
      <c r="P50" s="518"/>
      <c r="Q50" s="518"/>
      <c r="R50" s="518"/>
      <c r="T50" s="518"/>
      <c r="V50" s="518"/>
      <c r="X50" s="518"/>
      <c r="Y50" s="518"/>
      <c r="Z50" s="217"/>
    </row>
    <row r="51" spans="2:26" ht="20.100000000000001" customHeight="1">
      <c r="B51" s="116"/>
      <c r="C51" s="523" t="s">
        <v>17</v>
      </c>
      <c r="D51" s="1319"/>
      <c r="E51" s="1320"/>
      <c r="F51" s="1320"/>
      <c r="G51" s="1320"/>
      <c r="H51" s="1320"/>
      <c r="I51" s="1320"/>
      <c r="J51" s="1320"/>
      <c r="K51" s="1320"/>
      <c r="L51" s="1320"/>
      <c r="M51" s="1320"/>
      <c r="N51" s="1321"/>
      <c r="O51" s="407"/>
      <c r="P51" s="524" t="s">
        <v>18</v>
      </c>
      <c r="Q51" s="1319"/>
      <c r="R51" s="1320"/>
      <c r="S51" s="1320"/>
      <c r="T51" s="1321"/>
      <c r="V51" s="524" t="s">
        <v>19</v>
      </c>
      <c r="W51" s="1319"/>
      <c r="X51" s="1320"/>
      <c r="Y51" s="1321"/>
      <c r="Z51" s="217"/>
    </row>
    <row r="52" spans="2:26" ht="6" customHeight="1">
      <c r="B52" s="116"/>
      <c r="C52" s="516"/>
      <c r="D52" s="386"/>
      <c r="F52" s="386"/>
      <c r="H52" s="386"/>
      <c r="J52" s="386"/>
      <c r="L52" s="517"/>
      <c r="N52" s="517"/>
      <c r="O52" s="518"/>
      <c r="P52" s="518"/>
      <c r="Q52" s="518"/>
      <c r="R52" s="518"/>
      <c r="T52" s="518"/>
      <c r="V52" s="518"/>
      <c r="X52" s="518"/>
      <c r="Y52" s="518"/>
      <c r="Z52" s="217"/>
    </row>
    <row r="53" spans="2:26" ht="20.100000000000001" customHeight="1">
      <c r="B53" s="116"/>
      <c r="C53" s="525" t="s">
        <v>20</v>
      </c>
      <c r="D53" s="1319"/>
      <c r="E53" s="1320"/>
      <c r="F53" s="1320"/>
      <c r="G53" s="1320"/>
      <c r="H53" s="1320"/>
      <c r="I53" s="1320"/>
      <c r="J53" s="1320"/>
      <c r="K53" s="1320"/>
      <c r="L53" s="1320"/>
      <c r="M53" s="1320"/>
      <c r="N53" s="1321"/>
      <c r="O53" s="407"/>
      <c r="P53" s="524" t="s">
        <v>21</v>
      </c>
      <c r="Q53" s="1319"/>
      <c r="R53" s="1320"/>
      <c r="S53" s="1320"/>
      <c r="T53" s="1321"/>
      <c r="V53" s="428"/>
      <c r="X53" s="428"/>
      <c r="Y53" s="428"/>
      <c r="Z53" s="217"/>
    </row>
    <row r="54" spans="2:26" ht="6" customHeight="1">
      <c r="B54" s="116"/>
      <c r="C54" s="516"/>
      <c r="D54" s="386"/>
      <c r="F54" s="386"/>
      <c r="H54" s="386"/>
      <c r="J54" s="386"/>
      <c r="L54" s="517"/>
      <c r="N54" s="517"/>
      <c r="O54" s="518"/>
      <c r="P54" s="518"/>
      <c r="Q54" s="518"/>
      <c r="R54" s="518"/>
      <c r="T54" s="518"/>
      <c r="V54" s="518"/>
      <c r="X54" s="518"/>
      <c r="Y54" s="518"/>
      <c r="Z54" s="217"/>
    </row>
    <row r="55" spans="2:26" ht="20.100000000000001" customHeight="1">
      <c r="B55" s="116"/>
      <c r="C55" s="525" t="s">
        <v>22</v>
      </c>
      <c r="D55" s="1319"/>
      <c r="E55" s="1320"/>
      <c r="F55" s="1320"/>
      <c r="G55" s="1320"/>
      <c r="H55" s="1320"/>
      <c r="I55" s="1320"/>
      <c r="J55" s="1320"/>
      <c r="K55" s="1320"/>
      <c r="L55" s="1320"/>
      <c r="M55" s="1320"/>
      <c r="N55" s="1321"/>
      <c r="O55" s="407"/>
      <c r="P55" s="524" t="s">
        <v>23</v>
      </c>
      <c r="Q55" s="1319"/>
      <c r="R55" s="1320"/>
      <c r="S55" s="1320"/>
      <c r="T55" s="1321"/>
      <c r="V55" s="428"/>
      <c r="X55" s="428"/>
      <c r="Y55" s="428"/>
      <c r="Z55" s="217"/>
    </row>
    <row r="56" spans="2:26" ht="5.25" customHeight="1">
      <c r="B56" s="116"/>
      <c r="C56" s="428"/>
      <c r="D56" s="407"/>
      <c r="F56" s="407"/>
      <c r="H56" s="407"/>
      <c r="J56" s="407"/>
      <c r="L56" s="407"/>
      <c r="N56" s="407"/>
      <c r="O56" s="407"/>
      <c r="P56" s="429"/>
      <c r="Q56" s="413"/>
      <c r="R56" s="430"/>
      <c r="T56" s="430"/>
      <c r="V56" s="428"/>
      <c r="X56" s="428"/>
      <c r="Y56" s="428"/>
      <c r="Z56" s="217"/>
    </row>
    <row r="57" spans="2:26" ht="27" customHeight="1">
      <c r="B57" s="116"/>
      <c r="C57" s="1378" t="s">
        <v>24</v>
      </c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80"/>
      <c r="U57" s="1325"/>
      <c r="V57" s="1326"/>
      <c r="W57" s="1326"/>
      <c r="X57" s="1326"/>
      <c r="Y57" s="1327"/>
      <c r="Z57" s="217"/>
    </row>
    <row r="58" spans="2:26" ht="6.95" customHeight="1">
      <c r="B58" s="116"/>
      <c r="C58" s="1"/>
      <c r="D58" s="1"/>
      <c r="F58" s="1"/>
      <c r="H58" s="1"/>
      <c r="J58" s="1"/>
      <c r="L58" s="1"/>
      <c r="N58" s="1"/>
      <c r="O58" s="1"/>
      <c r="P58" s="1"/>
      <c r="Q58" s="1"/>
      <c r="R58" s="1"/>
      <c r="T58" s="1"/>
      <c r="V58" s="1"/>
      <c r="X58" s="1"/>
      <c r="Y58" s="1"/>
      <c r="Z58" s="217"/>
    </row>
    <row r="59" spans="2:26" s="434" customFormat="1" ht="24.95" customHeight="1">
      <c r="B59" s="435"/>
      <c r="C59" s="1381" t="s">
        <v>862</v>
      </c>
      <c r="D59" s="822"/>
      <c r="E59" s="822"/>
      <c r="F59" s="822"/>
      <c r="G59" s="822"/>
      <c r="H59" s="822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822"/>
      <c r="V59" s="822"/>
      <c r="W59" s="822"/>
      <c r="X59" s="822"/>
      <c r="Y59" s="1382"/>
      <c r="Z59" s="436"/>
    </row>
    <row r="60" spans="2:26" ht="5.25" customHeight="1">
      <c r="B60" s="116"/>
      <c r="C60" s="516"/>
      <c r="D60" s="386"/>
      <c r="F60" s="386"/>
      <c r="H60" s="386"/>
      <c r="J60" s="386"/>
      <c r="L60" s="517"/>
      <c r="N60" s="517"/>
      <c r="O60" s="518"/>
      <c r="P60" s="518"/>
      <c r="Q60" s="518"/>
      <c r="R60" s="518"/>
      <c r="T60" s="518"/>
      <c r="V60" s="518"/>
      <c r="X60" s="518"/>
      <c r="Y60" s="518"/>
      <c r="Z60" s="217"/>
    </row>
    <row r="61" spans="2:26" ht="20.100000000000001" customHeight="1">
      <c r="B61" s="116"/>
      <c r="C61" s="1383" t="s">
        <v>758</v>
      </c>
      <c r="D61" s="1384"/>
      <c r="E61" s="1384"/>
      <c r="F61" s="1385"/>
      <c r="H61" s="1386" t="s">
        <v>760</v>
      </c>
      <c r="I61" s="1386"/>
      <c r="J61" s="1477"/>
      <c r="K61" s="1477"/>
      <c r="L61" s="1477"/>
      <c r="M61" s="1477"/>
      <c r="N61" s="1477"/>
      <c r="O61" s="357"/>
      <c r="P61" s="1386" t="s">
        <v>25</v>
      </c>
      <c r="Q61" s="1386"/>
      <c r="R61" s="1386"/>
      <c r="S61" s="526"/>
      <c r="T61" s="1322"/>
      <c r="U61" s="1323"/>
      <c r="V61" s="1323"/>
      <c r="W61" s="1323"/>
      <c r="X61" s="1323"/>
      <c r="Y61" s="1324"/>
      <c r="Z61" s="217"/>
    </row>
    <row r="62" spans="2:26" ht="20.100000000000001" customHeight="1">
      <c r="B62" s="116"/>
      <c r="C62" s="988"/>
      <c r="D62" s="989"/>
      <c r="E62" s="989"/>
      <c r="F62" s="1023"/>
      <c r="H62" s="1386" t="s">
        <v>761</v>
      </c>
      <c r="I62" s="1386"/>
      <c r="J62" s="1477"/>
      <c r="K62" s="1477"/>
      <c r="L62" s="1477"/>
      <c r="M62" s="1477"/>
      <c r="N62" s="1477"/>
      <c r="V62" s="527"/>
      <c r="X62" s="527"/>
      <c r="Y62" s="527"/>
      <c r="Z62" s="217"/>
    </row>
    <row r="63" spans="2:26" ht="4.5" customHeight="1">
      <c r="B63" s="116"/>
      <c r="C63" s="516"/>
      <c r="D63" s="386"/>
      <c r="F63" s="386"/>
      <c r="H63" s="386"/>
      <c r="J63" s="386"/>
      <c r="L63" s="517"/>
      <c r="N63" s="517"/>
      <c r="O63" s="518"/>
      <c r="P63" s="518"/>
      <c r="Q63" s="518"/>
      <c r="R63" s="518"/>
      <c r="T63" s="518"/>
      <c r="V63" s="518"/>
      <c r="X63" s="518"/>
      <c r="Y63" s="518"/>
      <c r="Z63" s="217"/>
    </row>
    <row r="64" spans="2:26" ht="3" customHeight="1">
      <c r="B64" s="116"/>
      <c r="N64" s="528"/>
      <c r="O64" s="528"/>
      <c r="P64" s="529"/>
      <c r="Q64" s="529"/>
      <c r="R64" s="397"/>
      <c r="T64" s="397"/>
      <c r="V64" s="397"/>
      <c r="X64" s="397"/>
      <c r="Y64" s="397"/>
      <c r="Z64" s="217"/>
    </row>
    <row r="65" spans="2:31" ht="1.5" customHeight="1">
      <c r="B65" s="116"/>
      <c r="Z65" s="217"/>
    </row>
    <row r="66" spans="2:31" ht="44.25" customHeight="1">
      <c r="B66" s="116"/>
      <c r="C66" s="1387" t="s">
        <v>797</v>
      </c>
      <c r="D66" s="1387"/>
      <c r="E66" s="1387"/>
      <c r="F66" s="1387"/>
      <c r="G66" s="1387"/>
      <c r="H66" s="1387"/>
      <c r="I66" s="1387"/>
      <c r="J66" s="1387"/>
      <c r="K66" s="1387"/>
      <c r="L66" s="1387"/>
      <c r="M66" s="1387"/>
      <c r="N66" s="1387"/>
      <c r="O66" s="1387"/>
      <c r="P66" s="1387"/>
      <c r="Q66" s="1387"/>
      <c r="R66" s="1387"/>
      <c r="S66" s="1387"/>
      <c r="T66" s="1387"/>
      <c r="U66" s="1387"/>
      <c r="V66" s="1387"/>
      <c r="W66" s="1387"/>
      <c r="X66" s="1387"/>
      <c r="Y66" s="1387"/>
      <c r="Z66" s="217"/>
    </row>
    <row r="67" spans="2:31" ht="6.75" customHeight="1">
      <c r="B67" s="116"/>
      <c r="Z67" s="217"/>
    </row>
    <row r="68" spans="2:31" ht="20.100000000000001" customHeight="1">
      <c r="B68" s="116"/>
      <c r="C68" s="1388" t="s">
        <v>26</v>
      </c>
      <c r="D68" s="1389"/>
      <c r="E68" s="1389"/>
      <c r="F68" s="1389"/>
      <c r="G68" s="1389"/>
      <c r="H68" s="1389"/>
      <c r="I68" s="1389"/>
      <c r="J68" s="1389"/>
      <c r="K68" s="1389"/>
      <c r="L68" s="1389"/>
      <c r="M68" s="1389"/>
      <c r="N68" s="1389"/>
      <c r="O68" s="1389"/>
      <c r="P68" s="1389"/>
      <c r="Q68" s="1389"/>
      <c r="R68" s="1389"/>
      <c r="S68" s="1389"/>
      <c r="T68" s="1389"/>
      <c r="U68" s="1389"/>
      <c r="V68" s="1389"/>
      <c r="W68" s="1389"/>
      <c r="X68" s="1389"/>
      <c r="Y68" s="1390"/>
      <c r="Z68" s="217"/>
    </row>
    <row r="69" spans="2:31" ht="4.5" customHeight="1">
      <c r="B69" s="116"/>
      <c r="C69" s="516"/>
      <c r="D69" s="386"/>
      <c r="F69" s="386"/>
      <c r="H69" s="386"/>
      <c r="J69" s="386"/>
      <c r="L69" s="517"/>
      <c r="N69" s="517"/>
      <c r="O69" s="518"/>
      <c r="P69" s="518"/>
      <c r="Q69" s="518"/>
      <c r="R69" s="518"/>
      <c r="T69" s="518"/>
      <c r="V69" s="518"/>
      <c r="X69" s="518"/>
      <c r="Y69" s="518"/>
      <c r="Z69" s="217"/>
    </row>
    <row r="70" spans="2:31" ht="20.100000000000001" customHeight="1">
      <c r="B70" s="116"/>
      <c r="C70" s="530" t="s">
        <v>27</v>
      </c>
      <c r="D70" s="1395"/>
      <c r="E70" s="1396"/>
      <c r="F70" s="1396"/>
      <c r="G70" s="1396"/>
      <c r="H70" s="1396"/>
      <c r="I70" s="1396"/>
      <c r="J70" s="1396"/>
      <c r="K70" s="1396"/>
      <c r="L70" s="1396"/>
      <c r="M70" s="1396"/>
      <c r="N70" s="1396"/>
      <c r="O70" s="1396"/>
      <c r="P70" s="1397"/>
      <c r="R70" s="1393" t="s">
        <v>28</v>
      </c>
      <c r="S70" s="1393"/>
      <c r="T70" s="500"/>
      <c r="V70" s="531" t="s">
        <v>19</v>
      </c>
      <c r="W70" s="1325"/>
      <c r="X70" s="1326"/>
      <c r="Y70" s="1327"/>
      <c r="Z70" s="217"/>
    </row>
    <row r="71" spans="2:31" ht="7.5" customHeight="1">
      <c r="B71" s="116"/>
      <c r="C71" s="516"/>
      <c r="D71" s="386"/>
      <c r="F71" s="386"/>
      <c r="H71" s="386"/>
      <c r="J71" s="386"/>
      <c r="L71" s="517"/>
      <c r="N71" s="517"/>
      <c r="O71" s="518"/>
      <c r="P71" s="518"/>
      <c r="Q71" s="518"/>
      <c r="R71" s="518"/>
      <c r="T71" s="518"/>
      <c r="V71" s="518"/>
      <c r="X71" s="518"/>
      <c r="Y71" s="518"/>
      <c r="Z71" s="217"/>
    </row>
    <row r="72" spans="2:31" ht="20.100000000000001" customHeight="1">
      <c r="B72" s="116"/>
      <c r="C72" s="530" t="s">
        <v>29</v>
      </c>
      <c r="D72" s="1395"/>
      <c r="E72" s="1396"/>
      <c r="F72" s="1396"/>
      <c r="G72" s="1396"/>
      <c r="H72" s="1396"/>
      <c r="I72" s="1396"/>
      <c r="J72" s="1396"/>
      <c r="K72" s="1396"/>
      <c r="L72" s="1397"/>
      <c r="N72" s="1394" t="s">
        <v>30</v>
      </c>
      <c r="O72" s="1394"/>
      <c r="P72" s="532"/>
      <c r="Q72" s="533"/>
      <c r="R72" s="533"/>
      <c r="T72" s="533"/>
      <c r="V72" s="533"/>
      <c r="X72" s="380"/>
      <c r="Y72" s="380"/>
      <c r="Z72" s="217"/>
    </row>
    <row r="73" spans="2:31" ht="6" customHeight="1">
      <c r="B73" s="116"/>
      <c r="C73" s="516"/>
      <c r="D73" s="386"/>
      <c r="F73" s="386"/>
      <c r="H73" s="386"/>
      <c r="J73" s="386"/>
      <c r="L73" s="517"/>
      <c r="N73" s="517"/>
      <c r="O73" s="518"/>
      <c r="P73" s="518"/>
      <c r="Q73" s="518"/>
      <c r="R73" s="518"/>
      <c r="T73" s="518"/>
      <c r="V73" s="518"/>
      <c r="X73" s="518"/>
      <c r="Y73" s="518"/>
      <c r="Z73" s="217"/>
    </row>
    <row r="74" spans="2:31" ht="20.100000000000001" customHeight="1">
      <c r="B74" s="116"/>
      <c r="C74" s="530" t="s">
        <v>31</v>
      </c>
      <c r="D74" s="1395"/>
      <c r="E74" s="1396"/>
      <c r="F74" s="1396"/>
      <c r="G74" s="1396"/>
      <c r="H74" s="1396"/>
      <c r="I74" s="1396"/>
      <c r="J74" s="1396"/>
      <c r="K74" s="1396"/>
      <c r="L74" s="1397"/>
      <c r="N74" s="1391" t="s">
        <v>32</v>
      </c>
      <c r="O74" s="1392"/>
      <c r="P74" s="532"/>
      <c r="Q74" s="533"/>
      <c r="T74" s="533"/>
      <c r="V74" s="533"/>
      <c r="X74" s="380"/>
      <c r="Y74" s="380"/>
      <c r="Z74" s="217"/>
      <c r="AE74" s="2"/>
    </row>
    <row r="75" spans="2:31" ht="6" customHeight="1">
      <c r="B75" s="116"/>
      <c r="C75" s="387"/>
      <c r="D75" s="387"/>
      <c r="F75" s="533"/>
      <c r="H75" s="533"/>
      <c r="J75" s="533"/>
      <c r="L75" s="533"/>
      <c r="N75" s="533"/>
      <c r="O75" s="534"/>
      <c r="P75" s="534"/>
      <c r="Q75" s="533"/>
      <c r="R75" s="533"/>
      <c r="T75" s="533"/>
      <c r="V75" s="533"/>
      <c r="X75" s="380"/>
      <c r="Y75" s="380"/>
      <c r="Z75" s="217"/>
      <c r="AE75" s="2"/>
    </row>
    <row r="76" spans="2:31" ht="20.100000000000001" customHeight="1">
      <c r="B76" s="116"/>
      <c r="C76" s="530" t="s">
        <v>33</v>
      </c>
      <c r="D76" s="1395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  <c r="O76" s="1396"/>
      <c r="P76" s="1396"/>
      <c r="Q76" s="1396"/>
      <c r="R76" s="1396"/>
      <c r="S76" s="1396"/>
      <c r="T76" s="1396"/>
      <c r="U76" s="1396"/>
      <c r="V76" s="1396"/>
      <c r="W76" s="1396"/>
      <c r="X76" s="1396"/>
      <c r="Y76" s="1397"/>
      <c r="Z76" s="217"/>
    </row>
    <row r="77" spans="2:31" ht="6" customHeight="1">
      <c r="B77" s="116"/>
      <c r="C77" s="516"/>
      <c r="D77" s="386"/>
      <c r="F77" s="386"/>
      <c r="H77" s="386"/>
      <c r="J77" s="386"/>
      <c r="L77" s="517"/>
      <c r="N77" s="517"/>
      <c r="O77" s="518"/>
      <c r="P77" s="518"/>
      <c r="Q77" s="518"/>
      <c r="R77" s="518"/>
      <c r="T77" s="518"/>
      <c r="V77" s="518"/>
      <c r="X77" s="518"/>
      <c r="Y77" s="518"/>
      <c r="Z77" s="217"/>
    </row>
    <row r="78" spans="2:31" ht="20.100000000000001" customHeight="1">
      <c r="B78" s="116"/>
      <c r="C78" s="1388" t="s">
        <v>719</v>
      </c>
      <c r="D78" s="1389"/>
      <c r="E78" s="1389"/>
      <c r="F78" s="1389"/>
      <c r="G78" s="1389"/>
      <c r="H78" s="1389"/>
      <c r="I78" s="1389"/>
      <c r="J78" s="1389"/>
      <c r="K78" s="1389"/>
      <c r="L78" s="1389"/>
      <c r="M78" s="1389"/>
      <c r="N78" s="1389"/>
      <c r="O78" s="1389"/>
      <c r="P78" s="1389"/>
      <c r="Q78" s="1389"/>
      <c r="R78" s="1389"/>
      <c r="S78" s="1389"/>
      <c r="T78" s="1389"/>
      <c r="U78" s="1389"/>
      <c r="V78" s="1389"/>
      <c r="W78" s="1389"/>
      <c r="X78" s="1389"/>
      <c r="Y78" s="1390"/>
      <c r="Z78" s="217"/>
    </row>
    <row r="79" spans="2:31" ht="6" customHeight="1">
      <c r="B79" s="116"/>
      <c r="C79" s="535"/>
      <c r="D79" s="535"/>
      <c r="F79" s="535"/>
      <c r="H79" s="535"/>
      <c r="J79" s="535"/>
      <c r="L79" s="535"/>
      <c r="N79" s="535"/>
      <c r="O79" s="535"/>
      <c r="P79" s="535"/>
      <c r="Q79" s="535"/>
      <c r="R79" s="535"/>
      <c r="T79" s="535"/>
      <c r="V79" s="535"/>
      <c r="X79" s="535"/>
      <c r="Y79" s="535"/>
      <c r="Z79" s="217"/>
    </row>
    <row r="80" spans="2:31" ht="20.100000000000001" customHeight="1">
      <c r="B80" s="116"/>
      <c r="C80" s="536" t="s">
        <v>757</v>
      </c>
      <c r="D80" s="1407"/>
      <c r="E80" s="1408"/>
      <c r="F80" s="1408"/>
      <c r="G80" s="1408"/>
      <c r="H80" s="1408"/>
      <c r="I80" s="1408"/>
      <c r="J80" s="1408"/>
      <c r="K80" s="1408"/>
      <c r="L80" s="1408"/>
      <c r="M80" s="1408"/>
      <c r="N80" s="1408"/>
      <c r="O80" s="1408"/>
      <c r="P80" s="1408"/>
      <c r="Q80" s="1408"/>
      <c r="R80" s="1408"/>
      <c r="S80" s="1408"/>
      <c r="T80" s="1408"/>
      <c r="U80" s="1408"/>
      <c r="V80" s="1408"/>
      <c r="W80" s="1408"/>
      <c r="X80" s="1408"/>
      <c r="Y80" s="1409"/>
      <c r="Z80" s="217"/>
    </row>
    <row r="81" spans="2:29" ht="6" customHeight="1">
      <c r="B81" s="116"/>
      <c r="C81" s="516"/>
      <c r="D81" s="386"/>
      <c r="F81" s="386"/>
      <c r="H81" s="386"/>
      <c r="J81" s="386"/>
      <c r="L81" s="517"/>
      <c r="N81" s="517"/>
      <c r="O81" s="518"/>
      <c r="P81" s="518"/>
      <c r="Q81" s="518"/>
      <c r="R81" s="518"/>
      <c r="T81" s="518"/>
      <c r="V81" s="518"/>
      <c r="X81" s="518"/>
      <c r="Y81" s="518"/>
      <c r="Z81" s="217"/>
    </row>
    <row r="82" spans="2:29" ht="20.100000000000001" customHeight="1">
      <c r="B82" s="116"/>
      <c r="C82" s="536" t="s">
        <v>31</v>
      </c>
      <c r="D82" s="1418"/>
      <c r="E82" s="1419"/>
      <c r="F82" s="1419"/>
      <c r="G82" s="1419"/>
      <c r="H82" s="1419"/>
      <c r="I82" s="1419"/>
      <c r="J82" s="1419"/>
      <c r="K82" s="1419"/>
      <c r="L82" s="1419"/>
      <c r="M82" s="1419"/>
      <c r="N82" s="1420"/>
      <c r="O82" s="537"/>
      <c r="P82" s="521" t="s">
        <v>34</v>
      </c>
      <c r="Q82" s="1407"/>
      <c r="R82" s="1408"/>
      <c r="S82" s="1408"/>
      <c r="T82" s="1408"/>
      <c r="U82" s="1408"/>
      <c r="V82" s="1408"/>
      <c r="W82" s="1408"/>
      <c r="X82" s="1408"/>
      <c r="Y82" s="1409"/>
      <c r="Z82" s="217"/>
    </row>
    <row r="83" spans="2:29" ht="8.25" customHeight="1">
      <c r="B83" s="116"/>
      <c r="C83" s="516"/>
      <c r="D83" s="386"/>
      <c r="F83" s="386"/>
      <c r="H83" s="386"/>
      <c r="J83" s="386"/>
      <c r="L83" s="517"/>
      <c r="N83" s="517"/>
      <c r="O83" s="518"/>
      <c r="P83" s="518"/>
      <c r="Q83" s="518"/>
      <c r="R83" s="518"/>
      <c r="T83" s="518"/>
      <c r="V83" s="518"/>
      <c r="X83" s="518"/>
      <c r="Y83" s="518"/>
      <c r="Z83" s="217"/>
    </row>
    <row r="84" spans="2:29" ht="35.25" customHeight="1">
      <c r="B84" s="116"/>
      <c r="C84" s="1478" t="s">
        <v>824</v>
      </c>
      <c r="D84" s="1479"/>
      <c r="E84" s="1479"/>
      <c r="F84" s="1479"/>
      <c r="G84" s="1479"/>
      <c r="H84" s="1479"/>
      <c r="I84" s="1479"/>
      <c r="J84" s="1479"/>
      <c r="K84" s="1479"/>
      <c r="L84" s="1479"/>
      <c r="M84" s="1479"/>
      <c r="N84" s="1479"/>
      <c r="O84" s="1479"/>
      <c r="P84" s="1480"/>
      <c r="Q84" s="538"/>
      <c r="R84" s="484" t="s">
        <v>873</v>
      </c>
      <c r="S84" s="1481"/>
      <c r="T84" s="1481"/>
      <c r="U84" s="539"/>
      <c r="V84" s="484" t="s">
        <v>36</v>
      </c>
      <c r="W84" s="1481"/>
      <c r="X84" s="1481"/>
      <c r="Y84" s="537"/>
      <c r="Z84" s="217"/>
      <c r="AA84" s="141"/>
      <c r="AB84" s="142"/>
      <c r="AC84" s="170"/>
    </row>
    <row r="85" spans="2:29" ht="30.75" customHeight="1">
      <c r="B85" s="116"/>
      <c r="C85" s="1478" t="s">
        <v>874</v>
      </c>
      <c r="D85" s="1479"/>
      <c r="E85" s="1479"/>
      <c r="F85" s="1479"/>
      <c r="G85" s="1479"/>
      <c r="H85" s="1479"/>
      <c r="I85" s="1479"/>
      <c r="J85" s="1479"/>
      <c r="K85" s="1479"/>
      <c r="L85" s="1479"/>
      <c r="M85" s="1479"/>
      <c r="N85" s="1479"/>
      <c r="O85" s="1479"/>
      <c r="P85" s="1480"/>
      <c r="Q85" s="538"/>
      <c r="R85" s="484" t="s">
        <v>873</v>
      </c>
      <c r="S85" s="1481"/>
      <c r="T85" s="1481"/>
      <c r="U85" s="539"/>
      <c r="V85" s="484" t="s">
        <v>36</v>
      </c>
      <c r="W85" s="1481"/>
      <c r="X85" s="1481"/>
      <c r="Y85" s="537"/>
      <c r="Z85" s="217"/>
      <c r="AA85" s="141"/>
      <c r="AB85" s="142"/>
      <c r="AC85" s="170"/>
    </row>
    <row r="86" spans="2:29" ht="11.25" customHeight="1">
      <c r="B86" s="116"/>
      <c r="Z86" s="217"/>
    </row>
    <row r="87" spans="2:29" ht="39.75" customHeight="1">
      <c r="B87" s="116"/>
      <c r="C87" s="1411" t="s">
        <v>823</v>
      </c>
      <c r="D87" s="1411"/>
      <c r="E87" s="1411"/>
      <c r="F87" s="1411"/>
      <c r="G87" s="1411"/>
      <c r="H87" s="1411"/>
      <c r="I87" s="1411"/>
      <c r="J87" s="1411"/>
      <c r="K87" s="1411"/>
      <c r="L87" s="1411"/>
      <c r="M87" s="1411"/>
      <c r="N87" s="1411"/>
      <c r="O87" s="1411"/>
      <c r="P87" s="1411"/>
      <c r="Q87" s="1411"/>
      <c r="R87" s="1411"/>
      <c r="S87" s="1411"/>
      <c r="T87" s="1411"/>
      <c r="U87" s="1411"/>
      <c r="V87" s="1411"/>
      <c r="W87" s="1411"/>
      <c r="X87" s="1411"/>
      <c r="Y87" s="1411"/>
      <c r="Z87" s="217"/>
      <c r="AA87" s="141"/>
      <c r="AB87" s="142"/>
      <c r="AC87" s="170"/>
    </row>
    <row r="88" spans="2:29" ht="34.5" customHeight="1">
      <c r="B88" s="116"/>
      <c r="C88" s="1412" t="s">
        <v>798</v>
      </c>
      <c r="D88" s="1413"/>
      <c r="E88" s="1413"/>
      <c r="F88" s="1413"/>
      <c r="G88" s="1413"/>
      <c r="H88" s="1413"/>
      <c r="I88" s="1413"/>
      <c r="J88" s="1413"/>
      <c r="K88" s="1413"/>
      <c r="L88" s="1413"/>
      <c r="M88" s="1413"/>
      <c r="N88" s="1413"/>
      <c r="O88" s="1413"/>
      <c r="P88" s="1413"/>
      <c r="Q88" s="1413"/>
      <c r="R88" s="1413"/>
      <c r="S88" s="1413"/>
      <c r="T88" s="1413"/>
      <c r="U88" s="1413"/>
      <c r="V88" s="1413"/>
      <c r="W88" s="1413"/>
      <c r="X88" s="1413"/>
      <c r="Y88" s="1414"/>
      <c r="Z88" s="217"/>
      <c r="AA88" s="141"/>
      <c r="AB88" s="142"/>
      <c r="AC88" s="170"/>
    </row>
    <row r="89" spans="2:29" ht="30.75" customHeight="1">
      <c r="B89" s="116"/>
      <c r="C89" s="1415" t="s">
        <v>799</v>
      </c>
      <c r="D89" s="1416"/>
      <c r="E89" s="1416"/>
      <c r="F89" s="1416"/>
      <c r="G89" s="1416"/>
      <c r="H89" s="1416"/>
      <c r="I89" s="1416"/>
      <c r="J89" s="1416"/>
      <c r="K89" s="1416"/>
      <c r="L89" s="1416"/>
      <c r="M89" s="1416"/>
      <c r="N89" s="1416"/>
      <c r="O89" s="1416"/>
      <c r="P89" s="1416"/>
      <c r="Q89" s="1416"/>
      <c r="R89" s="1416"/>
      <c r="S89" s="1416"/>
      <c r="T89" s="1416"/>
      <c r="U89" s="1416"/>
      <c r="V89" s="1416"/>
      <c r="W89" s="1416"/>
      <c r="X89" s="1416"/>
      <c r="Y89" s="1417"/>
      <c r="Z89" s="217"/>
      <c r="AA89" s="141"/>
      <c r="AB89" s="142"/>
      <c r="AC89" s="170"/>
    </row>
    <row r="90" spans="2:29" ht="6" customHeight="1">
      <c r="B90" s="116"/>
      <c r="C90" s="475"/>
      <c r="D90" s="401"/>
      <c r="F90" s="401"/>
      <c r="H90" s="401"/>
      <c r="J90" s="401"/>
      <c r="L90" s="401"/>
      <c r="N90" s="401"/>
      <c r="O90" s="401"/>
      <c r="P90" s="401"/>
      <c r="Q90" s="401"/>
      <c r="R90" s="401"/>
      <c r="T90" s="401"/>
      <c r="V90" s="401"/>
      <c r="X90" s="401"/>
      <c r="Y90" s="401"/>
      <c r="Z90" s="217"/>
      <c r="AA90" s="141"/>
      <c r="AB90" s="142"/>
      <c r="AC90" s="170"/>
    </row>
    <row r="91" spans="2:29" s="434" customFormat="1" ht="24.95" customHeight="1">
      <c r="B91" s="435"/>
      <c r="C91" s="1422" t="s">
        <v>718</v>
      </c>
      <c r="D91" s="1423"/>
      <c r="E91" s="1423"/>
      <c r="F91" s="1423"/>
      <c r="G91" s="1423"/>
      <c r="H91" s="1423"/>
      <c r="I91" s="1423"/>
      <c r="J91" s="1423"/>
      <c r="K91" s="1423"/>
      <c r="L91" s="1423"/>
      <c r="M91" s="1423"/>
      <c r="N91" s="1423"/>
      <c r="O91" s="1423"/>
      <c r="P91" s="1423"/>
      <c r="Q91" s="1423"/>
      <c r="R91" s="1423"/>
      <c r="S91" s="1423"/>
      <c r="T91" s="1423"/>
      <c r="U91" s="1423"/>
      <c r="V91" s="1423"/>
      <c r="W91" s="1423"/>
      <c r="X91" s="1423"/>
      <c r="Y91" s="1424"/>
      <c r="Z91" s="436"/>
      <c r="AA91" s="433"/>
      <c r="AB91" s="437"/>
      <c r="AC91" s="438"/>
    </row>
    <row r="92" spans="2:29" ht="6" customHeight="1">
      <c r="B92" s="116"/>
      <c r="Z92" s="217"/>
    </row>
    <row r="93" spans="2:29" ht="20.100000000000001" customHeight="1">
      <c r="B93" s="116"/>
      <c r="C93" s="540"/>
      <c r="D93" s="541"/>
      <c r="E93" s="509"/>
      <c r="F93" s="541"/>
      <c r="G93" s="509"/>
      <c r="H93" s="541"/>
      <c r="I93" s="509"/>
      <c r="J93" s="541"/>
      <c r="K93" s="509"/>
      <c r="L93" s="541"/>
      <c r="M93" s="509"/>
      <c r="N93" s="541"/>
      <c r="O93" s="541"/>
      <c r="P93" s="541"/>
      <c r="Q93" s="541"/>
      <c r="R93" s="541"/>
      <c r="S93" s="509"/>
      <c r="T93" s="541"/>
      <c r="U93" s="509"/>
      <c r="V93" s="541"/>
      <c r="W93" s="509"/>
      <c r="X93" s="541"/>
      <c r="Y93" s="542"/>
      <c r="Z93" s="217"/>
      <c r="AA93" s="141"/>
      <c r="AB93" s="142"/>
      <c r="AC93" s="170"/>
    </row>
    <row r="94" spans="2:29" ht="20.100000000000001" customHeight="1">
      <c r="B94" s="116"/>
      <c r="C94" s="169"/>
      <c r="D94" s="170"/>
      <c r="F94" s="170"/>
      <c r="H94" s="170"/>
      <c r="J94" s="170"/>
      <c r="L94" s="170"/>
      <c r="N94" s="170"/>
      <c r="O94" s="170"/>
      <c r="P94" s="170"/>
      <c r="Q94" s="170"/>
      <c r="R94" s="170"/>
      <c r="T94" s="170"/>
      <c r="V94" s="170"/>
      <c r="X94" s="170"/>
      <c r="Y94" s="171"/>
      <c r="Z94" s="217"/>
      <c r="AA94" s="141"/>
      <c r="AB94" s="142"/>
      <c r="AC94" s="170"/>
    </row>
    <row r="95" spans="2:29" ht="20.100000000000001" customHeight="1">
      <c r="B95" s="116"/>
      <c r="C95" s="169"/>
      <c r="D95" s="170"/>
      <c r="F95" s="170"/>
      <c r="H95" s="170"/>
      <c r="J95" s="170"/>
      <c r="L95" s="170"/>
      <c r="N95" s="170"/>
      <c r="O95" s="170"/>
      <c r="P95" s="170"/>
      <c r="Q95" s="170"/>
      <c r="R95" s="170"/>
      <c r="T95" s="170"/>
      <c r="V95" s="170"/>
      <c r="X95" s="170"/>
      <c r="Y95" s="171"/>
      <c r="Z95" s="217"/>
      <c r="AA95" s="141"/>
      <c r="AB95" s="142"/>
      <c r="AC95" s="170"/>
    </row>
    <row r="96" spans="2:29" ht="37.5" customHeight="1">
      <c r="B96" s="116"/>
      <c r="C96" s="169"/>
      <c r="D96" s="170"/>
      <c r="F96" s="170"/>
      <c r="H96" s="170"/>
      <c r="J96" s="170"/>
      <c r="L96" s="170"/>
      <c r="N96" s="170"/>
      <c r="O96" s="170"/>
      <c r="P96" s="170"/>
      <c r="Q96" s="170"/>
      <c r="R96" s="170"/>
      <c r="T96" s="170"/>
      <c r="V96" s="170"/>
      <c r="X96" s="170"/>
      <c r="Y96" s="171"/>
      <c r="Z96" s="217"/>
      <c r="AA96" s="141"/>
      <c r="AB96" s="142"/>
      <c r="AC96" s="170"/>
    </row>
    <row r="97" spans="2:29" ht="20.100000000000001" customHeight="1">
      <c r="B97" s="116"/>
      <c r="C97" s="169"/>
      <c r="D97" s="170"/>
      <c r="F97" s="170"/>
      <c r="H97" s="170"/>
      <c r="J97" s="170"/>
      <c r="L97" s="170"/>
      <c r="N97" s="170"/>
      <c r="O97" s="170"/>
      <c r="P97" s="170"/>
      <c r="Q97" s="170"/>
      <c r="R97" s="170"/>
      <c r="T97" s="170"/>
      <c r="V97" s="170"/>
      <c r="X97" s="170"/>
      <c r="Y97" s="171"/>
      <c r="Z97" s="217"/>
      <c r="AA97" s="141"/>
      <c r="AB97" s="142"/>
      <c r="AC97" s="170"/>
    </row>
    <row r="98" spans="2:29" ht="20.100000000000001" customHeight="1">
      <c r="B98" s="116"/>
      <c r="C98" s="169"/>
      <c r="D98" s="170"/>
      <c r="F98" s="170"/>
      <c r="H98" s="170"/>
      <c r="J98" s="170"/>
      <c r="L98" s="170"/>
      <c r="N98" s="170"/>
      <c r="O98" s="170"/>
      <c r="P98" s="170"/>
      <c r="Q98" s="170"/>
      <c r="R98" s="170"/>
      <c r="T98" s="170"/>
      <c r="V98" s="170"/>
      <c r="X98" s="170"/>
      <c r="Y98" s="171"/>
      <c r="Z98" s="217"/>
      <c r="AA98" s="141"/>
      <c r="AB98" s="142"/>
      <c r="AC98" s="170"/>
    </row>
    <row r="99" spans="2:29" ht="20.100000000000001" customHeight="1">
      <c r="B99" s="116"/>
      <c r="C99" s="169"/>
      <c r="D99" s="170"/>
      <c r="F99" s="170"/>
      <c r="H99" s="170"/>
      <c r="J99" s="170"/>
      <c r="L99" s="170"/>
      <c r="N99" s="170"/>
      <c r="O99" s="170"/>
      <c r="P99" s="170"/>
      <c r="Q99" s="170"/>
      <c r="R99" s="170"/>
      <c r="T99" s="170"/>
      <c r="V99" s="170"/>
      <c r="W99" s="1340" t="s">
        <v>748</v>
      </c>
      <c r="X99" s="1340"/>
      <c r="Y99" s="1341"/>
      <c r="Z99" s="217"/>
      <c r="AA99" s="141"/>
      <c r="AB99" s="142"/>
      <c r="AC99" s="170"/>
    </row>
    <row r="100" spans="2:29" ht="20.100000000000001" customHeight="1">
      <c r="B100" s="116"/>
      <c r="C100" s="169"/>
      <c r="D100" s="170"/>
      <c r="F100" s="170"/>
      <c r="H100" s="170"/>
      <c r="J100" s="170"/>
      <c r="L100" s="170"/>
      <c r="N100" s="170"/>
      <c r="O100" s="170"/>
      <c r="P100" s="170"/>
      <c r="Q100" s="170"/>
      <c r="R100" s="170"/>
      <c r="T100" s="170"/>
      <c r="V100" s="170"/>
      <c r="W100" s="1340" t="s">
        <v>753</v>
      </c>
      <c r="X100" s="1340"/>
      <c r="Y100" s="1341"/>
      <c r="Z100" s="217"/>
      <c r="AA100" s="143"/>
      <c r="AB100" s="142"/>
      <c r="AC100" s="142"/>
    </row>
    <row r="101" spans="2:29" ht="20.100000000000001" customHeight="1">
      <c r="B101" s="116"/>
      <c r="C101" s="169"/>
      <c r="D101" s="170"/>
      <c r="F101" s="170"/>
      <c r="H101" s="170"/>
      <c r="J101" s="170"/>
      <c r="L101" s="170"/>
      <c r="N101" s="170"/>
      <c r="O101" s="170"/>
      <c r="P101" s="170"/>
      <c r="Q101" s="170"/>
      <c r="R101" s="170"/>
      <c r="T101" s="170"/>
      <c r="V101" s="170"/>
      <c r="X101" s="170"/>
      <c r="Y101" s="171"/>
      <c r="Z101" s="217"/>
      <c r="AA101" s="143"/>
      <c r="AB101" s="142"/>
      <c r="AC101" s="142"/>
    </row>
    <row r="102" spans="2:29" ht="20.100000000000001" customHeight="1">
      <c r="B102" s="116"/>
      <c r="C102" s="169"/>
      <c r="D102" s="170"/>
      <c r="F102" s="170"/>
      <c r="H102" s="170"/>
      <c r="J102" s="170"/>
      <c r="L102" s="170"/>
      <c r="N102" s="170"/>
      <c r="O102" s="170"/>
      <c r="P102" s="170"/>
      <c r="Q102" s="170"/>
      <c r="R102" s="170"/>
      <c r="T102" s="170"/>
      <c r="V102" s="170"/>
      <c r="X102" s="170"/>
      <c r="Y102" s="171"/>
      <c r="Z102" s="217"/>
      <c r="AA102" s="143"/>
      <c r="AB102" s="142"/>
      <c r="AC102" s="142"/>
    </row>
    <row r="103" spans="2:29" ht="21" customHeight="1">
      <c r="B103" s="116"/>
      <c r="C103" s="169"/>
      <c r="D103" s="170"/>
      <c r="F103" s="170"/>
      <c r="H103" s="170"/>
      <c r="J103" s="170"/>
      <c r="L103" s="170"/>
      <c r="N103" s="170"/>
      <c r="O103" s="170"/>
      <c r="P103" s="170"/>
      <c r="Q103" s="170"/>
      <c r="R103" s="170"/>
      <c r="T103" s="170"/>
      <c r="V103" s="170"/>
      <c r="X103" s="170"/>
      <c r="Y103" s="171"/>
      <c r="Z103" s="217"/>
      <c r="AA103" s="143"/>
      <c r="AB103" s="142"/>
      <c r="AC103" s="142"/>
    </row>
    <row r="104" spans="2:29" ht="24" customHeight="1">
      <c r="B104" s="116"/>
      <c r="C104" s="169"/>
      <c r="D104" s="170"/>
      <c r="F104" s="170"/>
      <c r="H104" s="170"/>
      <c r="J104" s="416"/>
      <c r="L104" s="170"/>
      <c r="N104" s="170"/>
      <c r="O104" s="170"/>
      <c r="P104" s="170"/>
      <c r="Q104" s="170"/>
      <c r="R104" s="170"/>
      <c r="T104" s="170"/>
      <c r="V104" s="170"/>
      <c r="X104" s="170"/>
      <c r="Y104" s="171"/>
      <c r="Z104" s="217"/>
      <c r="AA104" s="143"/>
      <c r="AB104" s="142"/>
      <c r="AC104" s="142"/>
    </row>
    <row r="105" spans="2:29" ht="27" customHeight="1">
      <c r="B105" s="116"/>
      <c r="C105" s="169"/>
      <c r="D105" s="170"/>
      <c r="F105" s="170"/>
      <c r="H105" s="170"/>
      <c r="J105" s="170"/>
      <c r="L105" s="170"/>
      <c r="N105" s="170"/>
      <c r="O105" s="170"/>
      <c r="P105" s="170"/>
      <c r="Q105" s="170"/>
      <c r="R105" s="170"/>
      <c r="T105" s="170"/>
      <c r="V105" s="170"/>
      <c r="X105" s="170"/>
      <c r="Y105" s="171"/>
      <c r="Z105" s="217"/>
      <c r="AA105" s="143"/>
      <c r="AB105" s="142"/>
      <c r="AC105" s="142"/>
    </row>
    <row r="106" spans="2:29" ht="27" customHeight="1">
      <c r="B106" s="116"/>
      <c r="C106" s="169"/>
      <c r="D106" s="170"/>
      <c r="F106" s="170"/>
      <c r="H106" s="170"/>
      <c r="J106" s="170"/>
      <c r="L106" s="170"/>
      <c r="N106" s="170"/>
      <c r="O106" s="170"/>
      <c r="P106" s="170"/>
      <c r="Q106" s="170"/>
      <c r="R106" s="170"/>
      <c r="T106" s="170"/>
      <c r="V106" s="170"/>
      <c r="W106" s="1340" t="s">
        <v>749</v>
      </c>
      <c r="X106" s="1340"/>
      <c r="Y106" s="1341"/>
      <c r="Z106" s="217"/>
      <c r="AA106" s="143"/>
      <c r="AB106" s="142"/>
      <c r="AC106" s="142"/>
    </row>
    <row r="107" spans="2:29" ht="27" customHeight="1">
      <c r="B107" s="116"/>
      <c r="C107" s="417"/>
      <c r="D107" s="170"/>
      <c r="F107" s="170"/>
      <c r="H107" s="170"/>
      <c r="J107" s="170"/>
      <c r="L107" s="170"/>
      <c r="N107" s="170"/>
      <c r="O107" s="170"/>
      <c r="P107" s="170"/>
      <c r="Q107" s="170"/>
      <c r="R107" s="170"/>
      <c r="T107" s="170"/>
      <c r="V107" s="170"/>
      <c r="W107" s="1340" t="s">
        <v>752</v>
      </c>
      <c r="X107" s="1340"/>
      <c r="Y107" s="1341"/>
      <c r="Z107" s="217"/>
      <c r="AA107" s="143"/>
      <c r="AB107" s="142"/>
      <c r="AC107" s="142"/>
    </row>
    <row r="108" spans="2:29" ht="27" customHeight="1">
      <c r="B108" s="116"/>
      <c r="C108" s="169"/>
      <c r="D108" s="170"/>
      <c r="F108" s="170"/>
      <c r="H108" s="170"/>
      <c r="J108" s="170"/>
      <c r="L108" s="170"/>
      <c r="N108" s="170"/>
      <c r="O108" s="170"/>
      <c r="P108" s="170"/>
      <c r="Q108" s="170"/>
      <c r="R108" s="170"/>
      <c r="T108" s="170"/>
      <c r="V108" s="170"/>
      <c r="X108" s="170"/>
      <c r="Y108" s="171"/>
      <c r="Z108" s="217"/>
      <c r="AA108" s="143"/>
      <c r="AB108" s="142"/>
      <c r="AC108" s="142"/>
    </row>
    <row r="109" spans="2:29" ht="27" customHeight="1">
      <c r="B109" s="116"/>
      <c r="C109" s="169"/>
      <c r="D109" s="170"/>
      <c r="F109" s="170"/>
      <c r="H109" s="170"/>
      <c r="J109" s="170"/>
      <c r="L109" s="170"/>
      <c r="N109" s="170"/>
      <c r="O109" s="170"/>
      <c r="P109" s="170"/>
      <c r="Q109" s="170"/>
      <c r="R109" s="170"/>
      <c r="T109" s="170"/>
      <c r="V109" s="170"/>
      <c r="X109" s="170"/>
      <c r="Y109" s="171"/>
      <c r="Z109" s="217"/>
      <c r="AA109" s="143"/>
      <c r="AB109" s="142"/>
      <c r="AC109" s="142"/>
    </row>
    <row r="110" spans="2:29" ht="27" customHeight="1">
      <c r="B110" s="116"/>
      <c r="C110" s="169"/>
      <c r="D110" s="170"/>
      <c r="F110" s="170"/>
      <c r="H110" s="170"/>
      <c r="J110" s="170"/>
      <c r="L110" s="170"/>
      <c r="N110" s="170"/>
      <c r="O110" s="170"/>
      <c r="P110" s="170"/>
      <c r="Q110" s="170"/>
      <c r="R110" s="170"/>
      <c r="T110" s="170"/>
      <c r="V110" s="170"/>
      <c r="X110" s="170"/>
      <c r="Y110" s="171"/>
      <c r="Z110" s="217"/>
      <c r="AA110" s="143"/>
      <c r="AB110" s="142"/>
      <c r="AC110" s="142"/>
    </row>
    <row r="111" spans="2:29" ht="5.0999999999999996" customHeight="1">
      <c r="B111" s="116"/>
      <c r="C111" s="169"/>
      <c r="D111" s="170"/>
      <c r="F111" s="170"/>
      <c r="H111" s="170"/>
      <c r="J111" s="170"/>
      <c r="L111" s="170"/>
      <c r="N111" s="170"/>
      <c r="O111" s="170"/>
      <c r="P111" s="170"/>
      <c r="Q111" s="170"/>
      <c r="R111" s="170"/>
      <c r="T111" s="170"/>
      <c r="V111" s="170"/>
      <c r="X111" s="170"/>
      <c r="Y111" s="171"/>
      <c r="Z111" s="217"/>
      <c r="AA111" s="143"/>
      <c r="AB111" s="142"/>
      <c r="AC111" s="142"/>
    </row>
    <row r="112" spans="2:29" ht="5.0999999999999996" customHeight="1">
      <c r="B112" s="116"/>
      <c r="C112" s="169"/>
      <c r="D112" s="170"/>
      <c r="F112" s="170"/>
      <c r="H112" s="170"/>
      <c r="J112" s="170"/>
      <c r="L112" s="170"/>
      <c r="N112" s="170"/>
      <c r="O112" s="170"/>
      <c r="P112" s="170"/>
      <c r="Q112" s="170"/>
      <c r="R112" s="170"/>
      <c r="T112" s="170"/>
      <c r="V112" s="170"/>
      <c r="X112" s="170"/>
      <c r="Y112" s="171"/>
      <c r="Z112" s="217"/>
      <c r="AA112" s="143"/>
      <c r="AB112" s="142"/>
      <c r="AC112" s="142"/>
    </row>
    <row r="113" spans="2:29" ht="5.0999999999999996" customHeight="1">
      <c r="B113" s="116"/>
      <c r="C113" s="169"/>
      <c r="D113" s="170"/>
      <c r="F113" s="170"/>
      <c r="H113" s="170"/>
      <c r="J113" s="170"/>
      <c r="L113" s="170"/>
      <c r="N113" s="170"/>
      <c r="O113" s="170"/>
      <c r="P113" s="170"/>
      <c r="Q113" s="170"/>
      <c r="R113" s="170"/>
      <c r="T113" s="170"/>
      <c r="V113" s="170"/>
      <c r="X113" s="170"/>
      <c r="Y113" s="171"/>
      <c r="Z113" s="217"/>
      <c r="AA113" s="143"/>
      <c r="AB113" s="142"/>
      <c r="AC113" s="142"/>
    </row>
    <row r="114" spans="2:29" ht="34.5" customHeight="1">
      <c r="B114" s="116"/>
      <c r="C114" s="169"/>
      <c r="D114" s="170"/>
      <c r="F114" s="170"/>
      <c r="H114" s="170"/>
      <c r="J114" s="170"/>
      <c r="L114" s="170"/>
      <c r="N114" s="170"/>
      <c r="O114" s="170"/>
      <c r="P114" s="170"/>
      <c r="Q114" s="170"/>
      <c r="R114" s="170"/>
      <c r="T114" s="170"/>
      <c r="V114" s="170"/>
      <c r="W114" s="1340" t="s">
        <v>750</v>
      </c>
      <c r="X114" s="1340"/>
      <c r="Y114" s="1341"/>
      <c r="Z114" s="217"/>
      <c r="AA114" s="143"/>
      <c r="AB114" s="142"/>
      <c r="AC114" s="142"/>
    </row>
    <row r="115" spans="2:29" ht="27" customHeight="1">
      <c r="B115" s="116"/>
      <c r="C115" s="169"/>
      <c r="F115" s="170"/>
      <c r="H115" s="170"/>
      <c r="J115" s="170"/>
      <c r="N115" s="170"/>
      <c r="O115" s="170"/>
      <c r="P115" s="170"/>
      <c r="Q115" s="383"/>
      <c r="R115" s="170"/>
      <c r="T115" s="170"/>
      <c r="V115" s="170"/>
      <c r="W115" s="1340" t="s">
        <v>751</v>
      </c>
      <c r="X115" s="1340"/>
      <c r="Y115" s="1341"/>
      <c r="Z115" s="217"/>
      <c r="AA115" s="170"/>
      <c r="AB115" s="170"/>
      <c r="AC115" s="170"/>
    </row>
    <row r="116" spans="2:29" ht="27" customHeight="1">
      <c r="B116" s="116"/>
      <c r="C116" s="169"/>
      <c r="D116" s="170"/>
      <c r="F116" s="170"/>
      <c r="H116" s="170"/>
      <c r="J116" s="170"/>
      <c r="L116" s="170"/>
      <c r="N116" s="170"/>
      <c r="O116" s="170"/>
      <c r="P116" s="170"/>
      <c r="Q116" s="170"/>
      <c r="R116" s="170"/>
      <c r="T116" s="170"/>
      <c r="V116" s="170"/>
      <c r="X116" s="170"/>
      <c r="Y116" s="171"/>
      <c r="Z116" s="217"/>
    </row>
    <row r="117" spans="2:29" ht="27" customHeight="1">
      <c r="B117" s="116"/>
      <c r="C117" s="169"/>
      <c r="D117" s="170"/>
      <c r="F117" s="170"/>
      <c r="H117" s="170"/>
      <c r="J117" s="170"/>
      <c r="L117" s="170"/>
      <c r="N117" s="170"/>
      <c r="O117" s="170"/>
      <c r="P117" s="170"/>
      <c r="Q117" s="170"/>
      <c r="R117" s="170"/>
      <c r="T117" s="170"/>
      <c r="V117" s="170"/>
      <c r="X117" s="170"/>
      <c r="Y117" s="171"/>
      <c r="Z117" s="217"/>
    </row>
    <row r="118" spans="2:29" ht="27" customHeight="1">
      <c r="B118" s="116"/>
      <c r="C118" s="169"/>
      <c r="D118" s="170"/>
      <c r="F118" s="170"/>
      <c r="H118" s="170"/>
      <c r="J118" s="170"/>
      <c r="L118" s="170"/>
      <c r="N118" s="170"/>
      <c r="O118" s="170"/>
      <c r="P118" s="170"/>
      <c r="Q118" s="170"/>
      <c r="R118" s="170"/>
      <c r="T118" s="170"/>
      <c r="V118" s="170"/>
      <c r="X118" s="170"/>
      <c r="Y118" s="171"/>
      <c r="Z118" s="217"/>
    </row>
    <row r="119" spans="2:29" ht="27" customHeight="1">
      <c r="B119" s="116"/>
      <c r="C119" s="169"/>
      <c r="D119" s="170"/>
      <c r="F119" s="170"/>
      <c r="H119" s="170"/>
      <c r="J119" s="170"/>
      <c r="L119" s="170"/>
      <c r="N119" s="170"/>
      <c r="O119" s="170"/>
      <c r="P119" s="170"/>
      <c r="Q119" s="170"/>
      <c r="R119" s="170"/>
      <c r="T119" s="170"/>
      <c r="V119" s="400"/>
      <c r="X119" s="400"/>
      <c r="Y119" s="171"/>
      <c r="Z119" s="217"/>
    </row>
    <row r="120" spans="2:29" ht="27" customHeight="1">
      <c r="B120" s="116"/>
      <c r="C120" s="169"/>
      <c r="D120" s="170"/>
      <c r="F120" s="170"/>
      <c r="H120" s="170"/>
      <c r="J120" s="170"/>
      <c r="L120" s="170"/>
      <c r="N120" s="170"/>
      <c r="O120" s="170"/>
      <c r="P120" s="170"/>
      <c r="Q120" s="170"/>
      <c r="R120" s="170"/>
      <c r="T120" s="170"/>
      <c r="V120" s="400"/>
      <c r="X120" s="400"/>
      <c r="Y120" s="171"/>
      <c r="Z120" s="217"/>
    </row>
    <row r="121" spans="2:29" ht="27" customHeight="1">
      <c r="B121" s="116"/>
      <c r="C121" s="169"/>
      <c r="D121" s="170"/>
      <c r="F121" s="170"/>
      <c r="H121" s="170"/>
      <c r="J121" s="170"/>
      <c r="L121" s="170"/>
      <c r="N121" s="170"/>
      <c r="O121" s="170"/>
      <c r="P121" s="170"/>
      <c r="Q121" s="170"/>
      <c r="R121" s="170"/>
      <c r="T121" s="170"/>
      <c r="V121" s="170"/>
      <c r="X121" s="170"/>
      <c r="Y121" s="171"/>
      <c r="Z121" s="217"/>
    </row>
    <row r="122" spans="2:29" ht="27" customHeight="1">
      <c r="B122" s="116"/>
      <c r="C122" s="172"/>
      <c r="D122" s="173"/>
      <c r="E122" s="239"/>
      <c r="F122" s="173"/>
      <c r="G122" s="239"/>
      <c r="H122" s="173"/>
      <c r="I122" s="239"/>
      <c r="J122" s="173"/>
      <c r="K122" s="239"/>
      <c r="L122" s="173"/>
      <c r="M122" s="239"/>
      <c r="N122" s="173"/>
      <c r="O122" s="173"/>
      <c r="P122" s="173"/>
      <c r="Q122" s="173"/>
      <c r="R122" s="173"/>
      <c r="S122" s="239"/>
      <c r="T122" s="173"/>
      <c r="U122" s="239"/>
      <c r="V122" s="173"/>
      <c r="W122" s="239"/>
      <c r="X122" s="173"/>
      <c r="Y122" s="174"/>
      <c r="Z122" s="217"/>
    </row>
    <row r="123" spans="2:29" ht="6" customHeight="1">
      <c r="B123" s="116"/>
      <c r="Z123" s="217"/>
    </row>
    <row r="124" spans="2:29" ht="20.100000000000001" customHeight="1">
      <c r="B124" s="116"/>
      <c r="C124" s="882" t="s">
        <v>35</v>
      </c>
      <c r="D124" s="882"/>
      <c r="E124" s="882"/>
      <c r="F124" s="882"/>
      <c r="G124" s="882"/>
      <c r="H124" s="882"/>
      <c r="I124" s="882"/>
      <c r="J124" s="882"/>
      <c r="K124" s="882"/>
      <c r="L124" s="882"/>
      <c r="M124" s="882"/>
      <c r="N124" s="882"/>
      <c r="O124" s="882"/>
      <c r="P124" s="882"/>
      <c r="Q124" s="428"/>
      <c r="R124" s="499" t="s">
        <v>873</v>
      </c>
      <c r="S124" s="498"/>
      <c r="T124" s="538"/>
      <c r="U124" s="539"/>
      <c r="V124" s="499" t="s">
        <v>36</v>
      </c>
      <c r="W124" s="498"/>
      <c r="X124" s="538"/>
      <c r="Y124" s="428"/>
      <c r="Z124" s="217"/>
    </row>
    <row r="125" spans="2:29" ht="6" customHeight="1">
      <c r="B125" s="116"/>
      <c r="C125" s="543"/>
      <c r="D125" s="544"/>
      <c r="E125" s="545"/>
      <c r="F125" s="544"/>
      <c r="G125" s="545"/>
      <c r="H125" s="544"/>
      <c r="I125" s="545"/>
      <c r="J125" s="544"/>
      <c r="K125" s="545"/>
      <c r="L125" s="544"/>
      <c r="M125" s="545"/>
      <c r="N125" s="544"/>
      <c r="O125" s="544"/>
      <c r="P125" s="544"/>
      <c r="Q125" s="401"/>
      <c r="R125" s="401"/>
      <c r="T125" s="401"/>
      <c r="V125" s="475"/>
      <c r="X125" s="475"/>
      <c r="Y125" s="475"/>
      <c r="Z125" s="217"/>
      <c r="AA125" s="141"/>
      <c r="AB125" s="142"/>
      <c r="AC125" s="170"/>
    </row>
    <row r="126" spans="2:29" ht="20.100000000000001" customHeight="1">
      <c r="B126" s="116"/>
      <c r="C126" s="882" t="s">
        <v>711</v>
      </c>
      <c r="D126" s="882"/>
      <c r="E126" s="882"/>
      <c r="F126" s="882"/>
      <c r="G126" s="882"/>
      <c r="H126" s="882"/>
      <c r="I126" s="882"/>
      <c r="J126" s="882"/>
      <c r="K126" s="882"/>
      <c r="L126" s="882"/>
      <c r="M126" s="882"/>
      <c r="N126" s="882"/>
      <c r="O126" s="882"/>
      <c r="P126" s="882"/>
      <c r="Q126" s="428"/>
      <c r="R126" s="1427"/>
      <c r="S126" s="1427"/>
      <c r="T126" s="1427"/>
      <c r="U126" s="1427"/>
      <c r="V126" s="1427"/>
      <c r="W126" s="1427"/>
      <c r="X126" s="1427"/>
      <c r="Z126" s="217"/>
    </row>
    <row r="127" spans="2:29" ht="6" customHeight="1">
      <c r="B127" s="116"/>
      <c r="C127" s="543"/>
      <c r="D127" s="544"/>
      <c r="E127" s="545"/>
      <c r="F127" s="544"/>
      <c r="G127" s="545"/>
      <c r="H127" s="544"/>
      <c r="I127" s="545"/>
      <c r="J127" s="544"/>
      <c r="K127" s="545"/>
      <c r="L127" s="544"/>
      <c r="M127" s="545"/>
      <c r="N127" s="544"/>
      <c r="O127" s="544"/>
      <c r="P127" s="544"/>
      <c r="Q127" s="401"/>
      <c r="R127" s="401"/>
      <c r="T127" s="401"/>
      <c r="V127" s="475"/>
      <c r="X127" s="475"/>
      <c r="Y127" s="475"/>
      <c r="Z127" s="217"/>
      <c r="AA127" s="141"/>
      <c r="AB127" s="142"/>
      <c r="AC127" s="170"/>
    </row>
    <row r="128" spans="2:29" ht="20.100000000000001" customHeight="1">
      <c r="B128" s="116"/>
      <c r="C128" s="882" t="s">
        <v>848</v>
      </c>
      <c r="D128" s="882"/>
      <c r="E128" s="882"/>
      <c r="F128" s="882"/>
      <c r="G128" s="882"/>
      <c r="H128" s="882"/>
      <c r="I128" s="882"/>
      <c r="J128" s="882"/>
      <c r="K128" s="882"/>
      <c r="L128" s="882"/>
      <c r="M128" s="882"/>
      <c r="N128" s="882"/>
      <c r="O128" s="882"/>
      <c r="P128" s="882"/>
      <c r="Q128" s="428"/>
      <c r="R128" s="1482"/>
      <c r="S128" s="1482"/>
      <c r="T128" s="1482"/>
      <c r="U128" s="1482"/>
      <c r="V128" s="1482"/>
      <c r="W128" s="1482"/>
      <c r="X128" s="1482"/>
      <c r="Z128" s="217"/>
    </row>
    <row r="129" spans="2:26" ht="6.95" customHeight="1">
      <c r="B129" s="116"/>
      <c r="C129" s="1"/>
      <c r="D129" s="1"/>
      <c r="F129" s="1"/>
      <c r="H129" s="1"/>
      <c r="J129" s="1"/>
      <c r="L129" s="1"/>
      <c r="N129" s="1"/>
      <c r="O129" s="1"/>
      <c r="P129" s="1"/>
      <c r="Q129" s="1"/>
      <c r="R129" s="1"/>
      <c r="T129" s="1"/>
      <c r="V129" s="1"/>
      <c r="X129" s="1"/>
      <c r="Y129" s="1"/>
      <c r="Z129" s="217"/>
    </row>
    <row r="130" spans="2:26" ht="350.25" hidden="1" customHeight="1">
      <c r="B130" s="116"/>
      <c r="C130" s="1"/>
      <c r="D130" s="1"/>
      <c r="F130" s="1"/>
      <c r="H130" s="1"/>
      <c r="J130" s="1"/>
      <c r="L130" s="1"/>
      <c r="N130" s="1"/>
      <c r="O130" s="1"/>
      <c r="P130" s="1"/>
      <c r="Q130" s="1"/>
      <c r="R130" s="1"/>
      <c r="T130" s="1"/>
      <c r="V130" s="1"/>
      <c r="X130" s="1"/>
      <c r="Y130" s="1"/>
      <c r="Z130" s="217"/>
    </row>
    <row r="131" spans="2:26" s="434" customFormat="1" ht="24.95" customHeight="1">
      <c r="B131" s="435"/>
      <c r="C131" s="1334" t="s">
        <v>863</v>
      </c>
      <c r="D131" s="1335"/>
      <c r="E131" s="1335"/>
      <c r="F131" s="1335"/>
      <c r="G131" s="1335"/>
      <c r="H131" s="1335"/>
      <c r="I131" s="1335"/>
      <c r="J131" s="1335"/>
      <c r="K131" s="1335"/>
      <c r="L131" s="1335"/>
      <c r="M131" s="1335"/>
      <c r="N131" s="1335"/>
      <c r="O131" s="1335"/>
      <c r="P131" s="1335"/>
      <c r="Q131" s="1335"/>
      <c r="R131" s="1335"/>
      <c r="S131" s="1335"/>
      <c r="T131" s="1335"/>
      <c r="U131" s="1335"/>
      <c r="V131" s="1335"/>
      <c r="W131" s="1335"/>
      <c r="X131" s="1335"/>
      <c r="Y131" s="1336"/>
      <c r="Z131" s="436"/>
    </row>
    <row r="132" spans="2:26" ht="6.95" customHeight="1">
      <c r="B132" s="116"/>
      <c r="C132" s="233"/>
      <c r="D132" s="233"/>
      <c r="F132" s="233"/>
      <c r="H132" s="233"/>
      <c r="J132" s="233"/>
      <c r="L132" s="233"/>
      <c r="N132" s="233"/>
      <c r="O132" s="233"/>
      <c r="P132" s="233"/>
      <c r="Q132" s="233"/>
      <c r="R132" s="233"/>
      <c r="T132" s="233"/>
      <c r="V132" s="233"/>
      <c r="X132" s="233"/>
      <c r="Y132" s="233"/>
      <c r="Z132" s="217"/>
    </row>
    <row r="133" spans="2:26" s="434" customFormat="1" ht="24.95" customHeight="1">
      <c r="B133" s="435"/>
      <c r="C133" s="1337" t="s">
        <v>37</v>
      </c>
      <c r="D133" s="1338"/>
      <c r="E133" s="1338"/>
      <c r="F133" s="1338"/>
      <c r="G133" s="1338"/>
      <c r="H133" s="1338"/>
      <c r="I133" s="1338"/>
      <c r="J133" s="1338"/>
      <c r="K133" s="1338"/>
      <c r="L133" s="1338"/>
      <c r="M133" s="1338"/>
      <c r="N133" s="1338"/>
      <c r="O133" s="1338"/>
      <c r="P133" s="1338"/>
      <c r="Q133" s="1338"/>
      <c r="R133" s="1338"/>
      <c r="S133" s="1338"/>
      <c r="T133" s="1338"/>
      <c r="U133" s="1338"/>
      <c r="V133" s="1338"/>
      <c r="W133" s="1338"/>
      <c r="X133" s="1338"/>
      <c r="Y133" s="1339"/>
      <c r="Z133" s="436"/>
    </row>
    <row r="134" spans="2:26" ht="9.75" customHeight="1">
      <c r="B134" s="116"/>
      <c r="C134" s="143"/>
      <c r="D134" s="143"/>
      <c r="F134" s="143"/>
      <c r="H134" s="143"/>
      <c r="J134" s="143"/>
      <c r="L134" s="143"/>
      <c r="N134" s="143"/>
      <c r="O134" s="143"/>
      <c r="P134" s="143"/>
      <c r="Q134" s="143"/>
      <c r="R134" s="143"/>
      <c r="T134" s="143"/>
      <c r="V134" s="143"/>
      <c r="X134" s="143"/>
      <c r="Y134" s="143"/>
      <c r="Z134" s="217"/>
    </row>
    <row r="135" spans="2:26" s="59" customFormat="1" ht="15" customHeight="1">
      <c r="B135" s="362"/>
      <c r="C135" s="1377" t="s">
        <v>564</v>
      </c>
      <c r="D135" s="1377"/>
      <c r="E135" s="1377"/>
      <c r="F135" s="1376" t="s">
        <v>849</v>
      </c>
      <c r="G135" s="1376"/>
      <c r="H135" s="546" t="s">
        <v>566</v>
      </c>
      <c r="I135" s="1376" t="s">
        <v>840</v>
      </c>
      <c r="J135" s="1376"/>
      <c r="K135" s="1376"/>
      <c r="L135" s="1376"/>
      <c r="M135"/>
      <c r="N135" s="1377" t="s">
        <v>841</v>
      </c>
      <c r="O135" s="1377"/>
      <c r="P135" s="1377"/>
      <c r="Q135" s="1376" t="s">
        <v>849</v>
      </c>
      <c r="R135" s="1376"/>
      <c r="S135" s="1421" t="s">
        <v>566</v>
      </c>
      <c r="T135" s="1421"/>
      <c r="U135" s="1376" t="s">
        <v>840</v>
      </c>
      <c r="V135" s="1376"/>
      <c r="W135" s="1376"/>
      <c r="X135" s="1376"/>
      <c r="Y135" s="1376"/>
      <c r="Z135" s="388"/>
    </row>
    <row r="136" spans="2:26">
      <c r="B136" s="116"/>
      <c r="C136" s="1328" t="s">
        <v>38</v>
      </c>
      <c r="D136" s="1328"/>
      <c r="E136" s="1328"/>
      <c r="F136" s="1342">
        <v>1500</v>
      </c>
      <c r="G136" s="1342"/>
      <c r="H136" s="547"/>
      <c r="I136" s="1331"/>
      <c r="J136" s="1331"/>
      <c r="K136" s="1331"/>
      <c r="L136" s="1331"/>
      <c r="N136" s="1373" t="s">
        <v>75</v>
      </c>
      <c r="O136" s="1373"/>
      <c r="P136" s="1373"/>
      <c r="Q136" s="1374">
        <v>200</v>
      </c>
      <c r="R136" s="1374"/>
      <c r="S136" s="1375"/>
      <c r="T136" s="1375"/>
      <c r="U136" s="1372"/>
      <c r="V136" s="1372"/>
      <c r="W136" s="1372"/>
      <c r="X136" s="1372"/>
      <c r="Y136" s="1372"/>
      <c r="Z136" s="217"/>
    </row>
    <row r="137" spans="2:26">
      <c r="B137" s="116"/>
      <c r="C137" s="1328" t="s">
        <v>39</v>
      </c>
      <c r="D137" s="1328"/>
      <c r="E137" s="1328"/>
      <c r="F137" s="1342">
        <v>2500</v>
      </c>
      <c r="G137" s="1342"/>
      <c r="H137" s="547"/>
      <c r="I137" s="1331"/>
      <c r="J137" s="1331"/>
      <c r="K137" s="1331"/>
      <c r="L137" s="1331"/>
      <c r="N137" s="1329" t="s">
        <v>76</v>
      </c>
      <c r="O137" s="1329"/>
      <c r="P137" s="1329"/>
      <c r="Q137" s="1330">
        <v>20</v>
      </c>
      <c r="R137" s="1330"/>
      <c r="S137" s="1364"/>
      <c r="T137" s="1364"/>
      <c r="U137" s="1331"/>
      <c r="V137" s="1331"/>
      <c r="W137" s="1331"/>
      <c r="X137" s="1331"/>
      <c r="Y137" s="1331"/>
      <c r="Z137" s="217"/>
    </row>
    <row r="138" spans="2:26">
      <c r="B138" s="116"/>
      <c r="C138" s="1328" t="s">
        <v>40</v>
      </c>
      <c r="D138" s="1328"/>
      <c r="E138" s="1328"/>
      <c r="F138" s="1330">
        <v>4000</v>
      </c>
      <c r="G138" s="1330"/>
      <c r="H138" s="547"/>
      <c r="I138" s="1331"/>
      <c r="J138" s="1331"/>
      <c r="K138" s="1331"/>
      <c r="L138" s="1331"/>
      <c r="N138" s="1329" t="s">
        <v>76</v>
      </c>
      <c r="O138" s="1329"/>
      <c r="P138" s="1329"/>
      <c r="Q138" s="1330">
        <v>40</v>
      </c>
      <c r="R138" s="1330"/>
      <c r="S138" s="1364"/>
      <c r="T138" s="1364"/>
      <c r="U138" s="1331"/>
      <c r="V138" s="1331"/>
      <c r="W138" s="1331"/>
      <c r="X138" s="1331"/>
      <c r="Y138" s="1331"/>
      <c r="Z138" s="217"/>
    </row>
    <row r="139" spans="2:26">
      <c r="B139" s="116"/>
      <c r="C139" s="1328" t="s">
        <v>41</v>
      </c>
      <c r="D139" s="1328"/>
      <c r="E139" s="1328"/>
      <c r="F139" s="1330">
        <v>6000</v>
      </c>
      <c r="G139" s="1330"/>
      <c r="H139" s="547"/>
      <c r="I139" s="1331"/>
      <c r="J139" s="1331"/>
      <c r="K139" s="1331"/>
      <c r="L139" s="1331"/>
      <c r="N139" s="1329" t="s">
        <v>77</v>
      </c>
      <c r="O139" s="1329"/>
      <c r="P139" s="1329"/>
      <c r="Q139" s="1330">
        <v>1500</v>
      </c>
      <c r="R139" s="1330"/>
      <c r="S139" s="1364"/>
      <c r="T139" s="1364"/>
      <c r="U139" s="1331"/>
      <c r="V139" s="1331"/>
      <c r="W139" s="1331"/>
      <c r="X139" s="1331"/>
      <c r="Y139" s="1331"/>
      <c r="Z139" s="217"/>
    </row>
    <row r="140" spans="2:26">
      <c r="B140" s="116"/>
      <c r="C140" s="1328" t="s">
        <v>42</v>
      </c>
      <c r="D140" s="1328"/>
      <c r="E140" s="1328"/>
      <c r="F140" s="1330">
        <v>1000</v>
      </c>
      <c r="G140" s="1330"/>
      <c r="H140" s="547"/>
      <c r="I140" s="1331"/>
      <c r="J140" s="1331"/>
      <c r="K140" s="1331"/>
      <c r="L140" s="1331"/>
      <c r="N140" s="1329" t="s">
        <v>78</v>
      </c>
      <c r="O140" s="1329"/>
      <c r="P140" s="1329"/>
      <c r="Q140" s="1330">
        <v>1000</v>
      </c>
      <c r="R140" s="1330"/>
      <c r="S140" s="1364"/>
      <c r="T140" s="1364"/>
      <c r="U140" s="1331"/>
      <c r="V140" s="1331"/>
      <c r="W140" s="1331"/>
      <c r="X140" s="1331"/>
      <c r="Y140" s="1331"/>
      <c r="Z140" s="217"/>
    </row>
    <row r="141" spans="2:26">
      <c r="B141" s="116"/>
      <c r="C141" s="1328" t="s">
        <v>43</v>
      </c>
      <c r="D141" s="1328"/>
      <c r="E141" s="1328"/>
      <c r="F141" s="1330">
        <v>600</v>
      </c>
      <c r="G141" s="1330"/>
      <c r="H141" s="547"/>
      <c r="I141" s="1331"/>
      <c r="J141" s="1331"/>
      <c r="K141" s="1331"/>
      <c r="L141" s="1331"/>
      <c r="N141" s="1329" t="s">
        <v>79</v>
      </c>
      <c r="O141" s="1329"/>
      <c r="P141" s="1329"/>
      <c r="Q141" s="1330">
        <v>3500</v>
      </c>
      <c r="R141" s="1330"/>
      <c r="S141" s="1364"/>
      <c r="T141" s="1364"/>
      <c r="U141" s="1331"/>
      <c r="V141" s="1331"/>
      <c r="W141" s="1331"/>
      <c r="X141" s="1331"/>
      <c r="Y141" s="1331"/>
      <c r="Z141" s="217"/>
    </row>
    <row r="142" spans="2:26">
      <c r="B142" s="116"/>
      <c r="C142" s="1328" t="s">
        <v>44</v>
      </c>
      <c r="D142" s="1328"/>
      <c r="E142" s="1328"/>
      <c r="F142" s="1330">
        <v>1000</v>
      </c>
      <c r="G142" s="1330"/>
      <c r="H142" s="547"/>
      <c r="I142" s="1331"/>
      <c r="J142" s="1331"/>
      <c r="K142" s="1331"/>
      <c r="L142" s="1331"/>
      <c r="N142" s="1329" t="s">
        <v>80</v>
      </c>
      <c r="O142" s="1329"/>
      <c r="P142" s="1329"/>
      <c r="Q142" s="1330">
        <v>100</v>
      </c>
      <c r="R142" s="1330"/>
      <c r="S142" s="1364"/>
      <c r="T142" s="1364"/>
      <c r="U142" s="1331"/>
      <c r="V142" s="1331"/>
      <c r="W142" s="1331"/>
      <c r="X142" s="1331"/>
      <c r="Y142" s="1331"/>
      <c r="Z142" s="217"/>
    </row>
    <row r="143" spans="2:26">
      <c r="B143" s="116"/>
      <c r="C143" s="1328" t="s">
        <v>46</v>
      </c>
      <c r="D143" s="1328"/>
      <c r="E143" s="1328"/>
      <c r="F143" s="1330">
        <v>500</v>
      </c>
      <c r="G143" s="1330"/>
      <c r="H143" s="547"/>
      <c r="I143" s="1331"/>
      <c r="J143" s="1331"/>
      <c r="K143" s="1331"/>
      <c r="L143" s="1331"/>
      <c r="N143" s="1329" t="s">
        <v>81</v>
      </c>
      <c r="O143" s="1329"/>
      <c r="P143" s="1329"/>
      <c r="Q143" s="1330">
        <v>1200</v>
      </c>
      <c r="R143" s="1330"/>
      <c r="S143" s="1364"/>
      <c r="T143" s="1364"/>
      <c r="U143" s="1331"/>
      <c r="V143" s="1331"/>
      <c r="W143" s="1331"/>
      <c r="X143" s="1331"/>
      <c r="Y143" s="1331"/>
      <c r="Z143" s="217"/>
    </row>
    <row r="144" spans="2:26">
      <c r="B144" s="116"/>
      <c r="C144" s="1328" t="s">
        <v>47</v>
      </c>
      <c r="D144" s="1328"/>
      <c r="E144" s="1328"/>
      <c r="F144" s="1330">
        <v>6600</v>
      </c>
      <c r="G144" s="1330"/>
      <c r="H144" s="547"/>
      <c r="I144" s="1331"/>
      <c r="J144" s="1331"/>
      <c r="K144" s="1331"/>
      <c r="L144" s="1331"/>
      <c r="N144" s="1329" t="s">
        <v>82</v>
      </c>
      <c r="O144" s="1329"/>
      <c r="P144" s="1329"/>
      <c r="Q144" s="1330">
        <v>1500</v>
      </c>
      <c r="R144" s="1330"/>
      <c r="S144" s="1364"/>
      <c r="T144" s="1364"/>
      <c r="U144" s="1331"/>
      <c r="V144" s="1331"/>
      <c r="W144" s="1331"/>
      <c r="X144" s="1331"/>
      <c r="Y144" s="1331"/>
      <c r="Z144" s="217"/>
    </row>
    <row r="145" spans="2:26" s="59" customFormat="1">
      <c r="B145" s="362"/>
      <c r="C145" s="1328" t="s">
        <v>48</v>
      </c>
      <c r="D145" s="1328"/>
      <c r="E145" s="1328"/>
      <c r="F145" s="1330">
        <v>100</v>
      </c>
      <c r="G145" s="1330"/>
      <c r="H145" s="547"/>
      <c r="I145" s="1331"/>
      <c r="J145" s="1331"/>
      <c r="K145" s="1331"/>
      <c r="L145" s="1331"/>
      <c r="M145"/>
      <c r="N145" s="1329" t="s">
        <v>83</v>
      </c>
      <c r="O145" s="1329"/>
      <c r="P145" s="1329"/>
      <c r="Q145" s="1330">
        <v>2000</v>
      </c>
      <c r="R145" s="1330"/>
      <c r="S145" s="1364"/>
      <c r="T145" s="1364"/>
      <c r="U145" s="1331"/>
      <c r="V145" s="1331"/>
      <c r="W145" s="1331"/>
      <c r="X145" s="1331"/>
      <c r="Y145" s="1331"/>
      <c r="Z145" s="388"/>
    </row>
    <row r="146" spans="2:26">
      <c r="B146" s="116"/>
      <c r="C146" s="1328" t="s">
        <v>49</v>
      </c>
      <c r="D146" s="1328"/>
      <c r="E146" s="1328"/>
      <c r="F146" s="1330">
        <v>600</v>
      </c>
      <c r="G146" s="1330"/>
      <c r="H146" s="547"/>
      <c r="I146" s="1331"/>
      <c r="J146" s="1331"/>
      <c r="K146" s="1331"/>
      <c r="L146" s="1331"/>
      <c r="N146" s="1329" t="s">
        <v>84</v>
      </c>
      <c r="O146" s="1329"/>
      <c r="P146" s="1329"/>
      <c r="Q146" s="1330">
        <v>1500</v>
      </c>
      <c r="R146" s="1330"/>
      <c r="S146" s="1364"/>
      <c r="T146" s="1364"/>
      <c r="U146" s="1331"/>
      <c r="V146" s="1331"/>
      <c r="W146" s="1331"/>
      <c r="X146" s="1331"/>
      <c r="Y146" s="1331"/>
      <c r="Z146" s="217"/>
    </row>
    <row r="147" spans="2:26">
      <c r="B147" s="116"/>
      <c r="C147" s="1328" t="s">
        <v>50</v>
      </c>
      <c r="D147" s="1328"/>
      <c r="E147" s="1328"/>
      <c r="F147" s="1330">
        <v>1200</v>
      </c>
      <c r="G147" s="1330"/>
      <c r="H147" s="547"/>
      <c r="I147" s="1331"/>
      <c r="J147" s="1331"/>
      <c r="K147" s="1331"/>
      <c r="L147" s="1331"/>
      <c r="N147" s="1329" t="s">
        <v>85</v>
      </c>
      <c r="O147" s="1329"/>
      <c r="P147" s="1329"/>
      <c r="Q147" s="1330">
        <v>250</v>
      </c>
      <c r="R147" s="1330"/>
      <c r="S147" s="1364"/>
      <c r="T147" s="1364"/>
      <c r="U147" s="1331"/>
      <c r="V147" s="1331"/>
      <c r="W147" s="1331"/>
      <c r="X147" s="1331"/>
      <c r="Y147" s="1331"/>
      <c r="Z147" s="217"/>
    </row>
    <row r="148" spans="2:26">
      <c r="B148" s="116"/>
      <c r="C148" s="1328" t="s">
        <v>51</v>
      </c>
      <c r="D148" s="1328"/>
      <c r="E148" s="1328"/>
      <c r="F148" s="1330">
        <v>4400</v>
      </c>
      <c r="G148" s="1330"/>
      <c r="H148" s="547"/>
      <c r="I148" s="1331"/>
      <c r="J148" s="1331"/>
      <c r="K148" s="1331"/>
      <c r="L148" s="1331"/>
      <c r="N148" s="1329" t="s">
        <v>86</v>
      </c>
      <c r="O148" s="1329"/>
      <c r="P148" s="1329"/>
      <c r="Q148" s="1330">
        <v>1000</v>
      </c>
      <c r="R148" s="1330"/>
      <c r="S148" s="1364"/>
      <c r="T148" s="1364"/>
      <c r="U148" s="1331"/>
      <c r="V148" s="1331"/>
      <c r="W148" s="1331"/>
      <c r="X148" s="1331"/>
      <c r="Y148" s="1331"/>
      <c r="Z148" s="217"/>
    </row>
    <row r="149" spans="2:26">
      <c r="B149" s="116"/>
      <c r="C149" s="1328" t="s">
        <v>52</v>
      </c>
      <c r="D149" s="1328"/>
      <c r="E149" s="1328"/>
      <c r="F149" s="1330">
        <v>6000</v>
      </c>
      <c r="G149" s="1330"/>
      <c r="H149" s="547"/>
      <c r="I149" s="1331"/>
      <c r="J149" s="1331"/>
      <c r="K149" s="1331"/>
      <c r="L149" s="1331"/>
      <c r="N149" s="1329" t="s">
        <v>87</v>
      </c>
      <c r="O149" s="1329"/>
      <c r="P149" s="1329"/>
      <c r="Q149" s="1330">
        <v>1200</v>
      </c>
      <c r="R149" s="1330"/>
      <c r="S149" s="1364"/>
      <c r="T149" s="1364"/>
      <c r="U149" s="1331"/>
      <c r="V149" s="1331"/>
      <c r="W149" s="1331"/>
      <c r="X149" s="1331"/>
      <c r="Y149" s="1331"/>
      <c r="Z149" s="217"/>
    </row>
    <row r="150" spans="2:26">
      <c r="B150" s="116"/>
      <c r="C150" s="1328" t="s">
        <v>53</v>
      </c>
      <c r="D150" s="1328"/>
      <c r="E150" s="1328"/>
      <c r="F150" s="1330">
        <v>6500</v>
      </c>
      <c r="G150" s="1330"/>
      <c r="H150" s="547"/>
      <c r="I150" s="1331"/>
      <c r="J150" s="1331"/>
      <c r="K150" s="1331"/>
      <c r="L150" s="1331"/>
      <c r="N150" s="1329" t="s">
        <v>88</v>
      </c>
      <c r="O150" s="1329"/>
      <c r="P150" s="1329"/>
      <c r="Q150" s="1330">
        <v>1200</v>
      </c>
      <c r="R150" s="1330"/>
      <c r="S150" s="1364"/>
      <c r="T150" s="1364"/>
      <c r="U150" s="1331"/>
      <c r="V150" s="1331"/>
      <c r="W150" s="1331"/>
      <c r="X150" s="1331"/>
      <c r="Y150" s="1331"/>
      <c r="Z150" s="217"/>
    </row>
    <row r="151" spans="2:26">
      <c r="B151" s="116"/>
      <c r="C151" s="1328" t="s">
        <v>54</v>
      </c>
      <c r="D151" s="1328"/>
      <c r="E151" s="1328"/>
      <c r="F151" s="1330">
        <v>100</v>
      </c>
      <c r="G151" s="1330"/>
      <c r="H151" s="547"/>
      <c r="I151" s="1331"/>
      <c r="J151" s="1331"/>
      <c r="K151" s="1331"/>
      <c r="L151" s="1331"/>
      <c r="N151" s="1329" t="s">
        <v>89</v>
      </c>
      <c r="O151" s="1329"/>
      <c r="P151" s="1329"/>
      <c r="Q151" s="1330">
        <v>12100</v>
      </c>
      <c r="R151" s="1330"/>
      <c r="S151" s="1364"/>
      <c r="T151" s="1364"/>
      <c r="U151" s="1331"/>
      <c r="V151" s="1331"/>
      <c r="W151" s="1331"/>
      <c r="X151" s="1331"/>
      <c r="Y151" s="1331"/>
      <c r="Z151" s="217"/>
    </row>
    <row r="152" spans="2:26">
      <c r="B152" s="116"/>
      <c r="C152" s="1328" t="s">
        <v>55</v>
      </c>
      <c r="D152" s="1328"/>
      <c r="E152" s="1328"/>
      <c r="F152" s="1330">
        <v>1000</v>
      </c>
      <c r="G152" s="1330"/>
      <c r="H152" s="547"/>
      <c r="I152" s="1331"/>
      <c r="J152" s="1331"/>
      <c r="K152" s="1331"/>
      <c r="L152" s="1331"/>
      <c r="N152" s="1329" t="s">
        <v>90</v>
      </c>
      <c r="O152" s="1329"/>
      <c r="P152" s="1329"/>
      <c r="Q152" s="1330">
        <v>150</v>
      </c>
      <c r="R152" s="1330"/>
      <c r="S152" s="1364"/>
      <c r="T152" s="1364"/>
      <c r="U152" s="1331"/>
      <c r="V152" s="1331"/>
      <c r="W152" s="1331"/>
      <c r="X152" s="1331"/>
      <c r="Y152" s="1331"/>
      <c r="Z152" s="217"/>
    </row>
    <row r="153" spans="2:26">
      <c r="B153" s="116"/>
      <c r="C153" s="1328" t="s">
        <v>56</v>
      </c>
      <c r="D153" s="1328"/>
      <c r="E153" s="1328"/>
      <c r="F153" s="1330">
        <v>300</v>
      </c>
      <c r="G153" s="1330"/>
      <c r="H153" s="547"/>
      <c r="I153" s="1331"/>
      <c r="J153" s="1331"/>
      <c r="K153" s="1331"/>
      <c r="L153" s="1331"/>
      <c r="N153" s="1329" t="s">
        <v>91</v>
      </c>
      <c r="O153" s="1329"/>
      <c r="P153" s="1329"/>
      <c r="Q153" s="1330">
        <v>640</v>
      </c>
      <c r="R153" s="1330"/>
      <c r="S153" s="1364"/>
      <c r="T153" s="1364"/>
      <c r="U153" s="1331"/>
      <c r="V153" s="1331"/>
      <c r="W153" s="1331"/>
      <c r="X153" s="1331"/>
      <c r="Y153" s="1331"/>
      <c r="Z153" s="217"/>
    </row>
    <row r="154" spans="2:26">
      <c r="B154" s="116"/>
      <c r="C154" s="1328" t="s">
        <v>57</v>
      </c>
      <c r="D154" s="1328"/>
      <c r="E154" s="1328"/>
      <c r="F154" s="1330">
        <v>200</v>
      </c>
      <c r="G154" s="1330"/>
      <c r="H154" s="547"/>
      <c r="I154" s="1331"/>
      <c r="J154" s="1331"/>
      <c r="K154" s="1331"/>
      <c r="L154" s="1331"/>
      <c r="N154" s="1329" t="s">
        <v>92</v>
      </c>
      <c r="O154" s="1329"/>
      <c r="P154" s="1329"/>
      <c r="Q154" s="1330">
        <v>12000</v>
      </c>
      <c r="R154" s="1330"/>
      <c r="S154" s="1364"/>
      <c r="T154" s="1364"/>
      <c r="U154" s="1331"/>
      <c r="V154" s="1331"/>
      <c r="W154" s="1331"/>
      <c r="X154" s="1331"/>
      <c r="Y154" s="1331"/>
      <c r="Z154" s="217"/>
    </row>
    <row r="155" spans="2:26" s="59" customFormat="1">
      <c r="B155" s="362"/>
      <c r="C155" s="1328" t="s">
        <v>58</v>
      </c>
      <c r="D155" s="1328"/>
      <c r="E155" s="1328"/>
      <c r="F155" s="1330">
        <v>150</v>
      </c>
      <c r="G155" s="1330"/>
      <c r="H155" s="547"/>
      <c r="I155" s="1331"/>
      <c r="J155" s="1331"/>
      <c r="K155" s="1331"/>
      <c r="L155" s="1331"/>
      <c r="M155"/>
      <c r="N155" s="1329" t="s">
        <v>93</v>
      </c>
      <c r="O155" s="1329"/>
      <c r="P155" s="1329"/>
      <c r="Q155" s="1330">
        <v>4500</v>
      </c>
      <c r="R155" s="1330"/>
      <c r="S155" s="1364"/>
      <c r="T155" s="1364"/>
      <c r="U155" s="1331"/>
      <c r="V155" s="1331"/>
      <c r="W155" s="1331"/>
      <c r="X155" s="1331"/>
      <c r="Y155" s="1331"/>
      <c r="Z155" s="388"/>
    </row>
    <row r="156" spans="2:26">
      <c r="B156" s="116"/>
      <c r="C156" s="1328" t="s">
        <v>59</v>
      </c>
      <c r="D156" s="1328"/>
      <c r="E156" s="1328"/>
      <c r="F156" s="1330">
        <v>1000</v>
      </c>
      <c r="G156" s="1330"/>
      <c r="H156" s="547"/>
      <c r="I156" s="1331"/>
      <c r="J156" s="1331"/>
      <c r="K156" s="1331"/>
      <c r="L156" s="1331"/>
      <c r="N156" s="1329" t="s">
        <v>94</v>
      </c>
      <c r="O156" s="1329"/>
      <c r="P156" s="1329"/>
      <c r="Q156" s="1330">
        <v>50</v>
      </c>
      <c r="R156" s="1330"/>
      <c r="S156" s="1364"/>
      <c r="T156" s="1364"/>
      <c r="U156" s="1331"/>
      <c r="V156" s="1331"/>
      <c r="W156" s="1331"/>
      <c r="X156" s="1331"/>
      <c r="Y156" s="1331"/>
      <c r="Z156" s="217"/>
    </row>
    <row r="157" spans="2:26">
      <c r="B157" s="116"/>
      <c r="C157" s="1328" t="s">
        <v>60</v>
      </c>
      <c r="D157" s="1328"/>
      <c r="E157" s="1328"/>
      <c r="F157" s="1330">
        <v>500</v>
      </c>
      <c r="G157" s="1330"/>
      <c r="H157" s="547"/>
      <c r="I157" s="1331"/>
      <c r="J157" s="1331"/>
      <c r="K157" s="1331"/>
      <c r="L157" s="1331"/>
      <c r="N157" s="1329" t="s">
        <v>95</v>
      </c>
      <c r="O157" s="1329"/>
      <c r="P157" s="1329"/>
      <c r="Q157" s="1330">
        <v>1250</v>
      </c>
      <c r="R157" s="1330"/>
      <c r="S157" s="1364"/>
      <c r="T157" s="1364"/>
      <c r="U157" s="1331"/>
      <c r="V157" s="1331"/>
      <c r="W157" s="1331"/>
      <c r="X157" s="1331"/>
      <c r="Y157" s="1331"/>
      <c r="Z157" s="217"/>
    </row>
    <row r="158" spans="2:26">
      <c r="B158" s="116"/>
      <c r="C158" s="1328" t="s">
        <v>61</v>
      </c>
      <c r="D158" s="1328"/>
      <c r="E158" s="1328"/>
      <c r="F158" s="1330">
        <v>90</v>
      </c>
      <c r="G158" s="1330"/>
      <c r="H158" s="547"/>
      <c r="I158" s="1331"/>
      <c r="J158" s="1331"/>
      <c r="K158" s="1331"/>
      <c r="L158" s="1331"/>
      <c r="N158" s="1329" t="s">
        <v>96</v>
      </c>
      <c r="O158" s="1329"/>
      <c r="P158" s="1329"/>
      <c r="Q158" s="1330">
        <v>700</v>
      </c>
      <c r="R158" s="1330"/>
      <c r="S158" s="1364"/>
      <c r="T158" s="1364"/>
      <c r="U158" s="1331"/>
      <c r="V158" s="1331"/>
      <c r="W158" s="1331"/>
      <c r="X158" s="1331"/>
      <c r="Y158" s="1331"/>
      <c r="Z158" s="217"/>
    </row>
    <row r="159" spans="2:26">
      <c r="B159" s="116"/>
      <c r="C159" s="1328" t="s">
        <v>62</v>
      </c>
      <c r="D159" s="1328"/>
      <c r="E159" s="1328"/>
      <c r="F159" s="1330">
        <v>1500</v>
      </c>
      <c r="G159" s="1330"/>
      <c r="H159" s="547"/>
      <c r="I159" s="1331"/>
      <c r="J159" s="1331"/>
      <c r="K159" s="1331"/>
      <c r="L159" s="1331"/>
      <c r="N159" s="1329" t="s">
        <v>97</v>
      </c>
      <c r="O159" s="1329"/>
      <c r="P159" s="1329"/>
      <c r="Q159" s="1330">
        <v>5000</v>
      </c>
      <c r="R159" s="1330"/>
      <c r="S159" s="1364"/>
      <c r="T159" s="1364"/>
      <c r="U159" s="1331"/>
      <c r="V159" s="1331"/>
      <c r="W159" s="1331"/>
      <c r="X159" s="1331"/>
      <c r="Y159" s="1331"/>
      <c r="Z159" s="217"/>
    </row>
    <row r="160" spans="2:26">
      <c r="B160" s="116"/>
      <c r="C160" s="1328" t="s">
        <v>63</v>
      </c>
      <c r="D160" s="1328"/>
      <c r="E160" s="1328"/>
      <c r="F160" s="1330">
        <v>2100</v>
      </c>
      <c r="G160" s="1330"/>
      <c r="H160" s="547"/>
      <c r="I160" s="1331"/>
      <c r="J160" s="1331"/>
      <c r="K160" s="1331"/>
      <c r="L160" s="1331"/>
      <c r="N160" s="1329" t="s">
        <v>98</v>
      </c>
      <c r="O160" s="1329"/>
      <c r="P160" s="1329"/>
      <c r="Q160" s="1330">
        <v>1100</v>
      </c>
      <c r="R160" s="1330"/>
      <c r="S160" s="1364"/>
      <c r="T160" s="1364"/>
      <c r="U160" s="1331"/>
      <c r="V160" s="1331"/>
      <c r="W160" s="1331"/>
      <c r="X160" s="1331"/>
      <c r="Y160" s="1331"/>
      <c r="Z160" s="217"/>
    </row>
    <row r="161" spans="2:26">
      <c r="B161" s="116"/>
      <c r="C161" s="1328" t="s">
        <v>64</v>
      </c>
      <c r="D161" s="1328"/>
      <c r="E161" s="1328"/>
      <c r="F161" s="1330">
        <v>2700</v>
      </c>
      <c r="G161" s="1330"/>
      <c r="H161" s="547"/>
      <c r="I161" s="1331"/>
      <c r="J161" s="1331"/>
      <c r="K161" s="1331"/>
      <c r="L161" s="1331"/>
      <c r="N161" s="1329" t="s">
        <v>99</v>
      </c>
      <c r="O161" s="1329"/>
      <c r="P161" s="1329"/>
      <c r="Q161" s="1330">
        <v>200</v>
      </c>
      <c r="R161" s="1330"/>
      <c r="S161" s="1364"/>
      <c r="T161" s="1364"/>
      <c r="U161" s="1331"/>
      <c r="V161" s="1331"/>
      <c r="W161" s="1331"/>
      <c r="X161" s="1331"/>
      <c r="Y161" s="1331"/>
      <c r="Z161" s="217"/>
    </row>
    <row r="162" spans="2:26">
      <c r="B162" s="116"/>
      <c r="C162" s="1328" t="s">
        <v>65</v>
      </c>
      <c r="D162" s="1328"/>
      <c r="E162" s="1328"/>
      <c r="F162" s="1330">
        <v>750</v>
      </c>
      <c r="G162" s="1330"/>
      <c r="H162" s="547"/>
      <c r="I162" s="1331"/>
      <c r="J162" s="1331"/>
      <c r="K162" s="1331"/>
      <c r="L162" s="1331"/>
      <c r="N162" s="1329" t="s">
        <v>100</v>
      </c>
      <c r="O162" s="1329"/>
      <c r="P162" s="1329"/>
      <c r="Q162" s="1330">
        <v>90</v>
      </c>
      <c r="R162" s="1330"/>
      <c r="S162" s="1364"/>
      <c r="T162" s="1364"/>
      <c r="U162" s="1331"/>
      <c r="V162" s="1331"/>
      <c r="W162" s="1331"/>
      <c r="X162" s="1331"/>
      <c r="Y162" s="1331"/>
      <c r="Z162" s="217"/>
    </row>
    <row r="163" spans="2:26">
      <c r="B163" s="116"/>
      <c r="C163" s="1329" t="s">
        <v>66</v>
      </c>
      <c r="D163" s="1329"/>
      <c r="E163" s="1329"/>
      <c r="F163" s="1330">
        <v>4500</v>
      </c>
      <c r="G163" s="1330"/>
      <c r="H163" s="547"/>
      <c r="I163" s="1331"/>
      <c r="J163" s="1331"/>
      <c r="K163" s="1331"/>
      <c r="L163" s="1331"/>
      <c r="N163" s="1329" t="s">
        <v>101</v>
      </c>
      <c r="O163" s="1329"/>
      <c r="P163" s="1329"/>
      <c r="Q163" s="1330">
        <v>2000</v>
      </c>
      <c r="R163" s="1330"/>
      <c r="S163" s="1364"/>
      <c r="T163" s="1364"/>
      <c r="U163" s="1331"/>
      <c r="V163" s="1331"/>
      <c r="W163" s="1331"/>
      <c r="X163" s="1331"/>
      <c r="Y163" s="1331"/>
      <c r="Z163" s="217"/>
    </row>
    <row r="164" spans="2:26">
      <c r="B164" s="116"/>
      <c r="C164" s="1329" t="s">
        <v>67</v>
      </c>
      <c r="D164" s="1329"/>
      <c r="E164" s="1329"/>
      <c r="F164" s="1330">
        <v>300</v>
      </c>
      <c r="G164" s="1330"/>
      <c r="H164" s="547"/>
      <c r="I164" s="1331"/>
      <c r="J164" s="1331"/>
      <c r="K164" s="1331"/>
      <c r="L164" s="1331"/>
      <c r="N164" s="1329" t="s">
        <v>102</v>
      </c>
      <c r="O164" s="1329"/>
      <c r="P164" s="1329"/>
      <c r="Q164" s="1330">
        <v>300</v>
      </c>
      <c r="R164" s="1330"/>
      <c r="S164" s="1364"/>
      <c r="T164" s="1364"/>
      <c r="U164" s="1331"/>
      <c r="V164" s="1331"/>
      <c r="W164" s="1331"/>
      <c r="X164" s="1331"/>
      <c r="Y164" s="1331"/>
      <c r="Z164" s="217"/>
    </row>
    <row r="165" spans="2:26" s="59" customFormat="1">
      <c r="B165" s="362"/>
      <c r="C165" s="1329" t="s">
        <v>68</v>
      </c>
      <c r="D165" s="1329"/>
      <c r="E165" s="1329"/>
      <c r="F165" s="1330">
        <v>400</v>
      </c>
      <c r="G165" s="1330"/>
      <c r="H165" s="547"/>
      <c r="I165" s="1331"/>
      <c r="J165" s="1331"/>
      <c r="K165" s="1331"/>
      <c r="L165" s="1331"/>
      <c r="M165"/>
      <c r="N165" s="1329" t="s">
        <v>103</v>
      </c>
      <c r="O165" s="1329"/>
      <c r="P165" s="1329"/>
      <c r="Q165" s="1330">
        <v>250</v>
      </c>
      <c r="R165" s="1330"/>
      <c r="S165" s="1364"/>
      <c r="T165" s="1364"/>
      <c r="U165" s="1331"/>
      <c r="V165" s="1331"/>
      <c r="W165" s="1331"/>
      <c r="X165" s="1331"/>
      <c r="Y165" s="1331"/>
      <c r="Z165" s="388"/>
    </row>
    <row r="166" spans="2:26">
      <c r="B166" s="116"/>
      <c r="C166" s="1329" t="s">
        <v>69</v>
      </c>
      <c r="D166" s="1329"/>
      <c r="E166" s="1329"/>
      <c r="F166" s="1330">
        <v>500</v>
      </c>
      <c r="G166" s="1330"/>
      <c r="H166" s="547"/>
      <c r="I166" s="1331"/>
      <c r="J166" s="1331"/>
      <c r="K166" s="1331"/>
      <c r="L166" s="1331"/>
      <c r="N166" s="1329" t="s">
        <v>104</v>
      </c>
      <c r="O166" s="1329"/>
      <c r="P166" s="1329"/>
      <c r="Q166" s="1330">
        <v>200</v>
      </c>
      <c r="R166" s="1330"/>
      <c r="S166" s="1364"/>
      <c r="T166" s="1364"/>
      <c r="U166" s="1331"/>
      <c r="V166" s="1331"/>
      <c r="W166" s="1331"/>
      <c r="X166" s="1331"/>
      <c r="Y166" s="1331"/>
      <c r="Z166" s="217"/>
    </row>
    <row r="167" spans="2:26">
      <c r="B167" s="116"/>
      <c r="C167" s="1329" t="s">
        <v>70</v>
      </c>
      <c r="D167" s="1329"/>
      <c r="E167" s="1329"/>
      <c r="F167" s="1330">
        <v>250</v>
      </c>
      <c r="G167" s="1330"/>
      <c r="H167" s="547"/>
      <c r="I167" s="1331"/>
      <c r="J167" s="1331"/>
      <c r="K167" s="1331"/>
      <c r="L167" s="1331"/>
      <c r="N167" s="1329" t="s">
        <v>105</v>
      </c>
      <c r="O167" s="1329"/>
      <c r="P167" s="1329"/>
      <c r="Q167" s="1330">
        <v>70</v>
      </c>
      <c r="R167" s="1330"/>
      <c r="S167" s="1364"/>
      <c r="T167" s="1364"/>
      <c r="U167" s="1331"/>
      <c r="V167" s="1331"/>
      <c r="W167" s="1331"/>
      <c r="X167" s="1331"/>
      <c r="Y167" s="1331"/>
      <c r="Z167" s="217"/>
    </row>
    <row r="168" spans="2:26">
      <c r="B168" s="116"/>
      <c r="C168" s="1329" t="s">
        <v>71</v>
      </c>
      <c r="D168" s="1329"/>
      <c r="E168" s="1329"/>
      <c r="F168" s="1330">
        <v>300</v>
      </c>
      <c r="G168" s="1330"/>
      <c r="H168" s="547"/>
      <c r="I168" s="1331"/>
      <c r="J168" s="1331"/>
      <c r="K168" s="1331"/>
      <c r="L168" s="1331"/>
      <c r="N168" s="1329" t="s">
        <v>106</v>
      </c>
      <c r="O168" s="1329"/>
      <c r="P168" s="1329"/>
      <c r="Q168" s="1330">
        <v>10</v>
      </c>
      <c r="R168" s="1330"/>
      <c r="S168" s="1364"/>
      <c r="T168" s="1364"/>
      <c r="U168" s="1331"/>
      <c r="V168" s="1331"/>
      <c r="W168" s="1331"/>
      <c r="X168" s="1331"/>
      <c r="Y168" s="1331"/>
      <c r="Z168" s="217"/>
    </row>
    <row r="169" spans="2:26">
      <c r="B169" s="116"/>
      <c r="C169" s="1329" t="s">
        <v>72</v>
      </c>
      <c r="D169" s="1329"/>
      <c r="E169" s="1329"/>
      <c r="F169" s="1330">
        <v>1200</v>
      </c>
      <c r="G169" s="1330"/>
      <c r="H169" s="547"/>
      <c r="I169" s="1331"/>
      <c r="J169" s="1331"/>
      <c r="K169" s="1331"/>
      <c r="L169" s="1331"/>
      <c r="N169" s="1365"/>
      <c r="O169" s="1365"/>
      <c r="P169" s="1365"/>
      <c r="Q169" s="1365"/>
      <c r="R169" s="1365"/>
      <c r="S169" s="1366"/>
      <c r="T169" s="1366"/>
      <c r="U169" s="1365"/>
      <c r="V169" s="1365"/>
      <c r="W169" s="1365"/>
      <c r="X169" s="1365"/>
      <c r="Y169" s="357"/>
      <c r="Z169" s="236"/>
    </row>
    <row r="170" spans="2:26">
      <c r="B170" s="116"/>
      <c r="C170" s="1329" t="s">
        <v>73</v>
      </c>
      <c r="D170" s="1329"/>
      <c r="E170" s="1329"/>
      <c r="F170" s="1330">
        <v>90</v>
      </c>
      <c r="G170" s="1330"/>
      <c r="H170" s="547"/>
      <c r="I170" s="1331"/>
      <c r="J170" s="1331"/>
      <c r="K170" s="1331"/>
      <c r="L170" s="1331"/>
      <c r="N170" s="1365"/>
      <c r="O170" s="1365"/>
      <c r="P170" s="1365"/>
      <c r="Q170" s="1365"/>
      <c r="R170" s="1365"/>
      <c r="S170" s="1366"/>
      <c r="T170" s="1366"/>
      <c r="U170" s="1365"/>
      <c r="V170" s="1365"/>
      <c r="W170" s="1365"/>
      <c r="X170" s="1365"/>
      <c r="Y170" s="357"/>
      <c r="Z170" s="217"/>
    </row>
    <row r="171" spans="2:26">
      <c r="B171" s="116"/>
      <c r="C171" s="1329" t="s">
        <v>74</v>
      </c>
      <c r="D171" s="1329"/>
      <c r="E171" s="1329"/>
      <c r="F171" s="1330">
        <v>900</v>
      </c>
      <c r="G171" s="1330"/>
      <c r="H171" s="547"/>
      <c r="I171" s="1331"/>
      <c r="J171" s="1331"/>
      <c r="K171" s="1331"/>
      <c r="L171" s="1331"/>
      <c r="N171" s="1365"/>
      <c r="O171" s="1365"/>
      <c r="P171" s="1365"/>
      <c r="Q171" s="1365"/>
      <c r="R171" s="1365"/>
      <c r="S171" s="1366"/>
      <c r="T171" s="1366"/>
      <c r="U171" s="1365"/>
      <c r="V171" s="1365"/>
      <c r="W171" s="1365"/>
      <c r="X171" s="1365"/>
      <c r="Y171" s="357"/>
      <c r="Z171" s="217"/>
    </row>
    <row r="172" spans="2:26">
      <c r="B172" s="116"/>
      <c r="C172" s="1344"/>
      <c r="D172" s="1344"/>
      <c r="E172" s="1344"/>
      <c r="F172" s="357"/>
      <c r="H172" s="357"/>
      <c r="J172" s="357"/>
      <c r="L172" s="357"/>
      <c r="N172" s="1365"/>
      <c r="O172" s="1365"/>
      <c r="P172" s="1365"/>
      <c r="Q172" s="1365"/>
      <c r="R172" s="1365"/>
      <c r="S172" s="1366"/>
      <c r="T172" s="1366"/>
      <c r="U172" s="1365"/>
      <c r="V172" s="1365"/>
      <c r="W172" s="1365"/>
      <c r="X172" s="1365"/>
      <c r="Y172" s="357"/>
      <c r="Z172" s="217"/>
    </row>
    <row r="173" spans="2:26" ht="19.5" customHeight="1">
      <c r="B173" s="116"/>
      <c r="C173" s="1345" t="s">
        <v>868</v>
      </c>
      <c r="D173" s="1346"/>
      <c r="E173" s="1347"/>
      <c r="F173" s="1407"/>
      <c r="G173" s="1408"/>
      <c r="H173" s="1409"/>
      <c r="J173" s="357"/>
      <c r="L173" s="357"/>
      <c r="N173" s="1365"/>
      <c r="O173" s="1365"/>
      <c r="P173" s="1365"/>
      <c r="Q173" s="1365"/>
      <c r="R173" s="1365"/>
      <c r="S173" s="1366"/>
      <c r="T173" s="1366"/>
      <c r="U173" s="1365"/>
      <c r="V173" s="1365"/>
      <c r="W173" s="1365"/>
      <c r="X173" s="1365"/>
      <c r="Y173" s="357"/>
      <c r="Z173" s="217"/>
    </row>
    <row r="174" spans="2:26" ht="6.75" customHeight="1">
      <c r="B174" s="116"/>
      <c r="C174" s="281"/>
      <c r="D174" s="281"/>
      <c r="F174" s="281"/>
      <c r="H174" s="281"/>
      <c r="J174" s="281"/>
      <c r="L174" s="281"/>
      <c r="N174" s="281"/>
      <c r="O174" s="281"/>
      <c r="P174" s="281"/>
      <c r="Q174" s="281"/>
      <c r="R174" s="281"/>
      <c r="T174" s="281"/>
      <c r="V174" s="281"/>
      <c r="X174" s="281"/>
      <c r="Y174" s="281"/>
      <c r="Z174" s="217"/>
    </row>
    <row r="175" spans="2:26" ht="19.5" customHeight="1">
      <c r="B175" s="116"/>
      <c r="C175" s="1406" t="s">
        <v>654</v>
      </c>
      <c r="D175" s="1406"/>
      <c r="E175" s="1406"/>
      <c r="F175" s="1406"/>
      <c r="G175" s="1406"/>
      <c r="H175" s="1406"/>
      <c r="I175" s="1406"/>
      <c r="J175" s="1406"/>
      <c r="K175" s="1406"/>
      <c r="L175" s="1406"/>
      <c r="N175" s="281"/>
      <c r="O175" s="281"/>
      <c r="P175" s="1410" t="s">
        <v>850</v>
      </c>
      <c r="Q175" s="1410"/>
      <c r="R175" s="1410"/>
      <c r="S175" s="1410"/>
      <c r="T175" s="1410"/>
      <c r="U175" s="1410"/>
      <c r="V175" s="1410"/>
      <c r="W175" s="1410"/>
      <c r="X175" s="1410"/>
      <c r="Y175" s="281"/>
      <c r="Z175" s="217"/>
    </row>
    <row r="176" spans="2:26" ht="20.100000000000001" customHeight="1">
      <c r="B176" s="116"/>
      <c r="C176" s="548" t="s">
        <v>107</v>
      </c>
      <c r="D176" s="487" t="s">
        <v>652</v>
      </c>
      <c r="E176" s="1343" t="s">
        <v>108</v>
      </c>
      <c r="F176" s="1343"/>
      <c r="G176" s="1343"/>
      <c r="H176" s="548" t="s">
        <v>109</v>
      </c>
      <c r="I176" s="1343" t="s">
        <v>110</v>
      </c>
      <c r="J176" s="1343"/>
      <c r="K176" s="1343"/>
      <c r="L176" s="1343"/>
      <c r="N176" s="281"/>
      <c r="O176" s="281"/>
      <c r="P176" s="1367" t="s">
        <v>111</v>
      </c>
      <c r="Q176" s="1367"/>
      <c r="R176" s="1367"/>
      <c r="S176" s="1367"/>
      <c r="T176" s="1367"/>
      <c r="U176" s="1367"/>
      <c r="V176" s="1367"/>
      <c r="W176" s="1367"/>
      <c r="X176" s="281"/>
      <c r="Y176" s="281"/>
      <c r="Z176" s="217"/>
    </row>
    <row r="177" spans="2:26" ht="20.100000000000001" customHeight="1">
      <c r="B177" s="116"/>
      <c r="C177" s="549"/>
      <c r="D177" s="550"/>
      <c r="E177" s="1348"/>
      <c r="F177" s="1348">
        <v>760</v>
      </c>
      <c r="G177" s="1348"/>
      <c r="H177" s="549"/>
      <c r="I177" s="1348"/>
      <c r="J177" s="1348"/>
      <c r="K177" s="1348"/>
      <c r="L177" s="1348"/>
      <c r="N177" s="281"/>
      <c r="O177" s="281"/>
      <c r="P177" s="536" t="s">
        <v>871</v>
      </c>
      <c r="Q177" s="1369" t="s">
        <v>653</v>
      </c>
      <c r="R177" s="1369"/>
      <c r="S177" s="1370" t="s">
        <v>806</v>
      </c>
      <c r="T177" s="1370"/>
      <c r="U177" s="1370" t="s">
        <v>113</v>
      </c>
      <c r="V177" s="1370"/>
      <c r="W177" s="1370"/>
      <c r="X177" s="281"/>
      <c r="Y177" s="281"/>
      <c r="Z177" s="217"/>
    </row>
    <row r="178" spans="2:26" ht="20.100000000000001" customHeight="1">
      <c r="B178" s="116"/>
      <c r="C178" s="549"/>
      <c r="D178" s="550"/>
      <c r="E178" s="1348"/>
      <c r="F178" s="1348"/>
      <c r="G178" s="1348"/>
      <c r="H178" s="549"/>
      <c r="I178" s="1348"/>
      <c r="J178" s="1348"/>
      <c r="K178" s="1348"/>
      <c r="L178" s="1348"/>
      <c r="N178" s="281"/>
      <c r="O178" s="281"/>
      <c r="P178" s="487">
        <v>1300</v>
      </c>
      <c r="Q178" s="1361"/>
      <c r="R178" s="1361"/>
      <c r="S178" s="1368"/>
      <c r="T178" s="1368">
        <v>1</v>
      </c>
      <c r="U178" s="1368"/>
      <c r="V178" s="1368"/>
      <c r="W178" s="1368"/>
      <c r="X178" s="281"/>
      <c r="Y178" s="281"/>
      <c r="Z178" s="217"/>
    </row>
    <row r="179" spans="2:26" ht="20.100000000000001" customHeight="1">
      <c r="B179" s="116"/>
      <c r="C179" s="549"/>
      <c r="D179" s="550"/>
      <c r="E179" s="1348"/>
      <c r="F179" s="1348"/>
      <c r="G179" s="1348"/>
      <c r="H179" s="549"/>
      <c r="I179" s="1348"/>
      <c r="J179" s="1348"/>
      <c r="K179" s="1348"/>
      <c r="L179" s="1348"/>
      <c r="N179" s="281"/>
      <c r="O179" s="281"/>
      <c r="P179" s="487">
        <v>1400</v>
      </c>
      <c r="Q179" s="1361"/>
      <c r="R179" s="1361"/>
      <c r="S179" s="1368"/>
      <c r="T179" s="1368"/>
      <c r="U179" s="1368"/>
      <c r="V179" s="1368"/>
      <c r="W179" s="1368"/>
      <c r="X179" s="281"/>
      <c r="Y179" s="281"/>
      <c r="Z179" s="217"/>
    </row>
    <row r="180" spans="2:26" ht="20.100000000000001" customHeight="1">
      <c r="B180" s="116"/>
      <c r="C180" s="549"/>
      <c r="D180" s="550"/>
      <c r="E180" s="1348"/>
      <c r="F180" s="1348"/>
      <c r="G180" s="1348"/>
      <c r="H180" s="549"/>
      <c r="I180" s="1348"/>
      <c r="J180" s="1348"/>
      <c r="K180" s="1348"/>
      <c r="L180" s="1348"/>
      <c r="N180" s="281"/>
      <c r="O180" s="281"/>
      <c r="P180" s="487">
        <v>1600</v>
      </c>
      <c r="Q180" s="1361"/>
      <c r="R180" s="1361"/>
      <c r="S180" s="1368"/>
      <c r="T180" s="1368"/>
      <c r="U180" s="1368"/>
      <c r="V180" s="1368"/>
      <c r="W180" s="1368"/>
      <c r="X180" s="281"/>
      <c r="Y180" s="281"/>
      <c r="Z180" s="217"/>
    </row>
    <row r="181" spans="2:26" ht="20.100000000000001" customHeight="1">
      <c r="B181" s="116"/>
      <c r="C181" s="549"/>
      <c r="D181" s="550"/>
      <c r="E181" s="1348"/>
      <c r="F181" s="1348"/>
      <c r="G181" s="1348"/>
      <c r="H181" s="549"/>
      <c r="I181" s="1348"/>
      <c r="J181" s="1348"/>
      <c r="K181" s="1348"/>
      <c r="L181" s="1348"/>
      <c r="N181" s="281"/>
      <c r="O181" s="281"/>
      <c r="P181" s="487">
        <v>1900</v>
      </c>
      <c r="Q181" s="1361"/>
      <c r="R181" s="1361"/>
      <c r="S181" s="1368"/>
      <c r="T181" s="1368"/>
      <c r="U181" s="1368"/>
      <c r="V181" s="1368"/>
      <c r="W181" s="1368"/>
      <c r="X181" s="281"/>
      <c r="Y181" s="281"/>
      <c r="Z181" s="217"/>
    </row>
    <row r="182" spans="2:26" ht="20.100000000000001" customHeight="1">
      <c r="B182" s="116"/>
      <c r="C182" s="549"/>
      <c r="D182" s="550"/>
      <c r="E182" s="1348"/>
      <c r="F182" s="1348"/>
      <c r="G182" s="1348"/>
      <c r="H182" s="549"/>
      <c r="I182" s="1348"/>
      <c r="J182" s="1348"/>
      <c r="K182" s="1348"/>
      <c r="L182" s="1348"/>
      <c r="N182" s="281"/>
      <c r="O182" s="281"/>
      <c r="P182" s="487">
        <v>2600</v>
      </c>
      <c r="Q182" s="1361"/>
      <c r="R182" s="1361"/>
      <c r="S182" s="1368"/>
      <c r="T182" s="1368"/>
      <c r="U182" s="1368"/>
      <c r="V182" s="1368"/>
      <c r="W182" s="1368"/>
      <c r="X182" s="281"/>
      <c r="Y182" s="281"/>
      <c r="Z182" s="217"/>
    </row>
    <row r="183" spans="2:26" ht="20.100000000000001" customHeight="1">
      <c r="B183" s="116"/>
      <c r="C183" s="549"/>
      <c r="D183" s="550"/>
      <c r="E183" s="1348"/>
      <c r="F183" s="1348"/>
      <c r="G183" s="1348"/>
      <c r="H183" s="549"/>
      <c r="I183" s="1348"/>
      <c r="J183" s="1348"/>
      <c r="K183" s="1348"/>
      <c r="L183" s="1348"/>
      <c r="N183" s="281"/>
      <c r="O183" s="281"/>
      <c r="P183" s="487">
        <v>2800</v>
      </c>
      <c r="Q183" s="1361"/>
      <c r="R183" s="1361"/>
      <c r="S183" s="1368"/>
      <c r="T183" s="1368"/>
      <c r="U183" s="1368"/>
      <c r="V183" s="1368"/>
      <c r="W183" s="1368"/>
      <c r="X183" s="281"/>
      <c r="Y183" s="281"/>
      <c r="Z183" s="217"/>
    </row>
    <row r="184" spans="2:26" ht="20.100000000000001" customHeight="1">
      <c r="B184" s="116"/>
      <c r="C184" s="549"/>
      <c r="D184" s="550"/>
      <c r="E184" s="1348"/>
      <c r="F184" s="1348"/>
      <c r="G184" s="1348"/>
      <c r="H184" s="549"/>
      <c r="I184" s="1348"/>
      <c r="J184" s="1348"/>
      <c r="K184" s="1348"/>
      <c r="L184" s="1348"/>
      <c r="N184" s="281"/>
      <c r="O184" s="281"/>
      <c r="P184" s="487">
        <v>3600</v>
      </c>
      <c r="Q184" s="1361"/>
      <c r="R184" s="1361"/>
      <c r="S184" s="1368"/>
      <c r="T184" s="1368"/>
      <c r="U184" s="1368"/>
      <c r="V184" s="1368"/>
      <c r="W184" s="1368"/>
      <c r="X184" s="281"/>
      <c r="Y184" s="281"/>
      <c r="Z184" s="217"/>
    </row>
    <row r="185" spans="2:26" ht="20.100000000000001" customHeight="1">
      <c r="B185" s="116"/>
      <c r="C185" s="1349" t="s">
        <v>869</v>
      </c>
      <c r="D185" s="1350"/>
      <c r="E185" s="1350"/>
      <c r="F185" s="1350"/>
      <c r="G185" s="1351"/>
      <c r="H185" s="1352"/>
      <c r="I185" s="1353"/>
      <c r="J185" s="1353"/>
      <c r="K185" s="1353"/>
      <c r="L185" s="1354"/>
      <c r="N185" s="281"/>
      <c r="O185" s="281"/>
      <c r="P185" s="1402" t="s">
        <v>870</v>
      </c>
      <c r="Q185" s="1403"/>
      <c r="R185" s="1404"/>
      <c r="S185" s="1405"/>
      <c r="T185" s="1405"/>
      <c r="U185" s="1405"/>
      <c r="V185" s="1405"/>
      <c r="W185" s="1405"/>
      <c r="X185" s="281"/>
      <c r="Y185" s="281"/>
      <c r="Z185" s="217"/>
    </row>
    <row r="186" spans="2:26" ht="6.95" customHeight="1">
      <c r="B186" s="116"/>
      <c r="C186" s="281"/>
      <c r="D186" s="281"/>
      <c r="F186" s="281"/>
      <c r="H186" s="281"/>
      <c r="J186" s="281"/>
      <c r="L186" s="281"/>
      <c r="N186" s="281"/>
      <c r="O186" s="281"/>
      <c r="P186" s="281"/>
      <c r="Q186" s="281"/>
      <c r="R186" s="281"/>
      <c r="T186" s="281"/>
      <c r="V186" s="281"/>
      <c r="X186" s="281"/>
      <c r="Y186" s="281"/>
      <c r="Z186" s="217"/>
    </row>
    <row r="187" spans="2:26" ht="20.100000000000001" customHeight="1">
      <c r="B187" s="116"/>
      <c r="C187" s="1400" t="s">
        <v>796</v>
      </c>
      <c r="D187" s="1400"/>
      <c r="E187" s="1400"/>
      <c r="F187" s="1400"/>
      <c r="G187" s="1400"/>
      <c r="H187" s="1400"/>
      <c r="I187" s="1400"/>
      <c r="J187" s="1400"/>
      <c r="K187" s="1400"/>
      <c r="L187" s="1400"/>
      <c r="M187" s="1400"/>
      <c r="N187" s="1400"/>
      <c r="O187" s="1400"/>
      <c r="P187" s="1400"/>
      <c r="Q187" s="1400"/>
      <c r="R187" s="1400"/>
      <c r="S187" s="1400"/>
      <c r="T187" s="1400"/>
      <c r="U187" s="1400"/>
      <c r="V187" s="1400"/>
      <c r="W187" s="1400"/>
      <c r="X187" s="1400"/>
      <c r="Y187" s="1400"/>
      <c r="Z187" s="217"/>
    </row>
    <row r="188" spans="2:26" ht="9" customHeight="1">
      <c r="B188" s="116"/>
      <c r="Z188" s="217"/>
    </row>
    <row r="189" spans="2:26" ht="20.100000000000001" customHeight="1">
      <c r="B189" s="116"/>
      <c r="C189" s="1356" t="s">
        <v>107</v>
      </c>
      <c r="D189" s="1357"/>
      <c r="E189" s="1357"/>
      <c r="F189" s="1357"/>
      <c r="G189" s="1358"/>
      <c r="H189" s="1356" t="s">
        <v>805</v>
      </c>
      <c r="I189" s="1357"/>
      <c r="J189" s="1358"/>
      <c r="K189" s="1401" t="s">
        <v>118</v>
      </c>
      <c r="L189" s="1401"/>
      <c r="M189" s="1401"/>
      <c r="N189" s="1401"/>
      <c r="O189" s="1401"/>
      <c r="P189" s="1401"/>
      <c r="Q189" s="1401"/>
      <c r="R189" s="1401"/>
      <c r="S189" s="1401" t="s">
        <v>806</v>
      </c>
      <c r="T189" s="1401"/>
      <c r="U189" s="1401" t="s">
        <v>120</v>
      </c>
      <c r="V189" s="1401"/>
      <c r="W189" s="1401"/>
      <c r="X189" s="1401"/>
      <c r="Y189" s="1401"/>
      <c r="Z189" s="217"/>
    </row>
    <row r="190" spans="2:26" ht="20.100000000000001" customHeight="1">
      <c r="B190" s="116"/>
      <c r="C190" s="806"/>
      <c r="D190" s="1359"/>
      <c r="E190" s="1359"/>
      <c r="F190" s="1359"/>
      <c r="G190" s="1360"/>
      <c r="H190" s="806"/>
      <c r="I190" s="1359"/>
      <c r="J190" s="1360"/>
      <c r="K190" s="1355" t="s">
        <v>121</v>
      </c>
      <c r="L190" s="1355"/>
      <c r="M190" s="1355"/>
      <c r="N190" s="1355"/>
      <c r="O190" s="1355"/>
      <c r="P190" s="1355" t="s">
        <v>122</v>
      </c>
      <c r="Q190" s="1355"/>
      <c r="R190" s="1355"/>
      <c r="S190" s="1355"/>
      <c r="T190" s="1355"/>
      <c r="U190" s="1355"/>
      <c r="V190" s="1355"/>
      <c r="W190" s="1355"/>
      <c r="X190" s="1355"/>
      <c r="Y190" s="1355"/>
      <c r="Z190" s="217"/>
    </row>
    <row r="191" spans="2:26" ht="20.100000000000001" customHeight="1">
      <c r="B191" s="116"/>
      <c r="C191" s="1362"/>
      <c r="D191" s="1362"/>
      <c r="E191" s="1362"/>
      <c r="F191" s="1362"/>
      <c r="G191" s="1362"/>
      <c r="H191" s="1363"/>
      <c r="I191" s="1363"/>
      <c r="J191" s="1363"/>
      <c r="K191" s="1331"/>
      <c r="L191" s="1331"/>
      <c r="M191" s="1331"/>
      <c r="N191" s="1331"/>
      <c r="O191" s="1331"/>
      <c r="P191" s="1363"/>
      <c r="Q191" s="1363"/>
      <c r="R191" s="1363"/>
      <c r="S191" s="1331"/>
      <c r="T191" s="1331"/>
      <c r="U191" s="1331"/>
      <c r="V191" s="1331"/>
      <c r="W191" s="1331"/>
      <c r="X191" s="1331"/>
      <c r="Y191" s="1331"/>
      <c r="Z191" s="217"/>
    </row>
    <row r="192" spans="2:26" ht="20.100000000000001" customHeight="1">
      <c r="B192" s="116"/>
      <c r="C192" s="1362"/>
      <c r="D192" s="1362"/>
      <c r="E192" s="1362"/>
      <c r="F192" s="1362"/>
      <c r="G192" s="1362"/>
      <c r="H192" s="1363"/>
      <c r="I192" s="1363"/>
      <c r="J192" s="1363"/>
      <c r="K192" s="1331"/>
      <c r="L192" s="1331"/>
      <c r="M192" s="1331"/>
      <c r="N192" s="1331"/>
      <c r="O192" s="1331"/>
      <c r="P192" s="1363"/>
      <c r="Q192" s="1363"/>
      <c r="R192" s="1363"/>
      <c r="S192" s="1331"/>
      <c r="T192" s="1331"/>
      <c r="U192" s="1331"/>
      <c r="V192" s="1331"/>
      <c r="W192" s="1331"/>
      <c r="X192" s="1331"/>
      <c r="Y192" s="1331"/>
      <c r="Z192" s="217"/>
    </row>
    <row r="193" spans="2:26" ht="20.100000000000001" customHeight="1">
      <c r="B193" s="116"/>
      <c r="C193" s="1362"/>
      <c r="D193" s="1362"/>
      <c r="E193" s="1362"/>
      <c r="F193" s="1362"/>
      <c r="G193" s="1362"/>
      <c r="H193" s="1363"/>
      <c r="I193" s="1363"/>
      <c r="J193" s="1363"/>
      <c r="K193" s="1331"/>
      <c r="L193" s="1331"/>
      <c r="M193" s="1331"/>
      <c r="N193" s="1331"/>
      <c r="O193" s="1331"/>
      <c r="P193" s="1363"/>
      <c r="Q193" s="1363"/>
      <c r="R193" s="1363"/>
      <c r="S193" s="1331"/>
      <c r="T193" s="1331"/>
      <c r="U193" s="1331"/>
      <c r="V193" s="1331"/>
      <c r="W193" s="1331"/>
      <c r="X193" s="1331"/>
      <c r="Y193" s="1331"/>
      <c r="Z193" s="217"/>
    </row>
    <row r="194" spans="2:26" ht="20.100000000000001" customHeight="1">
      <c r="B194" s="116"/>
      <c r="C194" s="1362"/>
      <c r="D194" s="1362"/>
      <c r="E194" s="1362"/>
      <c r="F194" s="1362"/>
      <c r="G194" s="1362"/>
      <c r="H194" s="1363"/>
      <c r="I194" s="1363"/>
      <c r="J194" s="1363"/>
      <c r="K194" s="1331"/>
      <c r="L194" s="1331"/>
      <c r="M194" s="1331"/>
      <c r="N194" s="1331"/>
      <c r="O194" s="1331"/>
      <c r="P194" s="1363"/>
      <c r="Q194" s="1363"/>
      <c r="R194" s="1363"/>
      <c r="S194" s="1331"/>
      <c r="T194" s="1331"/>
      <c r="U194" s="1331"/>
      <c r="V194" s="1331"/>
      <c r="W194" s="1331"/>
      <c r="X194" s="1331"/>
      <c r="Y194" s="1331"/>
      <c r="Z194" s="217"/>
    </row>
    <row r="195" spans="2:26" ht="20.100000000000001" customHeight="1">
      <c r="B195" s="116"/>
      <c r="C195" s="1362"/>
      <c r="D195" s="1362"/>
      <c r="E195" s="1362"/>
      <c r="F195" s="1362"/>
      <c r="G195" s="1362"/>
      <c r="H195" s="1363"/>
      <c r="I195" s="1363"/>
      <c r="J195" s="1363"/>
      <c r="K195" s="1331"/>
      <c r="L195" s="1331"/>
      <c r="M195" s="1331"/>
      <c r="N195" s="1331"/>
      <c r="O195" s="1331"/>
      <c r="P195" s="1363"/>
      <c r="Q195" s="1363"/>
      <c r="R195" s="1363"/>
      <c r="S195" s="1331"/>
      <c r="T195" s="1331"/>
      <c r="U195" s="1331"/>
      <c r="V195" s="1331"/>
      <c r="W195" s="1331"/>
      <c r="X195" s="1331"/>
      <c r="Y195" s="1331"/>
      <c r="Z195" s="217"/>
    </row>
    <row r="196" spans="2:26" ht="20.100000000000001" customHeight="1">
      <c r="B196" s="116"/>
      <c r="C196" s="1362"/>
      <c r="D196" s="1362"/>
      <c r="E196" s="1362"/>
      <c r="F196" s="1362"/>
      <c r="G196" s="1362"/>
      <c r="H196" s="1363"/>
      <c r="I196" s="1363"/>
      <c r="J196" s="1363"/>
      <c r="K196" s="1331"/>
      <c r="L196" s="1331"/>
      <c r="M196" s="1331"/>
      <c r="N196" s="1331"/>
      <c r="O196" s="1331"/>
      <c r="P196" s="1363"/>
      <c r="Q196" s="1363"/>
      <c r="R196" s="1363"/>
      <c r="S196" s="1331"/>
      <c r="T196" s="1331"/>
      <c r="U196" s="1331"/>
      <c r="V196" s="1331"/>
      <c r="W196" s="1331"/>
      <c r="X196" s="1331"/>
      <c r="Y196" s="1331"/>
      <c r="Z196" s="217"/>
    </row>
    <row r="197" spans="2:26" ht="20.100000000000001" customHeight="1">
      <c r="B197" s="116"/>
      <c r="C197" s="1362"/>
      <c r="D197" s="1362"/>
      <c r="E197" s="1362"/>
      <c r="F197" s="1362"/>
      <c r="G197" s="1362"/>
      <c r="H197" s="1363"/>
      <c r="I197" s="1363"/>
      <c r="J197" s="1363"/>
      <c r="K197" s="1331"/>
      <c r="L197" s="1331"/>
      <c r="M197" s="1331"/>
      <c r="N197" s="1331"/>
      <c r="O197" s="1331"/>
      <c r="P197" s="1363"/>
      <c r="Q197" s="1363"/>
      <c r="R197" s="1363"/>
      <c r="S197" s="1331"/>
      <c r="T197" s="1331"/>
      <c r="U197" s="1331"/>
      <c r="V197" s="1331"/>
      <c r="W197" s="1331"/>
      <c r="X197" s="1331"/>
      <c r="Y197" s="1331"/>
      <c r="Z197" s="217"/>
    </row>
    <row r="198" spans="2:26" ht="20.100000000000001" customHeight="1">
      <c r="B198" s="116"/>
      <c r="C198" s="1362"/>
      <c r="D198" s="1362"/>
      <c r="E198" s="1362"/>
      <c r="F198" s="1362"/>
      <c r="G198" s="1362"/>
      <c r="H198" s="1363"/>
      <c r="I198" s="1363"/>
      <c r="J198" s="1363"/>
      <c r="K198" s="1331"/>
      <c r="L198" s="1331"/>
      <c r="M198" s="1331"/>
      <c r="N198" s="1331"/>
      <c r="O198" s="1331"/>
      <c r="P198" s="1363"/>
      <c r="Q198" s="1363"/>
      <c r="R198" s="1363"/>
      <c r="S198" s="1331"/>
      <c r="T198" s="1331"/>
      <c r="U198" s="1331"/>
      <c r="V198" s="1331"/>
      <c r="W198" s="1331"/>
      <c r="X198" s="1331"/>
      <c r="Y198" s="1331"/>
      <c r="Z198" s="217"/>
    </row>
    <row r="199" spans="2:26" ht="20.100000000000001" customHeight="1">
      <c r="B199" s="116"/>
      <c r="C199" s="1362"/>
      <c r="D199" s="1362"/>
      <c r="E199" s="1362"/>
      <c r="F199" s="1362"/>
      <c r="G199" s="1362"/>
      <c r="H199" s="1363"/>
      <c r="I199" s="1363"/>
      <c r="J199" s="1363"/>
      <c r="K199" s="1331"/>
      <c r="L199" s="1331"/>
      <c r="M199" s="1331"/>
      <c r="N199" s="1331"/>
      <c r="O199" s="1331"/>
      <c r="P199" s="1363"/>
      <c r="Q199" s="1363"/>
      <c r="R199" s="1363"/>
      <c r="S199" s="1331"/>
      <c r="T199" s="1331"/>
      <c r="U199" s="1331"/>
      <c r="V199" s="1331"/>
      <c r="W199" s="1331"/>
      <c r="X199" s="1331"/>
      <c r="Y199" s="1331"/>
      <c r="Z199" s="217"/>
    </row>
    <row r="200" spans="2:26" ht="8.25" customHeight="1">
      <c r="B200" s="116"/>
      <c r="Z200" s="217"/>
    </row>
    <row r="201" spans="2:26" ht="20.100000000000001" customHeight="1">
      <c r="B201" s="116"/>
      <c r="C201" s="1383" t="s">
        <v>123</v>
      </c>
      <c r="D201" s="1384"/>
      <c r="E201" s="1384"/>
      <c r="F201" s="1384"/>
      <c r="G201" s="1385"/>
      <c r="H201" s="491" t="s">
        <v>176</v>
      </c>
      <c r="I201" s="1363"/>
      <c r="J201" s="1363"/>
      <c r="K201" s="1297" t="s">
        <v>124</v>
      </c>
      <c r="L201" s="1298"/>
      <c r="M201" s="1298"/>
      <c r="N201" s="1298"/>
      <c r="O201" s="1298"/>
      <c r="P201" s="1427"/>
      <c r="Q201" s="1427"/>
      <c r="R201" s="1427"/>
      <c r="S201" s="1427"/>
      <c r="T201" s="1427"/>
      <c r="U201" s="1427"/>
      <c r="V201" s="1427"/>
      <c r="W201" s="1427"/>
      <c r="X201" s="1427"/>
      <c r="Y201" s="1427"/>
      <c r="Z201" s="217"/>
    </row>
    <row r="202" spans="2:26" ht="20.100000000000001" customHeight="1">
      <c r="B202" s="116"/>
      <c r="C202" s="988"/>
      <c r="D202" s="989"/>
      <c r="E202" s="989"/>
      <c r="F202" s="989"/>
      <c r="G202" s="1023"/>
      <c r="H202" s="491" t="s">
        <v>36</v>
      </c>
      <c r="I202" s="1363"/>
      <c r="J202" s="1363"/>
      <c r="K202" s="815"/>
      <c r="L202" s="816"/>
      <c r="M202" s="816"/>
      <c r="N202" s="816"/>
      <c r="O202" s="816"/>
      <c r="P202" s="1427"/>
      <c r="Q202" s="1427"/>
      <c r="R202" s="1427"/>
      <c r="S202" s="1427"/>
      <c r="T202" s="1427"/>
      <c r="U202" s="1427"/>
      <c r="V202" s="1427"/>
      <c r="W202" s="1427"/>
      <c r="X202" s="1427"/>
      <c r="Y202" s="1427"/>
      <c r="Z202" s="217"/>
    </row>
    <row r="203" spans="2:26" ht="7.5" customHeight="1">
      <c r="B203" s="116"/>
      <c r="Z203" s="217"/>
    </row>
    <row r="204" spans="2:26" ht="21" customHeight="1">
      <c r="B204" s="116"/>
      <c r="C204" s="1439" t="s">
        <v>125</v>
      </c>
      <c r="D204" s="1439"/>
      <c r="E204" s="1439"/>
      <c r="F204" s="1439"/>
      <c r="G204" s="1439"/>
      <c r="H204" s="1439"/>
      <c r="I204" s="1439"/>
      <c r="J204" s="1439"/>
      <c r="K204" s="1439"/>
      <c r="L204" s="1439"/>
      <c r="M204" s="1439"/>
      <c r="N204" s="1439"/>
      <c r="O204" s="1439"/>
      <c r="P204" s="1439"/>
      <c r="Q204" s="1439"/>
      <c r="R204" s="1439"/>
      <c r="S204" s="1439"/>
      <c r="T204" s="1439"/>
      <c r="U204" s="1473"/>
      <c r="V204" s="1474"/>
      <c r="W204" s="1474"/>
      <c r="X204" s="1474"/>
      <c r="Y204" s="1475"/>
      <c r="Z204" s="217"/>
    </row>
    <row r="205" spans="2:26" ht="9.75" customHeight="1">
      <c r="B205" s="116"/>
      <c r="C205" s="309"/>
      <c r="D205" s="309"/>
      <c r="F205" s="309"/>
      <c r="H205" s="309"/>
      <c r="J205" s="308"/>
      <c r="L205" s="308"/>
      <c r="N205" s="308"/>
      <c r="O205" s="308"/>
      <c r="P205" s="308"/>
      <c r="Q205" s="308"/>
      <c r="R205" s="308"/>
      <c r="T205" s="308"/>
      <c r="V205" s="308"/>
      <c r="X205" s="308"/>
      <c r="Y205" s="308"/>
      <c r="Z205" s="217"/>
    </row>
    <row r="206" spans="2:26" ht="26.25" customHeight="1">
      <c r="B206" s="116"/>
      <c r="C206" s="1430" t="s">
        <v>880</v>
      </c>
      <c r="D206" s="1431"/>
      <c r="E206" s="1431"/>
      <c r="F206" s="1431"/>
      <c r="G206" s="1431"/>
      <c r="H206" s="1431"/>
      <c r="I206" s="1431"/>
      <c r="J206" s="1431"/>
      <c r="K206" s="1431"/>
      <c r="L206" s="1431"/>
      <c r="M206" s="1431"/>
      <c r="N206" s="1431"/>
      <c r="O206" s="1431"/>
      <c r="P206" s="1431"/>
      <c r="Q206" s="1431"/>
      <c r="R206" s="1431"/>
      <c r="S206" s="1431"/>
      <c r="T206" s="1432"/>
      <c r="U206" s="1325"/>
      <c r="V206" s="1326"/>
      <c r="W206" s="1326"/>
      <c r="X206" s="1326"/>
      <c r="Y206" s="1327"/>
      <c r="Z206" s="217"/>
    </row>
    <row r="207" spans="2:26" ht="6.95" customHeight="1">
      <c r="B207" s="116"/>
      <c r="C207" s="309"/>
      <c r="D207" s="309"/>
      <c r="F207" s="309"/>
      <c r="H207" s="309"/>
      <c r="J207" s="305"/>
      <c r="L207" s="305"/>
      <c r="N207" s="305"/>
      <c r="O207" s="305"/>
      <c r="P207" s="305"/>
      <c r="Q207" s="305"/>
      <c r="R207" s="305"/>
      <c r="T207" s="305"/>
      <c r="V207" s="305"/>
      <c r="X207" s="305"/>
      <c r="Y207" s="305"/>
      <c r="Z207" s="217"/>
    </row>
    <row r="208" spans="2:26" ht="23.25" customHeight="1">
      <c r="B208" s="116"/>
      <c r="C208" s="1428" t="s">
        <v>851</v>
      </c>
      <c r="D208" s="1428"/>
      <c r="E208" s="487" t="s">
        <v>873</v>
      </c>
      <c r="F208" s="485"/>
      <c r="H208" s="1429" t="s">
        <v>867</v>
      </c>
      <c r="I208" s="1429"/>
      <c r="J208" s="1429"/>
      <c r="K208" s="1429"/>
      <c r="L208" s="1429"/>
      <c r="M208" s="1429"/>
      <c r="N208" s="1429"/>
      <c r="O208" s="1429"/>
      <c r="P208" s="1429"/>
      <c r="Q208" s="1429"/>
      <c r="R208" s="1429"/>
      <c r="T208" s="1368"/>
      <c r="U208" s="1368"/>
      <c r="V208" s="1368"/>
      <c r="W208" s="1368"/>
      <c r="X208" s="1368"/>
      <c r="Y208" s="1368"/>
      <c r="Z208" s="217"/>
    </row>
    <row r="209" spans="2:29" ht="22.5" customHeight="1">
      <c r="B209" s="116"/>
      <c r="C209" s="1428"/>
      <c r="D209" s="1428"/>
      <c r="E209" s="487" t="s">
        <v>875</v>
      </c>
      <c r="F209" s="486"/>
      <c r="H209" s="1429"/>
      <c r="I209" s="1429"/>
      <c r="J209" s="1429"/>
      <c r="K209" s="1429"/>
      <c r="L209" s="1429"/>
      <c r="M209" s="1429"/>
      <c r="N209" s="1429"/>
      <c r="O209" s="1429"/>
      <c r="P209" s="1429"/>
      <c r="Q209" s="1429"/>
      <c r="R209" s="1429"/>
      <c r="T209" s="1368"/>
      <c r="U209" s="1368"/>
      <c r="V209" s="1368"/>
      <c r="W209" s="1368"/>
      <c r="X209" s="1368"/>
      <c r="Y209" s="1368"/>
      <c r="Z209" s="217"/>
    </row>
    <row r="210" spans="2:29" ht="7.5" customHeight="1">
      <c r="B210" s="116"/>
      <c r="C210" s="392"/>
      <c r="D210" s="392"/>
      <c r="F210" s="392"/>
      <c r="H210" s="392"/>
      <c r="J210" s="392"/>
      <c r="L210" s="392"/>
      <c r="N210" s="392"/>
      <c r="O210" s="392"/>
      <c r="P210" s="392"/>
      <c r="Q210" s="392"/>
      <c r="R210" s="392"/>
      <c r="T210" s="392"/>
      <c r="V210" s="392"/>
      <c r="X210" s="392"/>
      <c r="Y210" s="392"/>
      <c r="Z210" s="389"/>
    </row>
    <row r="211" spans="2:29" ht="22.5" customHeight="1">
      <c r="B211" s="116"/>
      <c r="C211" s="1433" t="s">
        <v>131</v>
      </c>
      <c r="D211" s="1434"/>
      <c r="E211" s="1434"/>
      <c r="F211" s="1434"/>
      <c r="G211" s="1434"/>
      <c r="H211" s="1434"/>
      <c r="I211" s="1434"/>
      <c r="J211" s="1434"/>
      <c r="K211" s="1434"/>
      <c r="L211" s="1434"/>
      <c r="M211" s="1434"/>
      <c r="N211" s="1434"/>
      <c r="O211" s="1434"/>
      <c r="P211" s="1434"/>
      <c r="Q211" s="1434"/>
      <c r="R211" s="1434"/>
      <c r="S211" s="1434"/>
      <c r="T211" s="1434"/>
      <c r="U211" s="1434"/>
      <c r="V211" s="1434"/>
      <c r="W211" s="1434"/>
      <c r="X211" s="1434"/>
      <c r="Y211" s="1435"/>
      <c r="Z211" s="217"/>
      <c r="AA211" s="287"/>
      <c r="AB211" s="287"/>
      <c r="AC211" s="287"/>
    </row>
    <row r="212" spans="2:29" ht="6" customHeight="1">
      <c r="B212" s="116"/>
      <c r="Z212" s="217"/>
    </row>
    <row r="213" spans="2:29" ht="20.100000000000001" customHeight="1">
      <c r="B213" s="116"/>
      <c r="C213" s="1436" t="s">
        <v>852</v>
      </c>
      <c r="D213" s="1437"/>
      <c r="E213" s="1437"/>
      <c r="F213" s="1437"/>
      <c r="G213" s="1437"/>
      <c r="H213" s="1437"/>
      <c r="I213" s="1437"/>
      <c r="J213" s="1437"/>
      <c r="K213" s="1437"/>
      <c r="L213" s="1437"/>
      <c r="M213" s="1437"/>
      <c r="N213" s="1437"/>
      <c r="O213" s="1437"/>
      <c r="P213" s="1437"/>
      <c r="Q213" s="1437"/>
      <c r="R213" s="1437"/>
      <c r="S213" s="1437"/>
      <c r="T213" s="1437"/>
      <c r="U213" s="1437"/>
      <c r="V213" s="1437"/>
      <c r="W213" s="1437"/>
      <c r="X213" s="1437"/>
      <c r="Y213" s="1438"/>
      <c r="Z213" s="217"/>
    </row>
    <row r="214" spans="2:29" ht="10.5" customHeight="1">
      <c r="B214" s="116"/>
      <c r="Z214" s="217"/>
    </row>
    <row r="215" spans="2:29" ht="24" customHeight="1">
      <c r="B215" s="116"/>
      <c r="C215" s="1440" t="s">
        <v>876</v>
      </c>
      <c r="D215" s="1441"/>
      <c r="F215" s="1450" t="s">
        <v>381</v>
      </c>
      <c r="G215" s="1451"/>
      <c r="H215" s="1452"/>
      <c r="J215" s="519"/>
      <c r="L215" s="1425" t="s">
        <v>134</v>
      </c>
      <c r="M215" s="1210"/>
      <c r="N215" s="1210"/>
      <c r="O215" s="1210"/>
      <c r="P215" s="1211"/>
      <c r="Q215" s="1456"/>
      <c r="R215" s="1457"/>
      <c r="S215" s="1457"/>
      <c r="T215" s="1457"/>
      <c r="U215" s="1457"/>
      <c r="V215" s="1457"/>
      <c r="W215" s="1457"/>
      <c r="X215" s="1457"/>
      <c r="Y215" s="1458"/>
      <c r="Z215" s="217"/>
    </row>
    <row r="216" spans="2:29" ht="24" customHeight="1">
      <c r="B216" s="116"/>
      <c r="C216" s="985"/>
      <c r="D216" s="987"/>
      <c r="F216" s="1450" t="s">
        <v>403</v>
      </c>
      <c r="G216" s="1451"/>
      <c r="H216" s="1452"/>
      <c r="J216" s="519"/>
      <c r="L216" s="1425" t="s">
        <v>135</v>
      </c>
      <c r="M216" s="1210"/>
      <c r="N216" s="1210"/>
      <c r="O216" s="1210"/>
      <c r="P216" s="1211"/>
      <c r="Q216" s="1456"/>
      <c r="R216" s="1457"/>
      <c r="S216" s="1458"/>
      <c r="T216" s="1386" t="s">
        <v>877</v>
      </c>
      <c r="U216" s="1386"/>
      <c r="V216" s="1386"/>
      <c r="W216" s="488"/>
      <c r="X216" s="488"/>
      <c r="Y216" s="489"/>
      <c r="Z216" s="217"/>
    </row>
    <row r="217" spans="2:29" ht="24" customHeight="1">
      <c r="B217" s="116"/>
      <c r="C217" s="985"/>
      <c r="D217" s="987"/>
      <c r="F217" s="1450" t="s">
        <v>175</v>
      </c>
      <c r="G217" s="1451"/>
      <c r="H217" s="1452"/>
      <c r="J217" s="519"/>
      <c r="L217" s="1426"/>
      <c r="M217" s="1426"/>
      <c r="N217" s="1426"/>
      <c r="O217" s="1426"/>
      <c r="P217" s="1426"/>
      <c r="Q217" s="1426"/>
      <c r="R217" s="428"/>
      <c r="S217" s="428"/>
      <c r="T217" s="428"/>
      <c r="U217" s="170"/>
      <c r="V217" s="552"/>
      <c r="W217" s="170"/>
      <c r="X217" s="553"/>
      <c r="Y217" s="553"/>
      <c r="Z217" s="217"/>
    </row>
    <row r="218" spans="2:29" ht="24" customHeight="1">
      <c r="B218" s="116"/>
      <c r="C218" s="1442"/>
      <c r="D218" s="1443"/>
      <c r="F218" s="1450" t="s">
        <v>390</v>
      </c>
      <c r="G218" s="1451"/>
      <c r="H218" s="1452"/>
      <c r="J218" s="519"/>
      <c r="L218" s="554"/>
      <c r="M218" s="170"/>
      <c r="N218" s="234"/>
      <c r="O218" s="234"/>
      <c r="P218" s="234"/>
      <c r="Q218" s="234"/>
      <c r="R218" s="552"/>
      <c r="S218" s="170"/>
      <c r="T218" s="552"/>
      <c r="U218" s="170"/>
      <c r="V218" s="552"/>
      <c r="W218" s="170"/>
      <c r="X218" s="553"/>
      <c r="Y218" s="553"/>
      <c r="Z218" s="217"/>
    </row>
    <row r="219" spans="2:29" ht="8.25" customHeight="1">
      <c r="B219" s="116"/>
      <c r="Z219" s="217"/>
    </row>
    <row r="220" spans="2:29" ht="44.25" customHeight="1">
      <c r="B220" s="116"/>
      <c r="C220" s="1378" t="s">
        <v>879</v>
      </c>
      <c r="D220" s="1379"/>
      <c r="E220" s="1379"/>
      <c r="F220" s="1379"/>
      <c r="G220" s="1380"/>
      <c r="H220" s="1325"/>
      <c r="I220" s="1326"/>
      <c r="J220" s="1326"/>
      <c r="K220" s="1326"/>
      <c r="L220" s="1326"/>
      <c r="M220" s="1326"/>
      <c r="N220" s="1327"/>
      <c r="P220" s="555" t="s">
        <v>878</v>
      </c>
      <c r="Q220" s="1325"/>
      <c r="R220" s="1326"/>
      <c r="S220" s="1326"/>
      <c r="T220" s="1326"/>
      <c r="U220" s="1326"/>
      <c r="V220" s="1326"/>
      <c r="W220" s="1326"/>
      <c r="X220" s="1326"/>
      <c r="Y220" s="1327"/>
      <c r="Z220" s="217"/>
    </row>
    <row r="221" spans="2:29" ht="5.25" customHeight="1">
      <c r="B221" s="116"/>
      <c r="C221" s="386"/>
      <c r="D221" s="386"/>
      <c r="F221" s="386"/>
      <c r="H221" s="386"/>
      <c r="J221" s="556"/>
      <c r="L221" s="556"/>
      <c r="N221" s="557"/>
      <c r="O221" s="557"/>
      <c r="P221" s="556"/>
      <c r="Q221" s="556"/>
      <c r="R221" s="556"/>
      <c r="T221" s="556"/>
      <c r="V221" s="556"/>
      <c r="X221" s="556"/>
      <c r="Y221" s="556"/>
      <c r="Z221" s="217"/>
    </row>
    <row r="222" spans="2:29" ht="20.100000000000001" customHeight="1">
      <c r="B222" s="169"/>
      <c r="C222" s="1436" t="s">
        <v>853</v>
      </c>
      <c r="D222" s="1437"/>
      <c r="E222" s="1437"/>
      <c r="F222" s="1437"/>
      <c r="G222" s="1437"/>
      <c r="H222" s="1437"/>
      <c r="I222" s="1437"/>
      <c r="J222" s="1437"/>
      <c r="K222" s="1437"/>
      <c r="L222" s="1437"/>
      <c r="M222" s="1437"/>
      <c r="N222" s="1437"/>
      <c r="O222" s="1437"/>
      <c r="P222" s="1437"/>
      <c r="Q222" s="1437"/>
      <c r="R222" s="1437"/>
      <c r="S222" s="1437"/>
      <c r="T222" s="1437"/>
      <c r="U222" s="1437"/>
      <c r="V222" s="1437"/>
      <c r="W222" s="1437"/>
      <c r="X222" s="1437"/>
      <c r="Y222" s="1438"/>
      <c r="Z222" s="217"/>
    </row>
    <row r="223" spans="2:29" ht="4.5" customHeight="1">
      <c r="B223" s="116"/>
      <c r="C223" s="558"/>
      <c r="D223" s="558"/>
      <c r="F223" s="558"/>
      <c r="H223" s="558"/>
      <c r="J223" s="558"/>
      <c r="L223" s="558"/>
      <c r="N223" s="558"/>
      <c r="O223" s="558"/>
      <c r="P223" s="558"/>
      <c r="Q223" s="558"/>
      <c r="R223" s="558"/>
      <c r="T223" s="558"/>
      <c r="V223" s="558"/>
      <c r="X223" s="558"/>
      <c r="Y223" s="558"/>
      <c r="Z223" s="217"/>
    </row>
    <row r="224" spans="2:29" ht="20.100000000000001" customHeight="1">
      <c r="B224" s="116"/>
      <c r="C224" s="1440" t="s">
        <v>856</v>
      </c>
      <c r="D224" s="1441"/>
      <c r="F224" s="1425" t="s">
        <v>141</v>
      </c>
      <c r="G224" s="1210"/>
      <c r="H224" s="1211"/>
      <c r="J224" s="1444"/>
      <c r="K224" s="1444"/>
      <c r="L224" s="1444"/>
      <c r="M224" s="1444"/>
      <c r="N224" s="1444"/>
      <c r="O224" s="1444"/>
      <c r="P224" s="424"/>
      <c r="Q224" s="1445"/>
      <c r="R224" s="1445"/>
      <c r="S224" s="1445"/>
      <c r="T224" s="1445"/>
      <c r="U224" s="1445"/>
      <c r="V224" s="1445"/>
      <c r="W224" s="1445"/>
      <c r="X224" s="1445"/>
      <c r="Y224" s="1445"/>
      <c r="Z224" s="217"/>
    </row>
    <row r="225" spans="2:26" ht="20.100000000000001" customHeight="1">
      <c r="B225" s="116"/>
      <c r="C225" s="985"/>
      <c r="D225" s="987"/>
      <c r="F225" s="1425" t="s">
        <v>854</v>
      </c>
      <c r="G225" s="1210"/>
      <c r="H225" s="1211"/>
      <c r="J225" s="1444"/>
      <c r="K225" s="1444"/>
      <c r="L225" s="1444"/>
      <c r="M225" s="1444"/>
      <c r="N225" s="1444"/>
      <c r="O225" s="1444"/>
      <c r="P225" s="424"/>
      <c r="Q225" s="1445"/>
      <c r="R225" s="1445"/>
      <c r="S225" s="1445"/>
      <c r="T225" s="1445"/>
      <c r="U225" s="1445"/>
      <c r="V225" s="1445"/>
      <c r="W225" s="1445"/>
      <c r="X225" s="1445"/>
      <c r="Y225" s="1445"/>
      <c r="Z225" s="217"/>
    </row>
    <row r="226" spans="2:26" ht="20.100000000000001" customHeight="1">
      <c r="B226" s="116"/>
      <c r="C226" s="1442"/>
      <c r="D226" s="1443"/>
      <c r="F226" s="1425" t="s">
        <v>855</v>
      </c>
      <c r="G226" s="1210"/>
      <c r="H226" s="1211"/>
      <c r="J226" s="1444"/>
      <c r="K226" s="1444"/>
      <c r="L226" s="1444"/>
      <c r="M226" s="1444"/>
      <c r="N226" s="1444"/>
      <c r="O226" s="1444"/>
      <c r="P226" s="424"/>
      <c r="Q226" s="1445"/>
      <c r="R226" s="1445"/>
      <c r="S226" s="1445"/>
      <c r="T226" s="1445"/>
      <c r="U226" s="1445"/>
      <c r="V226" s="1445"/>
      <c r="W226" s="1445"/>
      <c r="X226" s="1445"/>
      <c r="Y226" s="1445"/>
      <c r="Z226" s="217"/>
    </row>
    <row r="227" spans="2:26" ht="7.5" customHeight="1">
      <c r="B227" s="116"/>
      <c r="C227" s="516"/>
      <c r="D227" s="516"/>
      <c r="F227" s="516"/>
      <c r="H227" s="559"/>
      <c r="J227" s="559"/>
      <c r="L227" s="559"/>
      <c r="N227" s="560"/>
      <c r="O227" s="560"/>
      <c r="P227" s="424"/>
      <c r="Q227" s="559"/>
      <c r="R227" s="559"/>
      <c r="T227" s="516"/>
      <c r="V227" s="561"/>
      <c r="X227" s="561"/>
      <c r="Y227" s="479"/>
      <c r="Z227" s="217"/>
    </row>
    <row r="228" spans="2:26" ht="20.100000000000001" customHeight="1">
      <c r="B228" s="116"/>
      <c r="C228" s="562" t="s">
        <v>142</v>
      </c>
      <c r="E228" s="501" t="s">
        <v>143</v>
      </c>
      <c r="F228" s="1325"/>
      <c r="G228" s="1326"/>
      <c r="H228" s="1327"/>
      <c r="J228" s="1425" t="s">
        <v>144</v>
      </c>
      <c r="K228" s="1211"/>
      <c r="L228" s="1444"/>
      <c r="M228" s="1444"/>
      <c r="N228" s="1444"/>
      <c r="O228" s="1444"/>
      <c r="P228" s="1444"/>
      <c r="Q228" s="559"/>
      <c r="R228" s="559"/>
      <c r="T228" s="516"/>
      <c r="V228" s="559"/>
      <c r="X228" s="559"/>
      <c r="Y228" s="479"/>
      <c r="Z228" s="217"/>
    </row>
    <row r="229" spans="2:26" ht="5.25" customHeight="1">
      <c r="B229" s="116"/>
      <c r="Z229" s="217"/>
    </row>
    <row r="230" spans="2:26" ht="20.100000000000001" customHeight="1">
      <c r="B230" s="116"/>
      <c r="C230" s="562" t="s">
        <v>145</v>
      </c>
      <c r="E230" s="501" t="s">
        <v>143</v>
      </c>
      <c r="F230" s="1325"/>
      <c r="G230" s="1326"/>
      <c r="H230" s="1327"/>
      <c r="J230" s="1425" t="s">
        <v>144</v>
      </c>
      <c r="K230" s="1211"/>
      <c r="L230" s="1455"/>
      <c r="M230" s="1455"/>
      <c r="N230" s="1455"/>
      <c r="O230" s="1455"/>
      <c r="P230" s="1455"/>
      <c r="Q230" s="559"/>
      <c r="R230" s="559"/>
      <c r="T230" s="516"/>
      <c r="V230" s="559"/>
      <c r="X230" s="559"/>
      <c r="Y230" s="479"/>
      <c r="Z230" s="217"/>
    </row>
    <row r="231" spans="2:26" ht="6" customHeight="1">
      <c r="B231" s="116"/>
      <c r="Z231" s="217"/>
    </row>
    <row r="232" spans="2:26" ht="20.100000000000001" customHeight="1">
      <c r="B232" s="116"/>
      <c r="C232" s="882" t="s">
        <v>147</v>
      </c>
      <c r="D232" s="882"/>
      <c r="F232" s="1319"/>
      <c r="G232" s="1320"/>
      <c r="H232" s="1321"/>
      <c r="J232" s="882" t="s">
        <v>148</v>
      </c>
      <c r="K232" s="882"/>
      <c r="L232" s="882"/>
      <c r="M232" s="882"/>
      <c r="N232" s="882"/>
      <c r="O232" s="882"/>
      <c r="P232" s="882"/>
      <c r="Q232" s="563"/>
      <c r="R232" s="1319"/>
      <c r="S232" s="1320"/>
      <c r="T232" s="1320"/>
      <c r="U232" s="1320"/>
      <c r="V232" s="1320"/>
      <c r="W232" s="1320"/>
      <c r="X232" s="1320"/>
      <c r="Y232" s="1321"/>
      <c r="Z232" s="217"/>
    </row>
    <row r="233" spans="2:26" ht="9.75" customHeight="1">
      <c r="B233" s="116"/>
      <c r="C233" s="1"/>
      <c r="D233" s="1"/>
      <c r="F233" s="1"/>
      <c r="H233" s="1"/>
      <c r="J233" s="1"/>
      <c r="L233" s="1"/>
      <c r="N233" s="1"/>
      <c r="Z233" s="217"/>
    </row>
    <row r="234" spans="2:26" s="434" customFormat="1" ht="24.95" customHeight="1">
      <c r="B234" s="435"/>
      <c r="C234" s="1334" t="s">
        <v>864</v>
      </c>
      <c r="D234" s="1335"/>
      <c r="E234" s="1335"/>
      <c r="F234" s="1335"/>
      <c r="G234" s="1335"/>
      <c r="H234" s="1335"/>
      <c r="I234" s="1335"/>
      <c r="J234" s="1335"/>
      <c r="K234" s="1335"/>
      <c r="L234" s="1335"/>
      <c r="M234" s="1335"/>
      <c r="N234" s="1335"/>
      <c r="O234" s="1335"/>
      <c r="P234" s="1335"/>
      <c r="Q234" s="1335"/>
      <c r="R234" s="1335"/>
      <c r="S234" s="1335"/>
      <c r="T234" s="1335"/>
      <c r="U234" s="1335"/>
      <c r="V234" s="1335"/>
      <c r="W234" s="1335"/>
      <c r="X234" s="1335"/>
      <c r="Y234" s="1336"/>
      <c r="Z234" s="436"/>
    </row>
    <row r="235" spans="2:26" s="434" customFormat="1" ht="9.75" customHeight="1">
      <c r="B235" s="435"/>
      <c r="C235" s="440"/>
      <c r="D235" s="440"/>
      <c r="E235"/>
      <c r="F235" s="440"/>
      <c r="G235"/>
      <c r="H235" s="440"/>
      <c r="I235"/>
      <c r="J235" s="440"/>
      <c r="K235"/>
      <c r="L235" s="440"/>
      <c r="M235"/>
      <c r="N235" s="440"/>
      <c r="O235" s="440"/>
      <c r="P235" s="440"/>
      <c r="Q235" s="440"/>
      <c r="R235" s="440"/>
      <c r="S235"/>
      <c r="T235" s="440"/>
      <c r="U235"/>
      <c r="V235" s="440"/>
      <c r="W235"/>
      <c r="X235" s="440"/>
      <c r="Y235" s="440"/>
      <c r="Z235" s="436"/>
    </row>
    <row r="236" spans="2:26" ht="125.25" customHeight="1">
      <c r="B236" s="116"/>
      <c r="C236" s="1446" t="s">
        <v>814</v>
      </c>
      <c r="D236" s="1447"/>
      <c r="E236" s="1447"/>
      <c r="F236" s="1447"/>
      <c r="G236" s="1447"/>
      <c r="H236" s="1447"/>
      <c r="I236" s="1447"/>
      <c r="J236" s="1447"/>
      <c r="K236" s="1447"/>
      <c r="L236" s="1447"/>
      <c r="M236" s="1447"/>
      <c r="N236" s="1447"/>
      <c r="O236" s="1447"/>
      <c r="P236" s="1447"/>
      <c r="Q236" s="1447"/>
      <c r="R236" s="1447"/>
      <c r="S236" s="1447"/>
      <c r="T236" s="1447"/>
      <c r="U236" s="1447"/>
      <c r="V236" s="1447"/>
      <c r="W236" s="1447"/>
      <c r="X236" s="1447"/>
      <c r="Y236" s="1448"/>
      <c r="Z236" s="217"/>
    </row>
    <row r="237" spans="2:26" ht="20.100000000000001" customHeight="1">
      <c r="B237" s="116"/>
      <c r="C237" s="1288" t="s">
        <v>815</v>
      </c>
      <c r="D237" s="1289"/>
      <c r="E237" s="1289"/>
      <c r="F237" s="1289"/>
      <c r="G237" s="1289"/>
      <c r="H237" s="1289"/>
      <c r="I237" s="1289"/>
      <c r="J237" s="1289"/>
      <c r="K237" s="1289"/>
      <c r="L237" s="1289"/>
      <c r="M237" s="1289"/>
      <c r="N237" s="1289"/>
      <c r="O237" s="1289"/>
      <c r="P237" s="1289"/>
      <c r="Q237" s="1289"/>
      <c r="R237" s="1289"/>
      <c r="S237" s="1289"/>
      <c r="T237" s="1289"/>
      <c r="U237" s="1289"/>
      <c r="V237" s="1289"/>
      <c r="W237" s="1289"/>
      <c r="X237" s="1289"/>
      <c r="Y237" s="1290"/>
      <c r="Z237" s="217"/>
    </row>
    <row r="238" spans="2:26" ht="8.25" customHeight="1">
      <c r="B238" s="116"/>
      <c r="Z238" s="217"/>
    </row>
    <row r="239" spans="2:26" ht="20.100000000000001" customHeight="1">
      <c r="B239" s="116"/>
      <c r="C239" s="1288" t="s">
        <v>150</v>
      </c>
      <c r="D239" s="1289"/>
      <c r="E239" s="1289"/>
      <c r="F239" s="1289"/>
      <c r="G239" s="1289"/>
      <c r="H239" s="1290"/>
      <c r="J239" s="501" t="s">
        <v>176</v>
      </c>
      <c r="K239" s="1331"/>
      <c r="L239" s="1331"/>
      <c r="M239" s="501" t="s">
        <v>36</v>
      </c>
      <c r="N239" s="564"/>
      <c r="O239" s="551"/>
      <c r="P239" s="551"/>
      <c r="Q239" s="551"/>
      <c r="R239" s="551"/>
      <c r="S239" s="170"/>
      <c r="T239" s="551"/>
      <c r="U239" s="170"/>
      <c r="V239" s="551"/>
      <c r="W239" s="170"/>
      <c r="X239" s="551"/>
      <c r="Y239" s="551"/>
      <c r="Z239" s="217"/>
    </row>
    <row r="240" spans="2:26" ht="6" customHeight="1">
      <c r="B240" s="116"/>
      <c r="Z240" s="217"/>
    </row>
    <row r="241" spans="2:26" ht="20.100000000000001" customHeight="1">
      <c r="B241" s="116"/>
      <c r="C241" s="1288" t="s">
        <v>151</v>
      </c>
      <c r="D241" s="1289"/>
      <c r="E241" s="1289"/>
      <c r="F241" s="1289"/>
      <c r="G241" s="1289"/>
      <c r="H241" s="1290"/>
      <c r="J241" s="501" t="s">
        <v>176</v>
      </c>
      <c r="K241" s="1331"/>
      <c r="L241" s="1331"/>
      <c r="M241" s="501" t="s">
        <v>36</v>
      </c>
      <c r="N241" s="564"/>
      <c r="O241" s="551"/>
      <c r="P241" s="551"/>
      <c r="Q241" s="551"/>
      <c r="R241" s="551"/>
      <c r="S241" s="170"/>
      <c r="T241" s="551"/>
      <c r="U241" s="170"/>
      <c r="V241" s="551"/>
      <c r="W241" s="170"/>
      <c r="X241" s="551"/>
      <c r="Y241" s="551"/>
      <c r="Z241" s="217"/>
    </row>
    <row r="242" spans="2:26" ht="6" customHeight="1">
      <c r="B242" s="116"/>
      <c r="Z242" s="217"/>
    </row>
    <row r="243" spans="2:26" ht="20.100000000000001" customHeight="1">
      <c r="B243" s="116"/>
      <c r="C243" s="1288" t="s">
        <v>152</v>
      </c>
      <c r="D243" s="1289"/>
      <c r="E243" s="1289"/>
      <c r="F243" s="1289"/>
      <c r="G243" s="1289"/>
      <c r="H243" s="1290"/>
      <c r="J243" s="501" t="s">
        <v>176</v>
      </c>
      <c r="K243" s="1331"/>
      <c r="L243" s="1331"/>
      <c r="M243" s="501" t="s">
        <v>36</v>
      </c>
      <c r="N243" s="564"/>
      <c r="O243" s="551"/>
      <c r="P243" s="551"/>
      <c r="Q243" s="551"/>
      <c r="R243" s="551"/>
      <c r="S243" s="170"/>
      <c r="T243" s="551"/>
      <c r="U243" s="170"/>
      <c r="V243" s="551"/>
      <c r="W243" s="170"/>
      <c r="X243" s="551"/>
      <c r="Y243" s="551"/>
      <c r="Z243" s="217"/>
    </row>
    <row r="244" spans="2:26" ht="5.25" customHeight="1">
      <c r="B244" s="116"/>
      <c r="Z244" s="217"/>
    </row>
    <row r="245" spans="2:26" ht="26.25" customHeight="1">
      <c r="B245" s="116"/>
      <c r="C245" s="1378" t="s">
        <v>154</v>
      </c>
      <c r="D245" s="1379"/>
      <c r="E245" s="1379"/>
      <c r="F245" s="1379"/>
      <c r="G245" s="1379"/>
      <c r="H245" s="1379"/>
      <c r="I245" s="1379"/>
      <c r="J245" s="1379"/>
      <c r="K245" s="1379"/>
      <c r="L245" s="1379"/>
      <c r="M245" s="1379"/>
      <c r="N245" s="1379"/>
      <c r="O245" s="1379"/>
      <c r="P245" s="1379"/>
      <c r="Q245" s="1379"/>
      <c r="R245" s="1379"/>
      <c r="S245" s="1379"/>
      <c r="T245" s="1379"/>
      <c r="U245" s="1379"/>
      <c r="V245" s="1379"/>
      <c r="W245" s="1379"/>
      <c r="X245" s="1379"/>
      <c r="Y245" s="1380"/>
      <c r="Z245" s="217"/>
    </row>
    <row r="246" spans="2:26" ht="6.95" customHeight="1">
      <c r="B246" s="116"/>
      <c r="Z246" s="217"/>
    </row>
    <row r="247" spans="2:26" s="434" customFormat="1" ht="24.95" customHeight="1">
      <c r="B247" s="435"/>
      <c r="C247" s="1453" t="s">
        <v>865</v>
      </c>
      <c r="D247" s="1453"/>
      <c r="E247" s="1453"/>
      <c r="F247" s="1453"/>
      <c r="G247" s="1453"/>
      <c r="H247" s="1453"/>
      <c r="I247" s="1453"/>
      <c r="J247" s="1453"/>
      <c r="K247" s="1453"/>
      <c r="L247" s="1453"/>
      <c r="M247" s="1453"/>
      <c r="N247" s="1453"/>
      <c r="O247" s="1453"/>
      <c r="P247" s="1453"/>
      <c r="Q247" s="1453"/>
      <c r="R247" s="1453"/>
      <c r="S247" s="1453"/>
      <c r="T247" s="1453"/>
      <c r="U247" s="1453"/>
      <c r="V247" s="1453"/>
      <c r="W247" s="1453"/>
      <c r="X247" s="1453"/>
      <c r="Y247" s="1453"/>
      <c r="Z247" s="436"/>
    </row>
    <row r="248" spans="2:26" ht="6" customHeight="1">
      <c r="B248" s="116"/>
      <c r="Z248" s="217"/>
    </row>
    <row r="249" spans="2:26" ht="16.5" customHeight="1">
      <c r="B249" s="116"/>
      <c r="C249" s="1476" t="s">
        <v>155</v>
      </c>
      <c r="D249" s="1476"/>
      <c r="E249" s="1476"/>
      <c r="F249" s="1476"/>
      <c r="G249" s="1476"/>
      <c r="H249" s="1476"/>
      <c r="I249" s="565"/>
      <c r="J249" s="501" t="s">
        <v>176</v>
      </c>
      <c r="K249" s="1331"/>
      <c r="L249" s="1331"/>
      <c r="M249" s="501" t="s">
        <v>36</v>
      </c>
      <c r="N249" s="564"/>
      <c r="O249" s="565"/>
      <c r="P249" s="565"/>
      <c r="Q249" s="566"/>
      <c r="R249" s="566"/>
      <c r="S249" s="170"/>
      <c r="T249" s="566"/>
      <c r="U249" s="170"/>
      <c r="V249" s="567"/>
      <c r="W249" s="170"/>
      <c r="X249" s="567"/>
      <c r="Y249" s="567"/>
      <c r="Z249" s="217"/>
    </row>
    <row r="250" spans="2:26" ht="6.95" customHeight="1">
      <c r="B250" s="116"/>
      <c r="C250" s="380"/>
      <c r="D250" s="380"/>
      <c r="F250" s="380"/>
      <c r="H250" s="380"/>
      <c r="J250" s="380"/>
      <c r="L250" s="380"/>
      <c r="N250" s="380"/>
      <c r="O250" s="380"/>
      <c r="P250" s="380"/>
      <c r="Q250" s="380"/>
      <c r="R250" s="380"/>
      <c r="T250" s="380"/>
      <c r="V250" s="380"/>
      <c r="X250" s="380"/>
      <c r="Y250" s="380"/>
      <c r="Z250" s="217"/>
    </row>
    <row r="251" spans="2:26" ht="20.100000000000001" customHeight="1">
      <c r="B251" s="116"/>
      <c r="C251" s="1454" t="s">
        <v>881</v>
      </c>
      <c r="D251" s="1454"/>
      <c r="E251" s="1454"/>
      <c r="F251" s="1454"/>
      <c r="G251" s="1454"/>
      <c r="H251" s="1454"/>
      <c r="I251" s="1454"/>
      <c r="J251" s="1454"/>
      <c r="K251" s="1454"/>
      <c r="L251" s="1454"/>
      <c r="M251" s="1454"/>
      <c r="N251" s="1454"/>
      <c r="O251" s="1454"/>
      <c r="P251" s="1454"/>
      <c r="Q251" s="1454"/>
      <c r="R251" s="1454"/>
      <c r="S251" s="1454"/>
      <c r="T251" s="1454"/>
      <c r="U251" s="1454"/>
      <c r="V251" s="1454"/>
      <c r="W251" s="1454"/>
      <c r="X251" s="1454"/>
      <c r="Y251" s="1454"/>
      <c r="Z251" s="217"/>
    </row>
    <row r="252" spans="2:26" ht="6.95" customHeight="1">
      <c r="B252" s="116"/>
      <c r="C252" s="397"/>
      <c r="D252" s="397"/>
      <c r="F252" s="397"/>
      <c r="H252" s="397"/>
      <c r="J252" s="397"/>
      <c r="L252" s="397"/>
      <c r="N252" s="397"/>
      <c r="O252" s="397"/>
      <c r="P252" s="397"/>
      <c r="Q252" s="397"/>
      <c r="R252" s="397"/>
      <c r="T252" s="397"/>
      <c r="V252" s="397"/>
      <c r="X252" s="397"/>
      <c r="Y252" s="397"/>
      <c r="Z252" s="217"/>
    </row>
    <row r="253" spans="2:26" ht="33.75" customHeight="1">
      <c r="B253" s="116"/>
      <c r="C253" s="1449" t="s">
        <v>800</v>
      </c>
      <c r="D253" s="1449"/>
      <c r="E253" s="1449"/>
      <c r="F253" s="1449"/>
      <c r="H253" s="1449" t="s">
        <v>801</v>
      </c>
      <c r="I253" s="1449"/>
      <c r="J253" s="1449"/>
      <c r="K253" s="1449"/>
      <c r="L253" s="1449"/>
      <c r="M253" s="1449"/>
      <c r="N253" s="1449"/>
      <c r="O253" s="554"/>
      <c r="P253" s="1449" t="s">
        <v>802</v>
      </c>
      <c r="Q253" s="1449"/>
      <c r="R253" s="1449"/>
      <c r="S253" s="1449"/>
      <c r="T253" s="1449"/>
      <c r="U253" s="568"/>
      <c r="V253" s="568"/>
      <c r="W253" s="568"/>
      <c r="Z253" s="217"/>
    </row>
    <row r="254" spans="2:26" ht="6.75" customHeight="1">
      <c r="B254" s="116"/>
      <c r="C254" s="479"/>
      <c r="D254" s="479"/>
      <c r="F254" s="479"/>
      <c r="H254" s="479"/>
      <c r="J254" s="479"/>
      <c r="K254" s="479"/>
      <c r="L254" s="479"/>
      <c r="Q254" s="479"/>
      <c r="R254" s="479"/>
      <c r="T254" s="479"/>
      <c r="V254" s="479"/>
      <c r="X254" s="479"/>
      <c r="Y254" s="479"/>
      <c r="Z254" s="217"/>
    </row>
    <row r="255" spans="2:26" ht="20.100000000000001" customHeight="1">
      <c r="B255" s="116"/>
      <c r="C255" s="1459" t="s">
        <v>157</v>
      </c>
      <c r="D255" s="1460"/>
      <c r="E255" s="1331"/>
      <c r="F255" s="1331"/>
      <c r="H255" s="1463" t="s">
        <v>157</v>
      </c>
      <c r="I255" s="1463"/>
      <c r="J255" s="1463"/>
      <c r="K255" s="1463"/>
      <c r="L255" s="1463"/>
      <c r="M255" s="1331"/>
      <c r="N255" s="1331"/>
      <c r="P255" s="1393" t="s">
        <v>157</v>
      </c>
      <c r="Q255" s="1393"/>
      <c r="R255" s="1331"/>
      <c r="S255" s="1331"/>
      <c r="T255" s="1331"/>
      <c r="U255" s="170"/>
      <c r="V255" s="560"/>
      <c r="W255" s="170"/>
      <c r="X255" s="430"/>
      <c r="Y255" s="430"/>
      <c r="Z255" s="217"/>
    </row>
    <row r="256" spans="2:26" ht="20.100000000000001" customHeight="1">
      <c r="B256" s="116"/>
      <c r="C256" s="1461" t="s">
        <v>158</v>
      </c>
      <c r="D256" s="1462"/>
      <c r="E256" s="1331"/>
      <c r="F256" s="1331"/>
      <c r="H256" s="1463" t="s">
        <v>158</v>
      </c>
      <c r="I256" s="1463"/>
      <c r="J256" s="1463"/>
      <c r="K256" s="1463"/>
      <c r="L256" s="1463"/>
      <c r="M256" s="1331"/>
      <c r="N256" s="1331"/>
      <c r="P256" s="1393" t="s">
        <v>158</v>
      </c>
      <c r="Q256" s="1393"/>
      <c r="R256" s="1331"/>
      <c r="S256" s="1331"/>
      <c r="T256" s="1331"/>
      <c r="U256" s="170"/>
      <c r="V256" s="560"/>
      <c r="W256" s="170"/>
      <c r="X256" s="430"/>
      <c r="Y256" s="430"/>
      <c r="Z256" s="217"/>
    </row>
    <row r="257" spans="2:26" ht="20.100000000000001" customHeight="1">
      <c r="B257" s="116"/>
      <c r="C257" s="1461" t="s">
        <v>159</v>
      </c>
      <c r="D257" s="1462"/>
      <c r="E257" s="1331"/>
      <c r="F257" s="1331"/>
      <c r="H257" s="1463" t="s">
        <v>159</v>
      </c>
      <c r="I257" s="1463"/>
      <c r="J257" s="1463"/>
      <c r="K257" s="1463"/>
      <c r="L257" s="1463"/>
      <c r="M257" s="1331"/>
      <c r="N257" s="1331"/>
      <c r="P257" s="1393" t="s">
        <v>159</v>
      </c>
      <c r="Q257" s="1393"/>
      <c r="R257" s="1331"/>
      <c r="S257" s="1331"/>
      <c r="T257" s="1331"/>
      <c r="U257" s="170"/>
      <c r="V257" s="560"/>
      <c r="W257" s="170"/>
      <c r="X257" s="430"/>
      <c r="Y257" s="430"/>
      <c r="Z257" s="217"/>
    </row>
    <row r="258" spans="2:26" ht="20.100000000000001" customHeight="1">
      <c r="B258" s="116"/>
      <c r="C258" s="1461" t="s">
        <v>160</v>
      </c>
      <c r="D258" s="1462"/>
      <c r="E258" s="1331"/>
      <c r="F258" s="1331"/>
      <c r="H258" s="1463" t="s">
        <v>160</v>
      </c>
      <c r="I258" s="1463"/>
      <c r="J258" s="1463"/>
      <c r="K258" s="1463"/>
      <c r="L258" s="1463"/>
      <c r="M258" s="1331"/>
      <c r="N258" s="1331"/>
      <c r="P258" s="1393" t="s">
        <v>160</v>
      </c>
      <c r="Q258" s="1393"/>
      <c r="R258" s="1331"/>
      <c r="S258" s="1331"/>
      <c r="T258" s="1331"/>
      <c r="U258" s="170"/>
      <c r="V258" s="560"/>
      <c r="W258" s="170"/>
      <c r="X258" s="430"/>
      <c r="Y258" s="430"/>
      <c r="Z258" s="217"/>
    </row>
    <row r="259" spans="2:26" ht="20.100000000000001" customHeight="1">
      <c r="B259" s="116"/>
      <c r="C259" s="1461" t="s">
        <v>161</v>
      </c>
      <c r="D259" s="1462"/>
      <c r="E259" s="1331"/>
      <c r="F259" s="1331"/>
      <c r="H259" s="1463" t="s">
        <v>161</v>
      </c>
      <c r="I259" s="1463"/>
      <c r="J259" s="1463"/>
      <c r="K259" s="1463"/>
      <c r="L259" s="1463"/>
      <c r="M259" s="1331"/>
      <c r="N259" s="1331"/>
      <c r="P259" s="1393" t="s">
        <v>161</v>
      </c>
      <c r="Q259" s="1393"/>
      <c r="R259" s="1331"/>
      <c r="S259" s="1331"/>
      <c r="T259" s="1331"/>
      <c r="U259" s="170"/>
      <c r="V259" s="560"/>
      <c r="W259" s="170"/>
      <c r="X259" s="430"/>
      <c r="Y259" s="430"/>
      <c r="Z259" s="217"/>
    </row>
    <row r="260" spans="2:26" ht="20.100000000000001" customHeight="1">
      <c r="B260" s="116"/>
      <c r="C260" s="1461" t="s">
        <v>162</v>
      </c>
      <c r="D260" s="1462"/>
      <c r="E260" s="1331"/>
      <c r="F260" s="1331"/>
      <c r="H260" s="1463" t="s">
        <v>162</v>
      </c>
      <c r="I260" s="1463"/>
      <c r="J260" s="1463"/>
      <c r="K260" s="1463"/>
      <c r="L260" s="1463"/>
      <c r="M260" s="1331"/>
      <c r="N260" s="1331"/>
      <c r="P260" s="1393" t="s">
        <v>162</v>
      </c>
      <c r="Q260" s="1393"/>
      <c r="R260" s="1331"/>
      <c r="S260" s="1331"/>
      <c r="T260" s="1331"/>
      <c r="U260" s="170"/>
      <c r="V260" s="560"/>
      <c r="W260" s="170"/>
      <c r="X260" s="430"/>
      <c r="Y260" s="430"/>
      <c r="Z260" s="217"/>
    </row>
    <row r="261" spans="2:26" ht="20.100000000000001" customHeight="1">
      <c r="B261" s="116"/>
      <c r="C261" s="1461" t="s">
        <v>163</v>
      </c>
      <c r="D261" s="1462"/>
      <c r="E261" s="1331"/>
      <c r="F261" s="1331"/>
      <c r="H261" s="1463" t="s">
        <v>163</v>
      </c>
      <c r="I261" s="1463"/>
      <c r="J261" s="1463"/>
      <c r="K261" s="1463"/>
      <c r="L261" s="1463"/>
      <c r="M261" s="1331"/>
      <c r="N261" s="1331"/>
      <c r="P261" s="1393" t="s">
        <v>163</v>
      </c>
      <c r="Q261" s="1393"/>
      <c r="R261" s="1331"/>
      <c r="S261" s="1331"/>
      <c r="T261" s="1331"/>
      <c r="U261" s="170"/>
      <c r="V261" s="560"/>
      <c r="W261" s="170"/>
      <c r="X261" s="430"/>
      <c r="Y261" s="430"/>
      <c r="Z261" s="217"/>
    </row>
    <row r="262" spans="2:26" ht="20.100000000000001" customHeight="1">
      <c r="B262" s="116"/>
      <c r="C262" s="1461" t="s">
        <v>164</v>
      </c>
      <c r="D262" s="1462"/>
      <c r="E262" s="1331"/>
      <c r="F262" s="1331"/>
      <c r="H262" s="1463" t="s">
        <v>164</v>
      </c>
      <c r="I262" s="1463"/>
      <c r="J262" s="1463"/>
      <c r="K262" s="1463"/>
      <c r="L262" s="1463"/>
      <c r="M262" s="1331"/>
      <c r="N262" s="1331"/>
      <c r="P262" s="1393" t="s">
        <v>164</v>
      </c>
      <c r="Q262" s="1393"/>
      <c r="R262" s="1331"/>
      <c r="S262" s="1331"/>
      <c r="T262" s="1331"/>
      <c r="U262" s="170"/>
      <c r="V262" s="560"/>
      <c r="W262" s="170"/>
      <c r="X262" s="430"/>
      <c r="Y262" s="430"/>
      <c r="Z262" s="217"/>
    </row>
    <row r="263" spans="2:26" ht="20.100000000000001" customHeight="1">
      <c r="B263" s="116"/>
      <c r="C263" s="1461" t="s">
        <v>165</v>
      </c>
      <c r="D263" s="1462"/>
      <c r="E263" s="1331"/>
      <c r="F263" s="1331"/>
      <c r="H263" s="1463" t="s">
        <v>165</v>
      </c>
      <c r="I263" s="1463"/>
      <c r="J263" s="1463"/>
      <c r="K263" s="1463"/>
      <c r="L263" s="1463"/>
      <c r="M263" s="1331"/>
      <c r="N263" s="1331"/>
      <c r="P263" s="1393" t="s">
        <v>165</v>
      </c>
      <c r="Q263" s="1393"/>
      <c r="R263" s="1331"/>
      <c r="S263" s="1331"/>
      <c r="T263" s="1331"/>
      <c r="U263" s="170"/>
      <c r="V263" s="560"/>
      <c r="W263" s="170"/>
      <c r="X263" s="430"/>
      <c r="Y263" s="430"/>
      <c r="Z263" s="217"/>
    </row>
    <row r="264" spans="2:26" ht="6.95" customHeight="1">
      <c r="B264" s="116"/>
      <c r="C264" s="1"/>
      <c r="D264" s="1"/>
      <c r="F264" s="1"/>
      <c r="H264" s="1"/>
      <c r="J264" s="1"/>
      <c r="L264" s="1"/>
      <c r="N264" s="1"/>
      <c r="O264" s="1"/>
      <c r="P264" s="1"/>
      <c r="Q264" s="1"/>
      <c r="R264" s="1"/>
      <c r="T264" s="1"/>
      <c r="V264" s="1"/>
      <c r="X264" s="1"/>
      <c r="Y264" s="1"/>
      <c r="Z264" s="217"/>
    </row>
    <row r="265" spans="2:26" s="434" customFormat="1" ht="24.95" customHeight="1">
      <c r="B265" s="435"/>
      <c r="C265" s="1332" t="s">
        <v>866</v>
      </c>
      <c r="D265" s="1073"/>
      <c r="E265" s="1073"/>
      <c r="F265" s="1073"/>
      <c r="G265" s="1073"/>
      <c r="H265" s="1073"/>
      <c r="I265" s="1073"/>
      <c r="J265" s="1073"/>
      <c r="K265" s="1073"/>
      <c r="L265" s="1073"/>
      <c r="M265" s="1073"/>
      <c r="N265" s="1073"/>
      <c r="O265" s="1073"/>
      <c r="P265" s="1073"/>
      <c r="Q265" s="1073"/>
      <c r="R265" s="1073"/>
      <c r="S265" s="1073"/>
      <c r="T265" s="1073"/>
      <c r="U265" s="1073"/>
      <c r="V265" s="1073"/>
      <c r="W265" s="1073"/>
      <c r="X265" s="1073"/>
      <c r="Y265" s="1333"/>
      <c r="Z265" s="436"/>
    </row>
    <row r="266" spans="2:26" ht="15.75" customHeight="1">
      <c r="B266" s="116"/>
      <c r="C266" s="1464"/>
      <c r="D266" s="1465"/>
      <c r="E266" s="1465"/>
      <c r="F266" s="1465"/>
      <c r="G266" s="1465"/>
      <c r="H266" s="1465"/>
      <c r="I266" s="1465"/>
      <c r="J266" s="1465"/>
      <c r="K266" s="1465"/>
      <c r="L266" s="1465"/>
      <c r="M266" s="1465"/>
      <c r="N266" s="1465"/>
      <c r="O266" s="1465"/>
      <c r="P266" s="1465"/>
      <c r="Q266" s="1465"/>
      <c r="R266" s="1465"/>
      <c r="S266" s="1465"/>
      <c r="T266" s="1465"/>
      <c r="U266" s="1465"/>
      <c r="V266" s="1465"/>
      <c r="W266" s="1465"/>
      <c r="X266" s="1465"/>
      <c r="Y266" s="1466"/>
      <c r="Z266" s="217"/>
    </row>
    <row r="267" spans="2:26" ht="15.75" customHeight="1">
      <c r="B267" s="116"/>
      <c r="C267" s="1467"/>
      <c r="D267" s="1468"/>
      <c r="E267" s="1468"/>
      <c r="F267" s="1468"/>
      <c r="G267" s="1468"/>
      <c r="H267" s="1468"/>
      <c r="I267" s="1468"/>
      <c r="J267" s="1468"/>
      <c r="K267" s="1468"/>
      <c r="L267" s="1468"/>
      <c r="M267" s="1468"/>
      <c r="N267" s="1468"/>
      <c r="O267" s="1468"/>
      <c r="P267" s="1468"/>
      <c r="Q267" s="1468"/>
      <c r="R267" s="1468"/>
      <c r="S267" s="1468"/>
      <c r="T267" s="1468"/>
      <c r="U267" s="1468"/>
      <c r="V267" s="1468"/>
      <c r="W267" s="1468"/>
      <c r="X267" s="1468"/>
      <c r="Y267" s="1469"/>
      <c r="Z267" s="217"/>
    </row>
    <row r="268" spans="2:26" ht="15.75" customHeight="1">
      <c r="B268" s="116"/>
      <c r="C268" s="1470"/>
      <c r="D268" s="1471"/>
      <c r="E268" s="1471"/>
      <c r="F268" s="1471"/>
      <c r="G268" s="1471"/>
      <c r="H268" s="1471"/>
      <c r="I268" s="1471"/>
      <c r="J268" s="1471"/>
      <c r="K268" s="1471"/>
      <c r="L268" s="1471"/>
      <c r="M268" s="1471"/>
      <c r="N268" s="1471"/>
      <c r="O268" s="1471"/>
      <c r="P268" s="1471"/>
      <c r="Q268" s="1471"/>
      <c r="R268" s="1471"/>
      <c r="S268" s="1471"/>
      <c r="T268" s="1471"/>
      <c r="U268" s="1471"/>
      <c r="V268" s="1471"/>
      <c r="W268" s="1471"/>
      <c r="X268" s="1471"/>
      <c r="Y268" s="1472"/>
      <c r="Z268" s="217"/>
    </row>
    <row r="269" spans="2:26" ht="14.25" customHeight="1">
      <c r="B269" s="116"/>
      <c r="Z269" s="217"/>
    </row>
    <row r="270" spans="2:26" ht="15.75">
      <c r="B270" s="116"/>
      <c r="C270" s="1052" t="s">
        <v>166</v>
      </c>
      <c r="D270" s="1052"/>
      <c r="E270" s="1052"/>
      <c r="F270" s="1052"/>
      <c r="G270" s="1052"/>
      <c r="H270" s="1052"/>
      <c r="I270" s="1052"/>
      <c r="J270" s="1052"/>
      <c r="K270" s="1052"/>
      <c r="L270" s="1052"/>
      <c r="M270" s="1052"/>
      <c r="N270" s="1052"/>
      <c r="O270" s="1052"/>
      <c r="P270" s="1052"/>
      <c r="Q270" s="1052"/>
      <c r="R270" s="1052"/>
      <c r="S270" s="1052"/>
      <c r="T270" s="1052"/>
      <c r="U270" s="1052"/>
      <c r="V270" s="1052"/>
      <c r="W270" s="1052"/>
      <c r="X270" s="1052"/>
      <c r="Y270" s="1052"/>
      <c r="Z270" s="217"/>
    </row>
    <row r="271" spans="2:26">
      <c r="B271" s="116"/>
      <c r="C271" s="39"/>
      <c r="D271" s="39"/>
      <c r="F271" s="39"/>
      <c r="H271" s="39"/>
      <c r="J271" s="39"/>
      <c r="L271" s="39"/>
      <c r="N271" s="39"/>
      <c r="O271" s="39"/>
      <c r="Z271" s="217"/>
    </row>
    <row r="272" spans="2:26" ht="27.75" customHeight="1">
      <c r="B272" s="116"/>
      <c r="C272" s="1053" t="s">
        <v>167</v>
      </c>
      <c r="D272" s="1053"/>
      <c r="E272" s="1053"/>
      <c r="F272" s="1053"/>
      <c r="G272" s="1053"/>
      <c r="H272" s="1053"/>
      <c r="I272" s="1053"/>
      <c r="J272" s="1053"/>
      <c r="K272" s="1053"/>
      <c r="L272" s="1053"/>
      <c r="M272" s="1053"/>
      <c r="N272" s="1053"/>
      <c r="O272" s="1053"/>
      <c r="P272" s="1053"/>
      <c r="Q272" s="1053"/>
      <c r="R272" s="1053"/>
      <c r="S272" s="1053"/>
      <c r="T272" s="1053"/>
      <c r="U272" s="1053"/>
      <c r="V272" s="1053"/>
      <c r="W272" s="1053"/>
      <c r="X272" s="1053"/>
      <c r="Y272" s="1053"/>
      <c r="Z272" s="217"/>
    </row>
    <row r="273" spans="2:26" ht="15.75">
      <c r="B273" s="116"/>
      <c r="C273" s="1052" t="s">
        <v>168</v>
      </c>
      <c r="D273" s="1052"/>
      <c r="E273" s="1052"/>
      <c r="F273" s="1052"/>
      <c r="G273" s="1052"/>
      <c r="H273" s="1052"/>
      <c r="I273" s="1052"/>
      <c r="J273" s="1052"/>
      <c r="K273" s="1052"/>
      <c r="L273" s="1052"/>
      <c r="M273" s="1052"/>
      <c r="N273" s="1052"/>
      <c r="O273" s="1052"/>
      <c r="P273" s="1052"/>
      <c r="Q273" s="1052"/>
      <c r="R273" s="1052"/>
      <c r="S273" s="1052"/>
      <c r="T273" s="1052"/>
      <c r="U273" s="1052"/>
      <c r="V273" s="1052"/>
      <c r="W273" s="1052"/>
      <c r="X273" s="1052"/>
      <c r="Y273" s="1052"/>
      <c r="Z273" s="217"/>
    </row>
    <row r="274" spans="2:26" ht="5.25" customHeight="1">
      <c r="B274" s="116"/>
      <c r="C274" s="39"/>
      <c r="D274" s="39"/>
      <c r="F274" s="39"/>
      <c r="H274" s="39"/>
      <c r="J274" s="39"/>
      <c r="L274" s="39"/>
      <c r="N274" s="39"/>
      <c r="O274" s="39"/>
      <c r="Z274" s="217"/>
    </row>
    <row r="275" spans="2:26" ht="30" customHeight="1">
      <c r="B275" s="116"/>
      <c r="C275" s="1054" t="s">
        <v>169</v>
      </c>
      <c r="D275" s="1054"/>
      <c r="E275" s="1054"/>
      <c r="F275" s="1054"/>
      <c r="G275" s="1054"/>
      <c r="H275" s="1054"/>
      <c r="I275" s="1054"/>
      <c r="J275" s="1054"/>
      <c r="K275" s="1054"/>
      <c r="L275" s="1054"/>
      <c r="M275" s="1054"/>
      <c r="N275" s="1054"/>
      <c r="O275" s="1054"/>
      <c r="P275" s="1054"/>
      <c r="Q275" s="1054"/>
      <c r="R275" s="1054"/>
      <c r="S275" s="1054"/>
      <c r="T275" s="1054"/>
      <c r="U275" s="1054"/>
      <c r="V275" s="1054"/>
      <c r="W275" s="1054"/>
      <c r="X275" s="1054"/>
      <c r="Y275" s="1054"/>
      <c r="Z275" s="217"/>
    </row>
    <row r="276" spans="2:26" ht="15.75">
      <c r="B276" s="116"/>
      <c r="C276" s="1052" t="s">
        <v>170</v>
      </c>
      <c r="D276" s="1052"/>
      <c r="E276" s="1052"/>
      <c r="F276" s="1052"/>
      <c r="G276" s="1052"/>
      <c r="H276" s="1052"/>
      <c r="I276" s="1052"/>
      <c r="J276" s="1052"/>
      <c r="K276" s="1052"/>
      <c r="L276" s="1052"/>
      <c r="M276" s="1052"/>
      <c r="N276" s="1052"/>
      <c r="O276" s="1052"/>
      <c r="P276" s="1052"/>
      <c r="Q276" s="1052"/>
      <c r="R276" s="1052"/>
      <c r="S276" s="1052"/>
      <c r="T276" s="1052"/>
      <c r="U276" s="1052"/>
      <c r="V276" s="1052"/>
      <c r="W276" s="1052"/>
      <c r="X276" s="1052"/>
      <c r="Y276" s="1052"/>
      <c r="Z276" s="217"/>
    </row>
    <row r="277" spans="2:26" ht="15.75">
      <c r="B277" s="116"/>
      <c r="C277" s="1052" t="s">
        <v>171</v>
      </c>
      <c r="D277" s="1052"/>
      <c r="E277" s="1052"/>
      <c r="F277" s="1052"/>
      <c r="G277" s="1052"/>
      <c r="H277" s="1052"/>
      <c r="I277" s="1052"/>
      <c r="J277" s="1052"/>
      <c r="K277" s="1052"/>
      <c r="L277" s="1052"/>
      <c r="M277" s="1052"/>
      <c r="N277" s="1052"/>
      <c r="O277" s="1052"/>
      <c r="P277" s="1052"/>
      <c r="Q277" s="1052"/>
      <c r="R277" s="1052"/>
      <c r="S277" s="1052"/>
      <c r="T277" s="1052"/>
      <c r="U277" s="1052"/>
      <c r="V277" s="1052"/>
      <c r="W277" s="1052"/>
      <c r="X277" s="1052"/>
      <c r="Y277" s="506"/>
      <c r="Z277" s="217"/>
    </row>
    <row r="278" spans="2:26" ht="15.75">
      <c r="B278" s="116"/>
      <c r="C278" s="506"/>
      <c r="D278" s="506"/>
      <c r="F278" s="506"/>
      <c r="H278" s="506"/>
      <c r="J278" s="506"/>
      <c r="L278" s="506"/>
      <c r="N278" s="506"/>
      <c r="O278" s="506"/>
      <c r="P278" s="506"/>
      <c r="Q278" s="506"/>
      <c r="R278" s="506"/>
      <c r="T278" s="506"/>
      <c r="V278" s="506"/>
      <c r="X278" s="506"/>
      <c r="Y278" s="506"/>
      <c r="Z278" s="217"/>
    </row>
    <row r="279" spans="2:26" ht="15.75">
      <c r="B279" s="116"/>
      <c r="C279" s="1052" t="s">
        <v>10</v>
      </c>
      <c r="D279" s="1052"/>
      <c r="E279" s="1052"/>
      <c r="F279" s="1052"/>
      <c r="G279" s="1052"/>
      <c r="H279" s="1052"/>
      <c r="I279" s="1052"/>
      <c r="J279" s="1052"/>
      <c r="K279" s="1052"/>
      <c r="L279" s="1052"/>
      <c r="M279" s="1052"/>
      <c r="N279" s="1052"/>
      <c r="O279" s="1052"/>
      <c r="P279" s="1052"/>
      <c r="Q279" s="1052"/>
      <c r="R279" s="1052"/>
      <c r="S279" s="1052"/>
      <c r="T279" s="1052"/>
      <c r="U279" s="1052"/>
      <c r="V279" s="1052"/>
      <c r="W279" s="1052"/>
      <c r="X279" s="1052"/>
      <c r="Y279" s="1052"/>
      <c r="Z279" s="217"/>
    </row>
    <row r="280" spans="2:26">
      <c r="B280" s="238"/>
      <c r="C280" s="239"/>
      <c r="D280" s="239"/>
      <c r="E280" s="239"/>
      <c r="F280" s="239"/>
      <c r="G280" s="239"/>
      <c r="H280" s="239"/>
      <c r="I280" s="239"/>
      <c r="J280" s="239"/>
      <c r="K280" s="239"/>
      <c r="L280" s="239"/>
      <c r="M280" s="239"/>
      <c r="N280" s="239"/>
      <c r="O280" s="239"/>
      <c r="P280" s="239"/>
      <c r="Q280" s="239"/>
      <c r="R280" s="239"/>
      <c r="S280" s="239"/>
      <c r="T280" s="239"/>
      <c r="U280" s="239"/>
      <c r="V280" s="239"/>
      <c r="W280" s="239"/>
      <c r="X280" s="239"/>
      <c r="Y280" s="239"/>
      <c r="Z280" s="240"/>
    </row>
  </sheetData>
  <sheetProtection sheet="1" selectLockedCells="1"/>
  <mergeCells count="600">
    <mergeCell ref="U204:Y204"/>
    <mergeCell ref="K239:L239"/>
    <mergeCell ref="K241:L241"/>
    <mergeCell ref="K243:L243"/>
    <mergeCell ref="C249:H249"/>
    <mergeCell ref="K249:L249"/>
    <mergeCell ref="P261:Q261"/>
    <mergeCell ref="J61:N61"/>
    <mergeCell ref="J62:N62"/>
    <mergeCell ref="P61:R61"/>
    <mergeCell ref="C84:P84"/>
    <mergeCell ref="C85:P85"/>
    <mergeCell ref="W84:X84"/>
    <mergeCell ref="W85:X85"/>
    <mergeCell ref="S84:T84"/>
    <mergeCell ref="S85:T85"/>
    <mergeCell ref="R126:X126"/>
    <mergeCell ref="R128:X128"/>
    <mergeCell ref="C124:P124"/>
    <mergeCell ref="C126:P126"/>
    <mergeCell ref="C261:D261"/>
    <mergeCell ref="H258:L258"/>
    <mergeCell ref="C253:F253"/>
    <mergeCell ref="H253:N253"/>
    <mergeCell ref="H262:L262"/>
    <mergeCell ref="H263:L263"/>
    <mergeCell ref="H256:L256"/>
    <mergeCell ref="C276:Y276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M255:N255"/>
    <mergeCell ref="M256:N256"/>
    <mergeCell ref="M257:N257"/>
    <mergeCell ref="M258:N258"/>
    <mergeCell ref="P256:Q256"/>
    <mergeCell ref="P257:Q257"/>
    <mergeCell ref="P258:Q258"/>
    <mergeCell ref="P259:Q259"/>
    <mergeCell ref="P260:Q260"/>
    <mergeCell ref="H261:L261"/>
    <mergeCell ref="H257:L257"/>
    <mergeCell ref="C277:X277"/>
    <mergeCell ref="C279:Y279"/>
    <mergeCell ref="C266:Y268"/>
    <mergeCell ref="C270:Y270"/>
    <mergeCell ref="C272:Y272"/>
    <mergeCell ref="C273:Y273"/>
    <mergeCell ref="C275:Y275"/>
    <mergeCell ref="R256:T256"/>
    <mergeCell ref="R257:T257"/>
    <mergeCell ref="R258:T258"/>
    <mergeCell ref="R259:T259"/>
    <mergeCell ref="R260:T260"/>
    <mergeCell ref="R261:T261"/>
    <mergeCell ref="R262:T262"/>
    <mergeCell ref="R263:T263"/>
    <mergeCell ref="M259:N259"/>
    <mergeCell ref="M260:N260"/>
    <mergeCell ref="M261:N261"/>
    <mergeCell ref="M262:N262"/>
    <mergeCell ref="M263:N263"/>
    <mergeCell ref="C262:D262"/>
    <mergeCell ref="C263:D263"/>
    <mergeCell ref="P262:Q262"/>
    <mergeCell ref="P263:Q263"/>
    <mergeCell ref="P255:Q255"/>
    <mergeCell ref="C255:D255"/>
    <mergeCell ref="C256:D256"/>
    <mergeCell ref="C257:D257"/>
    <mergeCell ref="C258:D258"/>
    <mergeCell ref="C259:D259"/>
    <mergeCell ref="C260:D260"/>
    <mergeCell ref="H259:L259"/>
    <mergeCell ref="H260:L260"/>
    <mergeCell ref="H255:L255"/>
    <mergeCell ref="P253:T253"/>
    <mergeCell ref="R255:T255"/>
    <mergeCell ref="C222:Y222"/>
    <mergeCell ref="F215:H215"/>
    <mergeCell ref="F216:H216"/>
    <mergeCell ref="F217:H217"/>
    <mergeCell ref="F218:H218"/>
    <mergeCell ref="C247:Y247"/>
    <mergeCell ref="C251:Y251"/>
    <mergeCell ref="C232:D232"/>
    <mergeCell ref="J232:P232"/>
    <mergeCell ref="L228:P228"/>
    <mergeCell ref="L230:P230"/>
    <mergeCell ref="F228:H228"/>
    <mergeCell ref="F230:H230"/>
    <mergeCell ref="C245:Y245"/>
    <mergeCell ref="Q216:S216"/>
    <mergeCell ref="T216:V216"/>
    <mergeCell ref="Q215:Y215"/>
    <mergeCell ref="C215:D218"/>
    <mergeCell ref="C237:Y237"/>
    <mergeCell ref="C243:H243"/>
    <mergeCell ref="C239:H239"/>
    <mergeCell ref="C241:H241"/>
    <mergeCell ref="F224:H224"/>
    <mergeCell ref="F225:H225"/>
    <mergeCell ref="F226:H226"/>
    <mergeCell ref="C224:D226"/>
    <mergeCell ref="J224:O224"/>
    <mergeCell ref="J225:O225"/>
    <mergeCell ref="J226:O226"/>
    <mergeCell ref="Q224:Y226"/>
    <mergeCell ref="C236:Y236"/>
    <mergeCell ref="C234:Y234"/>
    <mergeCell ref="J228:K228"/>
    <mergeCell ref="J230:K230"/>
    <mergeCell ref="C198:G198"/>
    <mergeCell ref="H198:J198"/>
    <mergeCell ref="K198:O198"/>
    <mergeCell ref="P198:R198"/>
    <mergeCell ref="S198:T198"/>
    <mergeCell ref="U198:Y198"/>
    <mergeCell ref="H220:N220"/>
    <mergeCell ref="L215:P215"/>
    <mergeCell ref="L216:P216"/>
    <mergeCell ref="L217:Q217"/>
    <mergeCell ref="C220:G220"/>
    <mergeCell ref="Q220:Y220"/>
    <mergeCell ref="I202:J202"/>
    <mergeCell ref="K201:O202"/>
    <mergeCell ref="P201:Y202"/>
    <mergeCell ref="C201:G202"/>
    <mergeCell ref="C208:D209"/>
    <mergeCell ref="H208:R209"/>
    <mergeCell ref="T208:Y209"/>
    <mergeCell ref="C206:T206"/>
    <mergeCell ref="C211:Y211"/>
    <mergeCell ref="C213:Y213"/>
    <mergeCell ref="I201:J201"/>
    <mergeCell ref="C204:T204"/>
    <mergeCell ref="S195:T195"/>
    <mergeCell ref="U195:Y195"/>
    <mergeCell ref="C196:G196"/>
    <mergeCell ref="H196:J196"/>
    <mergeCell ref="K196:O196"/>
    <mergeCell ref="P196:R196"/>
    <mergeCell ref="S196:T196"/>
    <mergeCell ref="U196:Y196"/>
    <mergeCell ref="K199:O199"/>
    <mergeCell ref="P199:R199"/>
    <mergeCell ref="S199:T199"/>
    <mergeCell ref="U199:Y199"/>
    <mergeCell ref="C197:G197"/>
    <mergeCell ref="H197:J197"/>
    <mergeCell ref="C199:G199"/>
    <mergeCell ref="H199:J199"/>
    <mergeCell ref="C195:G195"/>
    <mergeCell ref="H195:J195"/>
    <mergeCell ref="K195:O195"/>
    <mergeCell ref="P195:R195"/>
    <mergeCell ref="K197:O197"/>
    <mergeCell ref="P197:R197"/>
    <mergeCell ref="S197:T197"/>
    <mergeCell ref="U197:Y197"/>
    <mergeCell ref="C87:Y87"/>
    <mergeCell ref="C88:Y88"/>
    <mergeCell ref="C89:Y89"/>
    <mergeCell ref="D80:Y80"/>
    <mergeCell ref="Q137:R137"/>
    <mergeCell ref="S137:T137"/>
    <mergeCell ref="Q138:R138"/>
    <mergeCell ref="S138:T138"/>
    <mergeCell ref="I136:L136"/>
    <mergeCell ref="D82:N82"/>
    <mergeCell ref="Q82:Y82"/>
    <mergeCell ref="C128:P128"/>
    <mergeCell ref="S135:T135"/>
    <mergeCell ref="U135:Y135"/>
    <mergeCell ref="I135:L135"/>
    <mergeCell ref="C91:Y91"/>
    <mergeCell ref="S189:T190"/>
    <mergeCell ref="U189:Y190"/>
    <mergeCell ref="K189:R189"/>
    <mergeCell ref="H189:J190"/>
    <mergeCell ref="P185:R185"/>
    <mergeCell ref="S185:W185"/>
    <mergeCell ref="C175:L175"/>
    <mergeCell ref="C187:Y187"/>
    <mergeCell ref="F173:H173"/>
    <mergeCell ref="P175:X175"/>
    <mergeCell ref="S184:T184"/>
    <mergeCell ref="U184:W184"/>
    <mergeCell ref="Q182:R182"/>
    <mergeCell ref="S182:T182"/>
    <mergeCell ref="Q183:R183"/>
    <mergeCell ref="S183:T183"/>
    <mergeCell ref="U182:W182"/>
    <mergeCell ref="U183:W183"/>
    <mergeCell ref="Q180:R180"/>
    <mergeCell ref="S180:T180"/>
    <mergeCell ref="Q181:R181"/>
    <mergeCell ref="S181:T181"/>
    <mergeCell ref="U180:W180"/>
    <mergeCell ref="U181:W181"/>
    <mergeCell ref="L46:Y46"/>
    <mergeCell ref="D51:N51"/>
    <mergeCell ref="D53:N53"/>
    <mergeCell ref="D55:N55"/>
    <mergeCell ref="F47:H47"/>
    <mergeCell ref="C45:D47"/>
    <mergeCell ref="L45:P45"/>
    <mergeCell ref="L47:Y47"/>
    <mergeCell ref="Q45:Y45"/>
    <mergeCell ref="W51:Y51"/>
    <mergeCell ref="C49:Y49"/>
    <mergeCell ref="U57:Y57"/>
    <mergeCell ref="C57:T57"/>
    <mergeCell ref="C59:Y59"/>
    <mergeCell ref="C61:F62"/>
    <mergeCell ref="H61:I61"/>
    <mergeCell ref="H62:I62"/>
    <mergeCell ref="C66:Y66"/>
    <mergeCell ref="C68:Y68"/>
    <mergeCell ref="C78:Y78"/>
    <mergeCell ref="N74:O74"/>
    <mergeCell ref="R70:S70"/>
    <mergeCell ref="N72:O72"/>
    <mergeCell ref="D70:P70"/>
    <mergeCell ref="D72:L72"/>
    <mergeCell ref="D74:L74"/>
    <mergeCell ref="D76:Y76"/>
    <mergeCell ref="W70:Y70"/>
    <mergeCell ref="C43:H43"/>
    <mergeCell ref="J43:L43"/>
    <mergeCell ref="F45:H45"/>
    <mergeCell ref="F46:H46"/>
    <mergeCell ref="U136:Y136"/>
    <mergeCell ref="U137:Y137"/>
    <mergeCell ref="U138:Y138"/>
    <mergeCell ref="U139:Y139"/>
    <mergeCell ref="U140:Y140"/>
    <mergeCell ref="N136:P136"/>
    <mergeCell ref="N137:P137"/>
    <mergeCell ref="N138:P138"/>
    <mergeCell ref="N139:P139"/>
    <mergeCell ref="N140:P140"/>
    <mergeCell ref="Q136:R136"/>
    <mergeCell ref="S136:T136"/>
    <mergeCell ref="I137:L137"/>
    <mergeCell ref="I138:L138"/>
    <mergeCell ref="F135:G135"/>
    <mergeCell ref="N135:P135"/>
    <mergeCell ref="Q135:R135"/>
    <mergeCell ref="C135:E135"/>
    <mergeCell ref="F136:G136"/>
    <mergeCell ref="F139:G139"/>
    <mergeCell ref="Q178:R178"/>
    <mergeCell ref="S178:T178"/>
    <mergeCell ref="Q179:R179"/>
    <mergeCell ref="S179:T179"/>
    <mergeCell ref="U178:W178"/>
    <mergeCell ref="U179:W179"/>
    <mergeCell ref="Q177:R177"/>
    <mergeCell ref="S177:T177"/>
    <mergeCell ref="U177:W177"/>
    <mergeCell ref="P176:W176"/>
    <mergeCell ref="Q173:R173"/>
    <mergeCell ref="S173:T173"/>
    <mergeCell ref="U173:X173"/>
    <mergeCell ref="N173:P173"/>
    <mergeCell ref="Q171:R171"/>
    <mergeCell ref="S171:T171"/>
    <mergeCell ref="U171:X171"/>
    <mergeCell ref="Q172:R172"/>
    <mergeCell ref="S172:T172"/>
    <mergeCell ref="U172:X172"/>
    <mergeCell ref="N171:P171"/>
    <mergeCell ref="N172:P172"/>
    <mergeCell ref="Q169:R169"/>
    <mergeCell ref="S169:T169"/>
    <mergeCell ref="U169:X169"/>
    <mergeCell ref="Q170:R170"/>
    <mergeCell ref="S170:T170"/>
    <mergeCell ref="U170:X170"/>
    <mergeCell ref="N169:P169"/>
    <mergeCell ref="N170:P170"/>
    <mergeCell ref="Q167:R167"/>
    <mergeCell ref="S167:T167"/>
    <mergeCell ref="Q168:R168"/>
    <mergeCell ref="S168:T168"/>
    <mergeCell ref="N167:P167"/>
    <mergeCell ref="N168:P168"/>
    <mergeCell ref="U167:Y167"/>
    <mergeCell ref="U168:Y168"/>
    <mergeCell ref="Q165:R165"/>
    <mergeCell ref="S165:T165"/>
    <mergeCell ref="Q166:R166"/>
    <mergeCell ref="S166:T166"/>
    <mergeCell ref="N165:P165"/>
    <mergeCell ref="N166:P166"/>
    <mergeCell ref="U165:Y165"/>
    <mergeCell ref="U166:Y166"/>
    <mergeCell ref="Q163:R163"/>
    <mergeCell ref="S163:T163"/>
    <mergeCell ref="Q164:R164"/>
    <mergeCell ref="S164:T164"/>
    <mergeCell ref="N163:P163"/>
    <mergeCell ref="N164:P164"/>
    <mergeCell ref="U163:Y163"/>
    <mergeCell ref="U164:Y164"/>
    <mergeCell ref="Q161:R161"/>
    <mergeCell ref="S161:T161"/>
    <mergeCell ref="Q162:R162"/>
    <mergeCell ref="S162:T162"/>
    <mergeCell ref="N161:P161"/>
    <mergeCell ref="N162:P162"/>
    <mergeCell ref="U161:Y161"/>
    <mergeCell ref="U162:Y162"/>
    <mergeCell ref="Q159:R159"/>
    <mergeCell ref="S159:T159"/>
    <mergeCell ref="Q160:R160"/>
    <mergeCell ref="S160:T160"/>
    <mergeCell ref="N159:P159"/>
    <mergeCell ref="N160:P160"/>
    <mergeCell ref="U159:Y159"/>
    <mergeCell ref="U160:Y160"/>
    <mergeCell ref="Q157:R157"/>
    <mergeCell ref="S157:T157"/>
    <mergeCell ref="Q158:R158"/>
    <mergeCell ref="S158:T158"/>
    <mergeCell ref="N157:P157"/>
    <mergeCell ref="N158:P158"/>
    <mergeCell ref="U157:Y157"/>
    <mergeCell ref="U158:Y158"/>
    <mergeCell ref="Q155:R155"/>
    <mergeCell ref="S155:T155"/>
    <mergeCell ref="Q156:R156"/>
    <mergeCell ref="S156:T156"/>
    <mergeCell ref="N155:P155"/>
    <mergeCell ref="N156:P156"/>
    <mergeCell ref="U155:Y155"/>
    <mergeCell ref="U156:Y156"/>
    <mergeCell ref="Q153:R153"/>
    <mergeCell ref="S153:T153"/>
    <mergeCell ref="Q154:R154"/>
    <mergeCell ref="S154:T154"/>
    <mergeCell ref="N153:P153"/>
    <mergeCell ref="N154:P154"/>
    <mergeCell ref="U153:Y153"/>
    <mergeCell ref="U154:Y154"/>
    <mergeCell ref="Q151:R151"/>
    <mergeCell ref="S151:T151"/>
    <mergeCell ref="Q152:R152"/>
    <mergeCell ref="S152:T152"/>
    <mergeCell ref="N151:P151"/>
    <mergeCell ref="N152:P152"/>
    <mergeCell ref="U151:Y151"/>
    <mergeCell ref="U152:Y152"/>
    <mergeCell ref="Q149:R149"/>
    <mergeCell ref="S149:T149"/>
    <mergeCell ref="Q150:R150"/>
    <mergeCell ref="S150:T150"/>
    <mergeCell ref="N149:P149"/>
    <mergeCell ref="N150:P150"/>
    <mergeCell ref="U149:Y149"/>
    <mergeCell ref="U150:Y150"/>
    <mergeCell ref="Q147:R147"/>
    <mergeCell ref="S147:T147"/>
    <mergeCell ref="Q148:R148"/>
    <mergeCell ref="S148:T148"/>
    <mergeCell ref="N147:P147"/>
    <mergeCell ref="N148:P148"/>
    <mergeCell ref="U147:Y147"/>
    <mergeCell ref="U148:Y148"/>
    <mergeCell ref="Q145:R145"/>
    <mergeCell ref="S145:T145"/>
    <mergeCell ref="Q146:R146"/>
    <mergeCell ref="S146:T146"/>
    <mergeCell ref="N145:P145"/>
    <mergeCell ref="N146:P146"/>
    <mergeCell ref="U145:Y145"/>
    <mergeCell ref="U146:Y146"/>
    <mergeCell ref="Q143:R143"/>
    <mergeCell ref="Q144:R144"/>
    <mergeCell ref="S144:T144"/>
    <mergeCell ref="N143:P143"/>
    <mergeCell ref="N144:P144"/>
    <mergeCell ref="U143:Y143"/>
    <mergeCell ref="U144:Y144"/>
    <mergeCell ref="S143:T143"/>
    <mergeCell ref="Q141:R141"/>
    <mergeCell ref="S141:T141"/>
    <mergeCell ref="Q142:R142"/>
    <mergeCell ref="S142:T142"/>
    <mergeCell ref="N141:P141"/>
    <mergeCell ref="N142:P142"/>
    <mergeCell ref="U141:Y141"/>
    <mergeCell ref="U142:Y142"/>
    <mergeCell ref="Q139:R139"/>
    <mergeCell ref="S139:T139"/>
    <mergeCell ref="Q140:R140"/>
    <mergeCell ref="S140:T140"/>
    <mergeCell ref="C191:G191"/>
    <mergeCell ref="H191:J191"/>
    <mergeCell ref="C193:G193"/>
    <mergeCell ref="H193:J193"/>
    <mergeCell ref="K193:O193"/>
    <mergeCell ref="P193:R193"/>
    <mergeCell ref="S193:T193"/>
    <mergeCell ref="U193:Y193"/>
    <mergeCell ref="C194:G194"/>
    <mergeCell ref="H194:J194"/>
    <mergeCell ref="K194:O194"/>
    <mergeCell ref="P194:R194"/>
    <mergeCell ref="S194:T194"/>
    <mergeCell ref="U194:Y194"/>
    <mergeCell ref="K191:O191"/>
    <mergeCell ref="P191:R191"/>
    <mergeCell ref="S191:T191"/>
    <mergeCell ref="U191:Y191"/>
    <mergeCell ref="C192:G192"/>
    <mergeCell ref="H192:J192"/>
    <mergeCell ref="K192:O192"/>
    <mergeCell ref="P192:R192"/>
    <mergeCell ref="S192:T192"/>
    <mergeCell ref="U192:Y192"/>
    <mergeCell ref="C185:G185"/>
    <mergeCell ref="H185:L185"/>
    <mergeCell ref="K190:O190"/>
    <mergeCell ref="P190:R190"/>
    <mergeCell ref="C189:G190"/>
    <mergeCell ref="E183:G183"/>
    <mergeCell ref="I183:L183"/>
    <mergeCell ref="E184:G184"/>
    <mergeCell ref="I184:L184"/>
    <mergeCell ref="Q184:R184"/>
    <mergeCell ref="E180:G180"/>
    <mergeCell ref="I180:L180"/>
    <mergeCell ref="E181:G181"/>
    <mergeCell ref="I181:L181"/>
    <mergeCell ref="E182:G182"/>
    <mergeCell ref="I182:L182"/>
    <mergeCell ref="E177:G177"/>
    <mergeCell ref="I177:L177"/>
    <mergeCell ref="E178:G178"/>
    <mergeCell ref="I178:L178"/>
    <mergeCell ref="E179:G179"/>
    <mergeCell ref="I179:L179"/>
    <mergeCell ref="E176:G176"/>
    <mergeCell ref="I176:L176"/>
    <mergeCell ref="F169:G169"/>
    <mergeCell ref="F170:G170"/>
    <mergeCell ref="F171:G171"/>
    <mergeCell ref="I169:L169"/>
    <mergeCell ref="I170:L170"/>
    <mergeCell ref="I171:L171"/>
    <mergeCell ref="F167:G167"/>
    <mergeCell ref="F168:G168"/>
    <mergeCell ref="C172:E172"/>
    <mergeCell ref="C173:E173"/>
    <mergeCell ref="C167:E167"/>
    <mergeCell ref="C168:E168"/>
    <mergeCell ref="C169:E169"/>
    <mergeCell ref="C170:E170"/>
    <mergeCell ref="C171:E171"/>
    <mergeCell ref="I166:L166"/>
    <mergeCell ref="I167:L167"/>
    <mergeCell ref="I168:L168"/>
    <mergeCell ref="F164:G164"/>
    <mergeCell ref="F165:G165"/>
    <mergeCell ref="I163:L163"/>
    <mergeCell ref="I164:L164"/>
    <mergeCell ref="I165:L165"/>
    <mergeCell ref="F161:G161"/>
    <mergeCell ref="F162:G162"/>
    <mergeCell ref="F163:G163"/>
    <mergeCell ref="F166:G166"/>
    <mergeCell ref="I160:L160"/>
    <mergeCell ref="I161:L161"/>
    <mergeCell ref="I162:L162"/>
    <mergeCell ref="F158:G158"/>
    <mergeCell ref="F159:G159"/>
    <mergeCell ref="I157:L157"/>
    <mergeCell ref="I158:L158"/>
    <mergeCell ref="I159:L159"/>
    <mergeCell ref="F155:G155"/>
    <mergeCell ref="F156:G156"/>
    <mergeCell ref="F157:G157"/>
    <mergeCell ref="F160:G160"/>
    <mergeCell ref="F143:G143"/>
    <mergeCell ref="F144:G144"/>
    <mergeCell ref="I154:L154"/>
    <mergeCell ref="I155:L155"/>
    <mergeCell ref="I156:L156"/>
    <mergeCell ref="F152:G152"/>
    <mergeCell ref="F153:G153"/>
    <mergeCell ref="I151:L151"/>
    <mergeCell ref="I152:L152"/>
    <mergeCell ref="I153:L153"/>
    <mergeCell ref="F149:G149"/>
    <mergeCell ref="F150:G150"/>
    <mergeCell ref="F151:G151"/>
    <mergeCell ref="F154:G154"/>
    <mergeCell ref="I141:L141"/>
    <mergeCell ref="F137:G137"/>
    <mergeCell ref="F138:G138"/>
    <mergeCell ref="C149:E149"/>
    <mergeCell ref="C150:E150"/>
    <mergeCell ref="F142:G142"/>
    <mergeCell ref="F145:G145"/>
    <mergeCell ref="F148:G148"/>
    <mergeCell ref="C142:E142"/>
    <mergeCell ref="C143:E143"/>
    <mergeCell ref="C144:E144"/>
    <mergeCell ref="C145:E145"/>
    <mergeCell ref="C146:E146"/>
    <mergeCell ref="I142:L142"/>
    <mergeCell ref="I143:L143"/>
    <mergeCell ref="I144:L144"/>
    <mergeCell ref="I148:L148"/>
    <mergeCell ref="I149:L149"/>
    <mergeCell ref="I150:L150"/>
    <mergeCell ref="F146:G146"/>
    <mergeCell ref="F147:G147"/>
    <mergeCell ref="I145:L145"/>
    <mergeCell ref="I146:L146"/>
    <mergeCell ref="I147:L147"/>
    <mergeCell ref="C265:Y265"/>
    <mergeCell ref="C131:Y131"/>
    <mergeCell ref="C133:Y133"/>
    <mergeCell ref="W106:Y106"/>
    <mergeCell ref="W99:Y99"/>
    <mergeCell ref="W114:Y114"/>
    <mergeCell ref="W100:Y100"/>
    <mergeCell ref="W107:Y107"/>
    <mergeCell ref="W115:Y115"/>
    <mergeCell ref="C136:E136"/>
    <mergeCell ref="C137:E137"/>
    <mergeCell ref="C138:E138"/>
    <mergeCell ref="C139:E139"/>
    <mergeCell ref="C140:E140"/>
    <mergeCell ref="C141:E141"/>
    <mergeCell ref="F232:H232"/>
    <mergeCell ref="R232:Y232"/>
    <mergeCell ref="C152:E152"/>
    <mergeCell ref="C153:E153"/>
    <mergeCell ref="C154:E154"/>
    <mergeCell ref="C155:E155"/>
    <mergeCell ref="C156:E156"/>
    <mergeCell ref="C147:E147"/>
    <mergeCell ref="C148:E148"/>
    <mergeCell ref="C37:F39"/>
    <mergeCell ref="L37:O39"/>
    <mergeCell ref="P37:Y39"/>
    <mergeCell ref="C41:Y41"/>
    <mergeCell ref="Q51:T51"/>
    <mergeCell ref="Q53:T53"/>
    <mergeCell ref="Q55:T55"/>
    <mergeCell ref="T61:Y61"/>
    <mergeCell ref="U206:Y206"/>
    <mergeCell ref="C151:E151"/>
    <mergeCell ref="C162:E162"/>
    <mergeCell ref="C163:E163"/>
    <mergeCell ref="C164:E164"/>
    <mergeCell ref="C165:E165"/>
    <mergeCell ref="C166:E166"/>
    <mergeCell ref="C157:E157"/>
    <mergeCell ref="C158:E158"/>
    <mergeCell ref="C159:E159"/>
    <mergeCell ref="C160:E160"/>
    <mergeCell ref="C161:E161"/>
    <mergeCell ref="F140:G140"/>
    <mergeCell ref="F141:G141"/>
    <mergeCell ref="I139:L139"/>
    <mergeCell ref="I140:L140"/>
    <mergeCell ref="C11:F11"/>
    <mergeCell ref="L4:X5"/>
    <mergeCell ref="D3:X3"/>
    <mergeCell ref="G11:Y11"/>
    <mergeCell ref="C15:Y15"/>
    <mergeCell ref="C17:F19"/>
    <mergeCell ref="L17:Y19"/>
    <mergeCell ref="C35:F35"/>
    <mergeCell ref="H35:J35"/>
    <mergeCell ref="L35:P35"/>
    <mergeCell ref="Q35:Y35"/>
    <mergeCell ref="C27:Y27"/>
    <mergeCell ref="C8:Y8"/>
    <mergeCell ref="C21:F25"/>
    <mergeCell ref="L21:Y25"/>
    <mergeCell ref="C29:F29"/>
    <mergeCell ref="C31:F31"/>
    <mergeCell ref="C33:F33"/>
    <mergeCell ref="H29:Y29"/>
    <mergeCell ref="H31:Y31"/>
    <mergeCell ref="H33:J33"/>
    <mergeCell ref="L33:P33"/>
    <mergeCell ref="Q33:Y33"/>
  </mergeCells>
  <dataValidations xWindow="678" yWindow="412" count="51">
    <dataValidation allowBlank="1" showInputMessage="1" showErrorMessage="1" prompt="Descrever alguma observação importante sobre a solicitação de conexão, caso não tenha ficado claro durante o preenchimento do formulário!" sqref="C266" xr:uid="{00000000-0002-0000-0400-000000000000}"/>
    <dataValidation allowBlank="1" showInputMessage="1" showErrorMessage="1" prompt="Informar complemento futuro" sqref="V228:X231" xr:uid="{00000000-0002-0000-0400-000001000000}"/>
    <dataValidation allowBlank="1" showInputMessage="1" showErrorMessage="1" prompt="Informar complemento atual" sqref="Q228:S231" xr:uid="{00000000-0002-0000-0400-000002000000}"/>
    <dataValidation allowBlank="1" showInputMessage="1" showErrorMessage="1" prompt="Informar identificador conforme seleção do tipo !" sqref="H227 I224:I227 J227:M227" xr:uid="{00000000-0002-0000-0400-000003000000}"/>
    <dataValidation allowBlank="1" showInputMessage="1" showErrorMessage="1" prompt="Descrever partida silmultânea dos motores!" sqref="P201" xr:uid="{00000000-0002-0000-0400-000004000000}"/>
    <dataValidation allowBlank="1" showInputMessage="1" showErrorMessage="1" prompt="Informar quantidade de equipamentos!" sqref="H177:I184 T178:U184" xr:uid="{00000000-0002-0000-0400-000005000000}"/>
    <dataValidation allowBlank="1" showInputMessage="1" showErrorMessage="1" prompt="Informar potência em W do equipamento!" sqref="F177:G184" xr:uid="{00000000-0002-0000-0400-000006000000}"/>
    <dataValidation allowBlank="1" showInputMessage="1" showErrorMessage="1" prompt="Informar nome do equipamento, caso não esteja listado na tabela!" sqref="C177:C184" xr:uid="{00000000-0002-0000-0400-000007000000}"/>
    <dataValidation type="list" allowBlank="1" showInputMessage="1" showErrorMessage="1" prompt="Se possível identificar o tipo de rede que atende o local. _x000a_Para rede monofásica, existe somente um cabo chegando ao transformador, e para redes trifásicas são 3 fios que chegam ao transformador!" sqref="R128" xr:uid="{00000000-0002-0000-0400-000008000000}">
      <formula1>"Monofásica,Bifásica,Trifásica"</formula1>
    </dataValidation>
    <dataValidation allowBlank="1" showInputMessage="1" showErrorMessage="1" prompt="Observar a figura 3,se possível identificar o código do transformador mais próximo e preencher nesse campo!" sqref="R126 T127:X127" xr:uid="{00000000-0002-0000-0400-000009000000}"/>
    <dataValidation allowBlank="1" showInputMessage="1" showErrorMessage="1" prompt="Informar município para propriedade rural" sqref="D82:D83 O82:O83 E83:N83" xr:uid="{00000000-0002-0000-0400-00000A000000}"/>
    <dataValidation allowBlank="1" showInputMessage="1" showErrorMessage="1" prompt="Informar distrito ou comunidade ou região para propriedade rural" sqref="H81:Y81" xr:uid="{00000000-0002-0000-0400-00000B000000}"/>
    <dataValidation allowBlank="1" showInputMessage="1" showErrorMessage="1" prompt="Informar ponto de referência para propriedade urbana" sqref="F77:N77" xr:uid="{00000000-0002-0000-0400-00000C000000}"/>
    <dataValidation allowBlank="1" showInputMessage="1" showErrorMessage="1" prompt="Informar município para propriedade urbana" sqref="N75 M74:M75 F75:L75" xr:uid="{00000000-0002-0000-0400-00000D000000}"/>
    <dataValidation allowBlank="1" showInputMessage="1" showErrorMessage="1" prompt="Informar CEP para propriedade urbana" sqref="Q72:W73" xr:uid="{00000000-0002-0000-0400-00000E000000}"/>
    <dataValidation allowBlank="1" showInputMessage="1" showErrorMessage="1" prompt="Informar bairro para propriedade urbana" sqref="N73 M72:M73 F73:L73" xr:uid="{00000000-0002-0000-0400-00000F000000}"/>
    <dataValidation allowBlank="1" showInputMessage="1" showErrorMessage="1" prompt="Informar complemento para propriedade urbana" sqref="V70:W71" xr:uid="{00000000-0002-0000-0400-000010000000}"/>
    <dataValidation allowBlank="1" showInputMessage="1" showErrorMessage="1" prompt="Informar enderço para propriedade urbana" sqref="F71:N71" xr:uid="{00000000-0002-0000-0400-000011000000}"/>
    <dataValidation allowBlank="1" showInputMessage="1" showErrorMessage="1" prompt="Se possível informar numero de instalação do vizinho mais próximo" sqref="M65 F65" xr:uid="{00000000-0002-0000-0400-000012000000}"/>
    <dataValidation type="list" allowBlank="1" showInputMessage="1" showErrorMessage="1" prompt="Favor informar o fuso referente a localização!" sqref="L63:M63" xr:uid="{00000000-0002-0000-0400-000013000000}">
      <formula1>"22,23,24"</formula1>
    </dataValidation>
    <dataValidation allowBlank="1" showInputMessage="1" showErrorMessage="1" prompt="Informar e-mail para recebimento da fatura" sqref="J45:J47" xr:uid="{00000000-0002-0000-0400-000014000000}"/>
    <dataValidation type="list" allowBlank="1" showInputMessage="1" showErrorMessage="1" prompt="Escolher a forma de recebimento da fatura" sqref="K45:K47" xr:uid="{00000000-0002-0000-0400-000015000000}">
      <formula1>"E-mail,Endereço,Agência Correios(Caixa postal)"</formula1>
    </dataValidation>
    <dataValidation type="list" allowBlank="1" showInputMessage="1" showErrorMessage="1" prompt="Responder sim ou não " sqref="I43:I44 H44" xr:uid="{00000000-0002-0000-0400-000016000000}">
      <formula1>"Sim,Não"</formula1>
    </dataValidation>
    <dataValidation allowBlank="1" showInputMessage="1" showErrorMessage="1" prompt="Informar e-mail do proprietário" sqref="O36:P36 Q35:Q36 R36:Y36" xr:uid="{00000000-0002-0000-0400-000017000000}"/>
    <dataValidation allowBlank="1" showInputMessage="1" showErrorMessage="1" prompt="Informar e-mail do solicitante. _x000a_Caso o solicitante seja o proprietário, preencher somente o campo &quot;e-mail do proprietário&quot;" sqref="G35:K36 D36:F36" xr:uid="{00000000-0002-0000-0400-000018000000}"/>
    <dataValidation type="list" allowBlank="1" showInputMessage="1" showErrorMessage="1" prompt="Informar a quantidade de caixas que serão conectadas nessa solicitação!" sqref="H26 I21:I26 K21:K26 J26 H28:K28" xr:uid="{00000000-0002-0000-0400-000019000000}">
      <formula1>"1 CAIXA,2 CAIXAS,3 CAIXAS"</formula1>
    </dataValidation>
    <dataValidation allowBlank="1" showInputMessage="1" showErrorMessage="1" prompt="Informar numero de telefone do proprietário com DDD_x000a_Ex:(31) 9 9965-1234" sqref="O34:Y34" xr:uid="{00000000-0002-0000-0400-00001A000000}"/>
    <dataValidation allowBlank="1" showInputMessage="1" showErrorMessage="1" prompt="Informar telefone do solicitante. _x000a_Caso o solicitante seja o proprietário, preencher somente o campo &quot;Telefone do proprietário&quot;" sqref="D34:F34 G33:H34 K33:K34 I34:J34" xr:uid="{00000000-0002-0000-0400-00001B000000}"/>
    <dataValidation allowBlank="1" showInputMessage="1" showErrorMessage="1" prompt="Informar nome do proprietário" sqref="H29" xr:uid="{00000000-0002-0000-0400-00001C000000}"/>
    <dataValidation type="list" allowBlank="1" showErrorMessage="1" sqref="J48:K48" xr:uid="{00000000-0002-0000-0400-00001D000000}">
      <formula1>"E-mail,Endereço,Agência Correios(Caixa postal)"</formula1>
    </dataValidation>
    <dataValidation type="textLength" allowBlank="1" showInputMessage="1" showErrorMessage="1" error="INFORMAR LONGITUDE COM 10 CARACTERES NO FORMATO &quot;-43,999999&quot;" prompt="Informar longitude com 6 dígitos decimais_x000a_Ex: -43,123456" sqref="O63:P63" xr:uid="{00000000-0002-0000-0400-00001E000000}">
      <formula1>10</formula1>
      <formula2>10</formula2>
    </dataValidation>
    <dataValidation operator="greaterThanOrEqual" allowBlank="1" showErrorMessage="1" prompt="Quantidade - Número de objetos na instalação" sqref="C185 P185 C205:Y205 L177:L184 M176:O185 Y175:Y186 X176:X186" xr:uid="{00000000-0002-0000-0400-00001F000000}"/>
    <dataValidation allowBlank="1" showErrorMessage="1" sqref="V178:W184 J177:K184 M43:M44 L44" xr:uid="{00000000-0002-0000-0400-000020000000}"/>
    <dataValidation type="list" allowBlank="1" showErrorMessage="1" sqref="AA211:AA212 AA214" xr:uid="{00000000-0002-0000-0400-000021000000}">
      <formula1>"Conexão Nova,Alteração de Carga,Caixa Existente sem Alteração"</formula1>
    </dataValidation>
    <dataValidation type="decimal" operator="greaterThan" allowBlank="1" showErrorMessage="1" sqref="J232" xr:uid="{00000000-0002-0000-0400-000022000000}">
      <formula1>-1</formula1>
    </dataValidation>
    <dataValidation type="list" allowBlank="1" showInputMessage="1" showErrorMessage="1" prompt="Informar qual será o tipo de identificação à ser preenchido!" sqref="F227:G227" xr:uid="{00000000-0002-0000-0400-000023000000}">
      <formula1>"Instalação de Nº:*,Medidor de Nº:*,Caixa de Nº:*"</formula1>
    </dataValidation>
    <dataValidation allowBlank="1" showInputMessage="1" showErrorMessage="1" prompt="Favor escolher entre &quot;Sim&quot; ou &quot;Não&quot;" sqref="H39 J37 J39 H37 P188:Q188 H201:H203" xr:uid="{00000000-0002-0000-0400-000024000000}"/>
    <dataValidation operator="greaterThanOrEqual" allowBlank="1" showInputMessage="1" showErrorMessage="1" prompt="Quantidade - Número de objetos na instalação" sqref="H135:I144 F144:G144 V152:Y154 N169:P170 V156:Y160 J156:K156 C159 H176:I176 H208 C210 S135 N136:P138 J136:K144 C136:C144 Q152:Q154 Q137:R144 V139:W144 T158:U160 C152:M154 C161:M164 X146:Y151 J147:K151 L156:M157 M135:M143 C160:N160 Q156:Q160 C156:I157 L146:M151 R152:S160 T152:U156 U135 X138:Y144 G137:G142 V146:W146 D158:M159 C166 C168:C170 D137:E144 L136:L143 Q146:U151 C146:I151 V148:W151 Q161:Y164 F136:F142 S136:U144 Q166:Y174 D174:L174 D166:M170 N150:N154 O160:P164 N162:N164 O153:P154 O150:P151 N165:P165 N140:P145 N155:P155 C171:F173 I171:P173 G171:H172 C174:C176 U177 P174:P177 E176 C186:W186 S177 M174:O175 C207:D207 E207:G208 H207:R207 S207:T208 U207:Y207" xr:uid="{00000000-0002-0000-0400-000025000000}"/>
    <dataValidation type="decimal" allowBlank="1" showErrorMessage="1" sqref="P64:Q65 P72:P75 P77:Q77" xr:uid="{00000000-0002-0000-0400-000026000000}">
      <formula1>3000000000</formula1>
      <formula2>3999999999</formula2>
    </dataValidation>
    <dataValidation type="list" allowBlank="1" showInputMessage="1" showErrorMessage="1" prompt="Favor escolher entre &quot;Sim&quot; ou &quot;Não&quot;" sqref="K37:K39 T125:U125 J38" xr:uid="{00000000-0002-0000-0400-000027000000}">
      <formula1>"Sim,Não"</formula1>
    </dataValidation>
    <dataValidation type="list" allowBlank="1" showInputMessage="1" showErrorMessage="1" prompt="Favor escolher data para vencimento da fatura" sqref="J43:J44 K44" xr:uid="{00000000-0002-0000-0400-000028000000}">
      <formula1>"1,6,11,17,22,27"</formula1>
    </dataValidation>
    <dataValidation allowBlank="1" showInputMessage="1" showErrorMessage="1" prompt="Informar se a unidade está localizada em aréa urbana ou rural" sqref="H17:K20" xr:uid="{00000000-0002-0000-0400-000029000000}"/>
    <dataValidation allowBlank="1" showInputMessage="1" showErrorMessage="1" prompt="Informar a quantidade de caixas que serão conectadas nessa solicitação!" sqref="H21:H25 L21 J21:J25" xr:uid="{00000000-0002-0000-0400-00002A000000}"/>
    <dataValidation allowBlank="1" showInputMessage="1" showErrorMessage="1" prompt="Informar potência em BTU do ar condicionado!" sqref="P178:P184" xr:uid="{00000000-0002-0000-0400-00002B000000}"/>
    <dataValidation allowBlank="1" showInputMessage="1" showErrorMessage="1" prompt="Escolher a forma de recebimento da fatura" sqref="L45:L47 M45:P45" xr:uid="{00000000-0002-0000-0400-00002C000000}"/>
    <dataValidation allowBlank="1" showInputMessage="1" showErrorMessage="1" prompt="Informar número predial para propriedade urbana" sqref="Q71:S71 R70:S70" xr:uid="{00000000-0002-0000-0400-00002D000000}"/>
    <dataValidation allowBlank="1" showInputMessage="1" showErrorMessage="1" prompt="Informar estado para propriedade urbana" sqref="Q75:W75 Q74 T74:W74 R70:S70" xr:uid="{00000000-0002-0000-0400-00002E000000}"/>
    <dataValidation allowBlank="1" showInputMessage="1" showErrorMessage="1" prompt="Informar ramo de atividade quando selecionado atividade principal rural!" sqref="P221:Y221" xr:uid="{00000000-0002-0000-0400-00002F000000}"/>
    <dataValidation allowBlank="1" showInputMessage="1" showErrorMessage="1" sqref="Q228:Y230" xr:uid="{00000000-0002-0000-0400-000030000000}"/>
    <dataValidation type="list" allowBlank="1" showInputMessage="1" showErrorMessage="1" prompt="Informar sim ou não " sqref="I232 F232 R232" xr:uid="{00000000-0002-0000-0400-000031000000}">
      <formula1>"Sim,Não"</formula1>
    </dataValidation>
    <dataValidation allowBlank="1" showInputMessage="1" showErrorMessage="1" prompt="Informar qual será o tipo de identificação à ser preenchido!" sqref="F224:H226" xr:uid="{00000000-0002-0000-0400-000032000000}"/>
  </dataValidations>
  <printOptions horizontalCentered="1" verticalCentered="1"/>
  <pageMargins left="0.25" right="0.25" top="0.75" bottom="0.75" header="0.3" footer="0.3"/>
  <pageSetup paperSize="9" scale="51" fitToHeight="0" orientation="portrait" r:id="rId1"/>
  <headerFooter>
    <oddFooter>&amp;R_x000D_&amp;1#&amp;"Calibri"&amp;10&amp;K000000 Classificação: Direcionado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678" yWindow="412" count="5">
        <x14:dataValidation type="list" allowBlank="1" showInputMessage="1" showErrorMessage="1" prompt="Informar qual será a proteção futura, para alteração de carga!" xr:uid="{00000000-0002-0000-0400-000033000000}">
          <x14:formula1>
            <xm:f>'SIMULADOR DE CARGA'!$CO$3:$CO$29</xm:f>
          </x14:formula1>
          <xm:sqref>V227:X227</xm:sqref>
        </x14:dataValidation>
        <x14:dataValidation type="list" allowBlank="1" showInputMessage="1" showErrorMessage="1" prompt="Informar proteção existente no local atualmente" xr:uid="{00000000-0002-0000-0400-000034000000}">
          <x14:formula1>
            <xm:f>'SIMULADOR DE CARGA'!$CN$3:$CN$29</xm:f>
          </x14:formula1>
          <xm:sqref>Q227:S227</xm:sqref>
        </x14:dataValidation>
        <x14:dataValidation type="list" allowBlank="1" showInputMessage="1" showErrorMessage="1" prompt="Informar quantidade de fases do equipamento!" xr:uid="{00000000-0002-0000-0400-000035000000}">
          <x14:formula1>
            <xm:f>'SIMULADOR DE CARGA'!$CB$3:$CB$4</xm:f>
          </x14:formula1>
          <xm:sqref>Q178:S184</xm:sqref>
        </x14:dataValidation>
        <x14:dataValidation type="list" allowBlank="1" showInputMessage="1" showErrorMessage="1" prompt="Informar quantidade de fases do equipamento!" xr:uid="{00000000-0002-0000-0400-000036000000}">
          <x14:formula1>
            <xm:f>'SIMULADOR DE CARGA'!$CF$3:$CF$5</xm:f>
          </x14:formula1>
          <xm:sqref>D177:E184</xm:sqref>
        </x14:dataValidation>
        <x14:dataValidation type="list" allowBlank="1" showInputMessage="1" showErrorMessage="1" prompt="Para atividade principal do tipo &quot;Rural&quot;, é necessário documentos que comprovem a atividade exercida no local!" xr:uid="{00000000-0002-0000-0400-000037000000}">
          <x14:formula1>
            <xm:f>'SIMULADOR DE CARGA'!$CX$3:$CX$10</xm:f>
          </x14:formula1>
          <xm:sqref>J221:M221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C1:EN355"/>
  <sheetViews>
    <sheetView topLeftCell="BM1" zoomScale="70" zoomScaleNormal="70" workbookViewId="0">
      <selection activeCell="BY4" sqref="BY4"/>
    </sheetView>
  </sheetViews>
  <sheetFormatPr defaultRowHeight="15"/>
  <cols>
    <col min="4" max="4" width="13.85546875" bestFit="1" customWidth="1"/>
    <col min="7" max="7" width="13.85546875" customWidth="1"/>
    <col min="8" max="8" width="49.42578125" customWidth="1"/>
    <col min="9" max="9" width="20.5703125" customWidth="1"/>
    <col min="10" max="10" width="27.140625" customWidth="1"/>
    <col min="11" max="11" width="23.42578125" customWidth="1"/>
    <col min="12" max="12" width="15.5703125" customWidth="1"/>
    <col min="13" max="13" width="13.7109375" customWidth="1"/>
    <col min="14" max="14" width="13.85546875" customWidth="1"/>
    <col min="15" max="15" width="18" customWidth="1"/>
    <col min="16" max="16" width="14.85546875" customWidth="1"/>
    <col min="17" max="17" width="10.42578125" customWidth="1"/>
    <col min="21" max="21" width="14.42578125" customWidth="1"/>
    <col min="22" max="22" width="51.7109375" customWidth="1"/>
    <col min="23" max="23" width="21.42578125" customWidth="1"/>
    <col min="24" max="24" width="21.140625" customWidth="1"/>
    <col min="25" max="25" width="12.140625" customWidth="1"/>
    <col min="26" max="26" width="15.5703125" customWidth="1"/>
    <col min="27" max="27" width="13.7109375" customWidth="1"/>
    <col min="28" max="28" width="13.85546875" customWidth="1"/>
    <col min="29" max="29" width="18" customWidth="1"/>
    <col min="30" max="30" width="14.85546875" customWidth="1"/>
    <col min="35" max="35" width="14" customWidth="1"/>
    <col min="36" max="36" width="51.85546875" customWidth="1"/>
    <col min="37" max="37" width="31.5703125" customWidth="1"/>
    <col min="38" max="38" width="20.85546875" customWidth="1"/>
    <col min="39" max="39" width="12.140625" customWidth="1"/>
    <col min="40" max="40" width="15.5703125" customWidth="1"/>
    <col min="41" max="41" width="13.7109375" customWidth="1"/>
    <col min="42" max="42" width="13.85546875" customWidth="1"/>
    <col min="43" max="43" width="18" customWidth="1"/>
    <col min="44" max="44" width="14.85546875" customWidth="1"/>
    <col min="46" max="46" width="12.5703125" customWidth="1"/>
    <col min="47" max="47" width="34.28515625" customWidth="1"/>
    <col min="48" max="48" width="11.85546875" customWidth="1"/>
    <col min="50" max="50" width="12.5703125" customWidth="1"/>
    <col min="51" max="51" width="17.85546875" customWidth="1"/>
    <col min="54" max="54" width="11.140625" customWidth="1"/>
    <col min="55" max="55" width="13.85546875" bestFit="1" customWidth="1"/>
    <col min="58" max="58" width="12.42578125" customWidth="1"/>
    <col min="59" max="59" width="13.85546875" bestFit="1" customWidth="1"/>
    <col min="62" max="62" width="27.85546875" customWidth="1"/>
    <col min="71" max="71" width="8" customWidth="1"/>
    <col min="74" max="74" width="15.42578125" customWidth="1"/>
    <col min="92" max="92" width="35.28515625" customWidth="1"/>
    <col min="93" max="93" width="46.85546875" customWidth="1"/>
    <col min="94" max="94" width="39.85546875" customWidth="1"/>
    <col min="95" max="95" width="39.7109375" customWidth="1"/>
    <col min="97" max="97" width="11.42578125" customWidth="1"/>
    <col min="100" max="100" width="25.42578125" customWidth="1"/>
    <col min="110" max="110" width="11.28515625" bestFit="1" customWidth="1"/>
    <col min="140" max="140" width="13.7109375" customWidth="1"/>
  </cols>
  <sheetData>
    <row r="1" spans="7:144" ht="15.75" thickBot="1">
      <c r="CN1" t="s">
        <v>2467</v>
      </c>
      <c r="CO1" s="1365" t="s">
        <v>2478</v>
      </c>
      <c r="CP1" s="1365"/>
      <c r="CQ1" s="1365"/>
      <c r="DA1" t="s">
        <v>2307</v>
      </c>
      <c r="DF1" t="s">
        <v>2307</v>
      </c>
      <c r="DK1" t="s">
        <v>2307</v>
      </c>
      <c r="DS1" t="s">
        <v>2465</v>
      </c>
      <c r="EI1" t="s">
        <v>2521</v>
      </c>
    </row>
    <row r="2" spans="7:144" ht="18.75">
      <c r="G2" s="1483" t="s">
        <v>558</v>
      </c>
      <c r="H2" s="1483"/>
      <c r="I2" s="1483"/>
      <c r="J2" s="1483"/>
      <c r="K2" s="1483"/>
      <c r="U2" s="1483" t="s">
        <v>559</v>
      </c>
      <c r="V2" s="1483"/>
      <c r="W2" s="1483"/>
      <c r="X2" s="1483"/>
      <c r="Y2" s="1483"/>
      <c r="AI2" s="1483" t="s">
        <v>560</v>
      </c>
      <c r="AJ2" s="1483"/>
      <c r="AK2" s="1483"/>
      <c r="AL2" s="1483"/>
      <c r="AM2" s="1483"/>
      <c r="AT2" s="1503" t="s">
        <v>561</v>
      </c>
      <c r="AU2" s="1504"/>
      <c r="AV2" s="1504"/>
      <c r="AW2" s="1504"/>
      <c r="AX2" s="1504"/>
      <c r="AY2" s="1504"/>
      <c r="AZ2" s="1504"/>
      <c r="BA2" s="1504"/>
      <c r="BB2" s="1504"/>
      <c r="BC2" s="1504"/>
      <c r="BD2" s="1505"/>
      <c r="BI2" s="1503" t="s">
        <v>562</v>
      </c>
      <c r="BJ2" s="1504"/>
      <c r="BK2" s="1504"/>
      <c r="BL2" s="1504"/>
      <c r="BM2" s="1504"/>
      <c r="BN2" s="1504"/>
      <c r="BO2" s="1504"/>
      <c r="BP2" s="1504"/>
      <c r="BQ2" s="1504"/>
      <c r="BR2" s="1504"/>
      <c r="BS2" s="1505"/>
      <c r="BV2" t="s">
        <v>643</v>
      </c>
      <c r="BY2" t="s">
        <v>644</v>
      </c>
      <c r="CB2" t="s">
        <v>651</v>
      </c>
      <c r="CF2" t="s">
        <v>705</v>
      </c>
      <c r="CI2" t="s">
        <v>717</v>
      </c>
      <c r="CN2" t="s">
        <v>744</v>
      </c>
      <c r="CO2" t="s">
        <v>745</v>
      </c>
      <c r="CP2" t="s">
        <v>746</v>
      </c>
      <c r="CQ2" t="s">
        <v>747</v>
      </c>
      <c r="CV2" t="s">
        <v>813</v>
      </c>
      <c r="CX2" t="s">
        <v>816</v>
      </c>
      <c r="DA2" t="s">
        <v>2304</v>
      </c>
      <c r="DB2" t="s">
        <v>2305</v>
      </c>
      <c r="DC2" t="s">
        <v>2308</v>
      </c>
      <c r="DF2" t="s">
        <v>2304</v>
      </c>
      <c r="DG2" t="s">
        <v>2305</v>
      </c>
      <c r="DH2" t="s">
        <v>2308</v>
      </c>
      <c r="DK2" t="s">
        <v>2304</v>
      </c>
      <c r="DL2" t="s">
        <v>2305</v>
      </c>
      <c r="DM2" t="s">
        <v>2308</v>
      </c>
      <c r="DS2" t="s">
        <v>745</v>
      </c>
      <c r="DX2" t="s">
        <v>746</v>
      </c>
      <c r="EC2" t="s">
        <v>747</v>
      </c>
      <c r="EI2" t="s">
        <v>2522</v>
      </c>
      <c r="EJ2">
        <f>IF(AND(OR('Formulário Orçamento de Conexão'!G52="RURAL",'Formulário Orçamento de Conexão'!G52=""),
OR( 'Formulário Orçamento de Conexão'!F321="A1-MONOPOLAR 40 A",
 'Formulário Orçamento de Conexão'!F321="G1-MONOPOLAR 40 A",
 'Formulário Orçamento de Conexão'!F321="A2- MONOPOLAR 50 A",
 'Formulário Orçamento de Conexão'!F321="G2- MONOPOLAR 50 A",
 'Formulário Orçamento de Conexão'!F321="A3- MONOPOLAR 63 A",
 'Formulário Orçamento de Conexão'!F321="G3- MONOPOLAR 63 A",
 'Formulário Orçamento de Conexão'!F321="A3- MONOPOLAR 70 A",
 'Formulário Orçamento de Conexão'!F321="G3- MONOPOLAR 70 A",
 'Formulário Orçamento de Conexão'!F321="B1- BIPOLAR 40 A",
 'Formulário Orçamento de Conexão'!F321="H1- BIPOLAR 40 A",
 'Formulário Orçamento de Conexão'!F321="B2- BIPOLAR 60 A",
 'Formulário Orçamento de Conexão'!F321="H2- BIPOLAR 60 A",
 'Formulário Orçamento de Conexão'!F321="B2- BIPOLAR 63 A",
 'Formulário Orçamento de Conexão'!F321="H2- BIPOLAR 63 A" )),1,0)</f>
        <v>0</v>
      </c>
      <c r="EK2" t="s">
        <v>2523</v>
      </c>
      <c r="EL2" t="s">
        <v>2524</v>
      </c>
      <c r="EM2" t="s">
        <v>2525</v>
      </c>
      <c r="EN2" t="s">
        <v>2527</v>
      </c>
    </row>
    <row r="3" spans="7:144">
      <c r="G3" t="s">
        <v>563</v>
      </c>
      <c r="H3" t="s">
        <v>564</v>
      </c>
      <c r="I3" t="s">
        <v>565</v>
      </c>
      <c r="J3" t="s">
        <v>566</v>
      </c>
      <c r="K3" t="s">
        <v>567</v>
      </c>
      <c r="U3" t="s">
        <v>563</v>
      </c>
      <c r="V3" t="s">
        <v>564</v>
      </c>
      <c r="W3" t="s">
        <v>565</v>
      </c>
      <c r="X3" t="s">
        <v>566</v>
      </c>
      <c r="Y3" t="s">
        <v>567</v>
      </c>
      <c r="AI3" t="s">
        <v>563</v>
      </c>
      <c r="AJ3" t="s">
        <v>564</v>
      </c>
      <c r="AK3" t="s">
        <v>565</v>
      </c>
      <c r="AL3" t="s">
        <v>566</v>
      </c>
      <c r="AM3" t="s">
        <v>567</v>
      </c>
      <c r="AT3" s="223"/>
      <c r="BD3" s="224"/>
      <c r="BI3" s="223"/>
      <c r="BS3" s="224"/>
      <c r="BV3" t="b" cm="1">
        <f t="array" ref="BV3">IF('Formulário Orçamento de Conexão'!$G$52="URBANO",urbana,IF('Formulário Orçamento de Conexão'!$G$52="RURAL",rural))</f>
        <v>0</v>
      </c>
      <c r="BY3" t="str" cm="1">
        <f t="array" ref="BY3:BY5">MOTORESTRI</f>
        <v>Monofásico</v>
      </c>
      <c r="CB3" t="s">
        <v>184</v>
      </c>
      <c r="CF3" t="s">
        <v>706</v>
      </c>
      <c r="CI3" t="b" cm="1">
        <f t="array" ref="CI3">IF('Formulário Orçamento de Conexão'!O135="Trifásica",CARGAURBAN,
IF(OR('Formulário Orçamento de Conexão'!O135="Monofásica",'Formulário Orçamento de Conexão'!O135="Bifásica"),CARGARURAL))</f>
        <v>0</v>
      </c>
      <c r="CN3" s="10" t="str" cm="1">
        <f t="array" ref="CN3:CN46">DJEXISTENTE</f>
        <v>A1-MONOPOLAR 40 A</v>
      </c>
      <c r="CO3" t="str" cm="1">
        <f t="array" ref="CO3">IF(AND('Formulário Orçamento de Conexão'!$O$135="Trifásica",'Formulário Orçamento de Conexão'!F319="Alteração de Carga"),DISJNOVO,
IF(AND('Formulário Orçamento de Conexão'!$O$135="Trifásica",'Formulário Orçamento de Conexão'!F319="Caixa Existente sem Alteração"),DJEXISTENTE,
IF(AND(OR('Formulário Orçamento de Conexão'!$O$135="Monofásica",'Formulário Orçamento de Conexão'!$O$135="Bifásica"),'Formulário Orçamento de Conexão'!F319="Alteração de Carga"),DISJNOVO,
IF(AND(OR('Formulário Orçamento de Conexão'!$O$135="Monofásica",'Formulário Orçamento de Conexão'!$O$135="Bifásica"),'Formulário Orçamento de Conexão'!F319="Caixa Existente sem Alteração"),DJEXISTENTE,""))))</f>
        <v/>
      </c>
      <c r="CP3" t="str" cm="1">
        <f t="array" ref="CP3">IF(AND('Formulário Orçamento de Conexão'!$O$135="Trifásica",'Anexo-1'!F181="Alteração de Carga"),DISJNOVO2,
IF(AND('Formulário Orçamento de Conexão'!$O$135="Trifásica",'Anexo-1'!F181="Caixa Existente sem Alteração"),DJEXISTENTE,
IF(AND(OR('Formulário Orçamento de Conexão'!$O$135="Monofásica",'Formulário Orçamento de Conexão'!$O$135="Bifásica"),'Anexo-1'!F181="Alteração de Carga"),DISJNOVO2,
IF(AND(OR('Formulário Orçamento de Conexão'!$O$135="Monofásica",'Formulário Orçamento de Conexão'!$O$135="Bifásica"),'Anexo-1'!F181="Caixa Existente sem Alteração"),DJEXISTENTE,""))))</f>
        <v/>
      </c>
      <c r="CQ3" t="str" cm="1">
        <f t="array" ref="CQ3">IF(AND('Formulário Orçamento de Conexão'!$O$135="Trifásica",'Anexo-1'!F369="Alteração de Carga"),DISJNOVO3,
IF(AND('Formulário Orçamento de Conexão'!$O$135="Trifásica",'Anexo-1'!F369="Caixa Existente sem Alteração"),DJEXISTENTE,
IF(AND(OR('Formulário Orçamento de Conexão'!$O$135="Monofásica",'Formulário Orçamento de Conexão'!$O$135="Bifásica"),'Anexo-1'!F369="Alteração de Carga"),DISJNOVO3,
IF(AND(OR('Formulário Orçamento de Conexão'!$O$135="Monofásica",'Formulário Orçamento de Conexão'!$O$135="Bifásica"),'Anexo-1'!F369="Caixa Existente sem Alteração"),DJEXISTENTE,""))))</f>
        <v/>
      </c>
      <c r="CV3" t="s">
        <v>381</v>
      </c>
      <c r="CX3" t="s">
        <v>817</v>
      </c>
      <c r="DA3" t="e">
        <f>VLOOKUP('Formulário Orçamento de Conexão'!G322,CLASSE_RURAL!A2:E52,5,0)</f>
        <v>#N/A</v>
      </c>
      <c r="DB3" t="e">
        <f>VLOOKUP('Formulário Orçamento de Conexão'!G322,CLASSE_RURAL!A2:E52,2,0)</f>
        <v>#N/A</v>
      </c>
      <c r="DC3" t="e" cm="1">
        <f t="array" ref="DC3">IF(DA3=1,'SUB-CLASSE_RURAL'!$E$7,
IF(DA3=2,'SUB-CLASSE_RURAL'!$E$8,
IF(DA3=3,'SUB-CLASSE_RURAL'!$E$9,
IF(DA3=4,'SUB-CLASSE_RURAL'!$E$10,
IF(DA3=5,'SUB-CLASSE_RURAL'!$E$11,
IF(DA3=6,'SUB-CLASSE_RURAL'!$E$12,
IF(DA3=7,'SUB-CLASSE_RURAL'!$E$13,
IF(DA3=8,'SUB-CLASSE_RURAL'!$E$14,
IF(DA3=9,'SUB-CLASSE_RURAL'!$E$15,
IF(DA3=10,'SUB-CLASSE_RURAL'!$E$16,
IF(DA3=11,RAMO2001,
IF(DA3=12,RAMO3001,
IF(DA3=13,RAMO3002,
IF(DA3=14,RAMO3003,
IF(DA3=15,RAMO3004,
IF(DA3=16,RAMO3006,
IF(DA3=17,'SUB-CLASSE_RURAL'!$E$1766,
IF(DA3=18,RAMO3008,
IF(DA3=19,RAMO3009,
IF(DA3=20,RAMO3010,
IF(DA3=21,RAMO3011,
IF(DA3=22,RAMO3012,
IF(DA3=23,RAMO4001,
IF(DA3=24,RAMO4003,
IF(DA3=25,RAMO4006,
IF(DA3=26,RAMO4007,
IF(DA3=27,RAMO4008,
IF(DA3=28,'SUB-CLASSE_RURAL'!$E$2867,
IF(DA3=29,RAMO4010,
IF(DA3=30,RAMO4015,
IF(DA3=31,RAMO4016,
IF(DA3=32,RAMO4017,
IF(DA3=33,"",
IF(DA3=34,RAMO4025,
IF(DA3=35,"",
IF(DA3=36,RAMO4027,
IF(DA3=37,"",
IF(DA3=38,'SUB-CLASSE_RURAL'!$E$3204,
IF(DA3=39,RAMO5001,
IF(DA3=40,RAMO5003,
IF(DA3=41,RAMO5005,
IF(DA3=42,"",
IF(DA3=43,"",
IF(DA3=44,"",
IF(DA3=45,'SUB-CLASSE_RURAL'!$E$3890,
IF(DA3=46,'SUB-CLASSE_RURAL'!$E$3891,
IF(DA3=47,RAMO7002,
IF(DA3=48,RAMO7003,
IF(DA3=49,'SUB-CLASSE_RURAL'!$E$3904,
IF(DA3=50,RAMO8004,
IF(DA3=51,RAMO9001)))))))))))))))))))))))))))))))))))))))))))))))))))</f>
        <v>#N/A</v>
      </c>
      <c r="DF3" t="e">
        <f>VLOOKUP('Anexo-1'!G184,CLASSE_RURAL!A2:E52,5,0)</f>
        <v>#N/A</v>
      </c>
      <c r="DG3" t="e">
        <f>VLOOKUP('Anexo-1'!G184,CLASSE_RURAL!A2:E52,2,0)</f>
        <v>#N/A</v>
      </c>
      <c r="DH3" t="e" cm="1">
        <f t="array" ref="DH3">IF(DF3=1,'SUB-CLASSE_RURAL'!$E$7,
IF(DF3=2,'SUB-CLASSE_RURAL'!$E$8,
IF(DF3=3,'SUB-CLASSE_RURAL'!$E$9,
IF(DF3=4,'SUB-CLASSE_RURAL'!$E$10,
IF(DF3=5,'SUB-CLASSE_RURAL'!$E$11,
IF(DF3=6,'SUB-CLASSE_RURAL'!$E$12,
IF(DF3=7,'SUB-CLASSE_RURAL'!$E$13,
IF(DF3=8,'SUB-CLASSE_RURAL'!$E$14,
IF(DF3=9,'SUB-CLASSE_RURAL'!$E$15,
IF(DF3=10,'SUB-CLASSE_RURAL'!$E$16,
IF(DF3=11,RAMO2001,
IF(DF3=12,RAMO3001,
IF(DF3=13,RAMO3002,
IF(DF3=14,RAMO3003,
IF(DF3=15,RAMO3004,
IF(DF3=16,RAMO3006,
IF(DF3=17,'SUB-CLASSE_RURAL'!$E$1766,
IF(DF3=18,RAMO3008,
IF(DF3=19,RAMO3009,
IF(DF3=20,RAMO3010,
IF(DF3=21,RAMO3011,
IF(DF3=22,RAMO3012,
IF(DF3=23,RAMO4001,
IF(DF3=24,RAMO4003,
IF(DF3=25,RAMO4006,
IF(DF3=26,RAMO4007,
IF(DF3=27,RAMO4008,
IF(DF3=28,'SUB-CLASSE_RURAL'!$E$2867,
IF(DF3=29,RAMO4010,
IF(DF3=30,RAMO4015,
IF(DF3=31,RAMO4016,
IF(DF3=32,RAMO4017,
IF(DF3=33,"",
IF(DF3=34,RAMO4025,
IF(DF3=35,"",
IF(DF3=36,RAMO4027,
IF(DF3=37,"",
IF(DF3=38,'SUB-CLASSE_RURAL'!$E$3204,
IF(DF3=39,RAMO5001,
IF(DF3=40,RAMO5003,
IF(DF3=41,RAMO5005,
IF(DF3=42,"",
IF(DF3=43,"",
IF(DF3=44,"",
IF(DF3=45,'SUB-CLASSE_RURAL'!$E$3890,
IF(DF3=46,'SUB-CLASSE_RURAL'!$E$3891,
IF(DF3=47,RAMO7002,
IF(DF3=48,RAMO7003,
IF(DF3=49,'SUB-CLASSE_RURAL'!$E$3904,
IF(DF3=50,RAMO8004,
IF(DF3=51,RAMO9001)))))))))))))))))))))))))))))))))))))))))))))))))))</f>
        <v>#N/A</v>
      </c>
      <c r="DK3" t="e">
        <f>VLOOKUP('Anexo-1'!G372,CLASSE_RURAL!A2:E52,5,0)</f>
        <v>#N/A</v>
      </c>
      <c r="DL3" t="e">
        <f>VLOOKUP('Anexo-1'!G372,CLASSE_RURAL!A2:E52,2,0)</f>
        <v>#N/A</v>
      </c>
      <c r="DM3" t="e" cm="1">
        <f t="array" ref="DM3">IF(DK3=1,'SUB-CLASSE_RURAL'!$E$7,
IF(DK3=2,'SUB-CLASSE_RURAL'!$E$8,
IF(DK3=3,'SUB-CLASSE_RURAL'!$E$9,
IF(DK3=4,'SUB-CLASSE_RURAL'!$E$10,
IF(DK3=5,'SUB-CLASSE_RURAL'!$E$11,
IF(DK3=6,'SUB-CLASSE_RURAL'!$E$12,
IF(DK3=7,'SUB-CLASSE_RURAL'!$E$13,
IF(DK3=8,'SUB-CLASSE_RURAL'!$E$14,
IF(DK3=9,'SUB-CLASSE_RURAL'!$E$15,
IF(DK3=10,'SUB-CLASSE_RURAL'!$E$16,
IF(DK3=11,RAMO2001,
IF(DK3=12,RAMO3001,
IF(DK3=13,RAMO3002,
IF(DK3=14,RAMO3003,
IF(DK3=15,RAMO3004,
IF(DK3=16,RAMO3006,
IF(DK3=17,'SUB-CLASSE_RURAL'!$E$1766,
IF(DK3=18,RAMO3008,
IF(DK3=19,RAMO3009,
IF(DK3=20,RAMO3010,
IF(DK3=21,RAMO3011,
IF(DK3=22,RAMO3012,
IF(DK3=23,RAMO4001,
IF(DK3=24,RAMO4003,
IF(DK3=25,RAMO4006,
IF(DK3=26,RAMO4007,
IF(DK3=27,RAMO4008,
IF(DK3=28,'SUB-CLASSE_RURAL'!$E$2867,
IF(DK3=29,RAMO4010,
IF(DK3=30,RAMO4015,
IF(DK3=31,RAMO4016,
IF(DK3=32,RAMO4017,
IF(DK3=33,"",
IF(DK3=34,RAMO4025,
IF(DK3=35,"",
IF(DK3=36,RAMO4027,
IF(DK3=37,"",
IF(DK3=38,'SUB-CLASSE_RURAL'!$E$3204,
IF(DK3=39,RAMO5001,
IF(DK3=40,RAMO5003,
IF(DK3=41,RAMO5005,
IF(DK3=42,"",
IF(DK3=43,"",
IF(DK3=44,"",
IF(DK3=45,'SUB-CLASSE_RURAL'!$E$3890,
IF(DK3=46,'SUB-CLASSE_RURAL'!$E$3891,
IF(DK3=47,RAMO7002,
IF(DK3=48,RAMO7003,
IF(DK3=49,'SUB-CLASSE_RURAL'!$E$3904,
IF(DK3=50,RAMO8004,
IF(DK3=51,RAMO9001)))))))))))))))))))))))))))))))))))))))))))))))))))</f>
        <v>#N/A</v>
      </c>
      <c r="DS3" t="str">
        <f>IF('Formulário Orçamento de Conexão'!F315="","",'Formulário Orçamento de Conexão'!F315)</f>
        <v/>
      </c>
      <c r="DX3" t="str">
        <f>IF('Anexo-1'!F178="","",'Anexo-1'!F178)</f>
        <v/>
      </c>
      <c r="EC3" t="str">
        <f>IF('Anexo-1'!F366="",'Anexo-1'!F366)</f>
        <v/>
      </c>
      <c r="EI3" t="s">
        <v>2526</v>
      </c>
    </row>
    <row r="4" spans="7:144">
      <c r="G4">
        <v>1</v>
      </c>
      <c r="H4" s="149" t="str">
        <f>'Formulário Orçamento de Conexão'!C186</f>
        <v>Aquecedor de água por acumulação até 80 L</v>
      </c>
      <c r="I4" s="149">
        <f>'Formulário Orçamento de Conexão'!D186</f>
        <v>1500</v>
      </c>
      <c r="J4" s="149">
        <f>'Formulário Orçamento de Conexão'!D192</f>
        <v>0</v>
      </c>
      <c r="K4" s="149">
        <f>I4*J4</f>
        <v>0</v>
      </c>
      <c r="P4" t="str">
        <f>'Anexo-1'!C49</f>
        <v>Aquecedor de água por acumulação até 80 L</v>
      </c>
      <c r="U4">
        <v>1</v>
      </c>
      <c r="V4" s="149" t="str">
        <f>'Anexo-1'!C49</f>
        <v>Aquecedor de água por acumulação até 80 L</v>
      </c>
      <c r="W4" s="149">
        <f>'Anexo-1'!D49</f>
        <v>1500</v>
      </c>
      <c r="X4" s="149">
        <f>'Anexo-1'!D55</f>
        <v>0</v>
      </c>
      <c r="Y4" s="149">
        <f>W4*X4</f>
        <v>0</v>
      </c>
      <c r="AI4">
        <v>1</v>
      </c>
      <c r="AJ4" s="149" t="str">
        <f>'Anexo-1'!C238</f>
        <v>Aquecedor de água por acumulação até 80 L</v>
      </c>
      <c r="AK4" s="149">
        <f>'Anexo-1'!D238</f>
        <v>1500</v>
      </c>
      <c r="AL4" s="149">
        <f>'Anexo-1'!D244</f>
        <v>0</v>
      </c>
      <c r="AM4" s="149">
        <f>AK4*AL4</f>
        <v>0</v>
      </c>
      <c r="AT4" s="223"/>
      <c r="AU4" t="s">
        <v>568</v>
      </c>
      <c r="AY4" t="s">
        <v>569</v>
      </c>
      <c r="BC4" t="s">
        <v>570</v>
      </c>
      <c r="BD4" s="224"/>
      <c r="BI4" s="223"/>
      <c r="BJ4" t="s">
        <v>568</v>
      </c>
      <c r="BN4" t="s">
        <v>569</v>
      </c>
      <c r="BR4" t="s">
        <v>570</v>
      </c>
      <c r="BS4" s="224"/>
      <c r="BY4" t="str">
        <v>Bifásico</v>
      </c>
      <c r="CB4" t="s">
        <v>178</v>
      </c>
      <c r="CF4" t="s">
        <v>178</v>
      </c>
      <c r="CN4" s="10" t="str">
        <v>A2- MONOPOLAR 50 A</v>
      </c>
      <c r="CV4" t="s">
        <v>307</v>
      </c>
      <c r="CX4" t="s">
        <v>818</v>
      </c>
      <c r="DS4" t="str">
        <f>IF('Formulário Orçamento de Conexão'!J315="","",'Formulário Orçamento de Conexão'!J315)</f>
        <v/>
      </c>
      <c r="DX4" t="str">
        <f>IF('Anexo-1'!J178="","",'Anexo-1'!J178)</f>
        <v/>
      </c>
      <c r="EC4" t="str">
        <f>IF('Anexo-1'!J366="","",'Anexo-1'!J366)</f>
        <v/>
      </c>
    </row>
    <row r="5" spans="7:144">
      <c r="G5">
        <v>2</v>
      </c>
      <c r="H5" s="149" t="str">
        <f>'Formulário Orçamento de Conexão'!F186</f>
        <v>Aquecedor de água por acumulação de 100 a 150 L</v>
      </c>
      <c r="I5" s="149">
        <f>'Formulário Orçamento de Conexão'!G186</f>
        <v>2500</v>
      </c>
      <c r="J5" s="149">
        <f>'Formulário Orçamento de Conexão'!G192</f>
        <v>0</v>
      </c>
      <c r="K5" s="149">
        <f t="shared" ref="K5:K68" si="0">I5*J5</f>
        <v>0</v>
      </c>
      <c r="P5" t="str">
        <f>'Anexo-1'!F49</f>
        <v>Aquecedor de água por acumulação de 100 a 150 L</v>
      </c>
      <c r="U5">
        <v>2</v>
      </c>
      <c r="V5" s="149" t="str">
        <f>'Anexo-1'!F49</f>
        <v>Aquecedor de água por acumulação de 100 a 150 L</v>
      </c>
      <c r="W5" s="149">
        <f>'Anexo-1'!G49</f>
        <v>2500</v>
      </c>
      <c r="X5" s="149">
        <f>'Anexo-1'!G55</f>
        <v>0</v>
      </c>
      <c r="Y5" s="149">
        <f t="shared" ref="Y5:Y68" si="1">W5*X5</f>
        <v>0</v>
      </c>
      <c r="AI5">
        <v>2</v>
      </c>
      <c r="AJ5" s="149" t="str">
        <f>'Anexo-1'!F238</f>
        <v>Aquecedor de água por acumulação de 100 a 150 L</v>
      </c>
      <c r="AK5" s="149">
        <f>'Anexo-1'!G238</f>
        <v>2500</v>
      </c>
      <c r="AL5" s="149">
        <f>'Anexo-1'!G244</f>
        <v>0</v>
      </c>
      <c r="AM5" s="149">
        <f t="shared" ref="AM5:AM68" si="2">AK5*AL5</f>
        <v>0</v>
      </c>
      <c r="AT5" s="223" t="s">
        <v>571</v>
      </c>
      <c r="AU5" t="s">
        <v>572</v>
      </c>
      <c r="AX5" t="s">
        <v>571</v>
      </c>
      <c r="AY5" t="s">
        <v>572</v>
      </c>
      <c r="BB5" t="s">
        <v>571</v>
      </c>
      <c r="BC5" t="s">
        <v>572</v>
      </c>
      <c r="BD5" s="224"/>
      <c r="BI5" s="223" t="s">
        <v>571</v>
      </c>
      <c r="BJ5" t="s">
        <v>572</v>
      </c>
      <c r="BM5" t="s">
        <v>571</v>
      </c>
      <c r="BN5" t="s">
        <v>572</v>
      </c>
      <c r="BQ5" t="s">
        <v>571</v>
      </c>
      <c r="BR5" t="s">
        <v>572</v>
      </c>
      <c r="BS5" s="224"/>
      <c r="BY5" t="str">
        <v>Trifásico</v>
      </c>
      <c r="CF5" t="s">
        <v>386</v>
      </c>
      <c r="CN5" s="10" t="str">
        <v>A3- MONOPOLAR 63 A</v>
      </c>
      <c r="CV5" t="s">
        <v>175</v>
      </c>
      <c r="CX5" t="s">
        <v>794</v>
      </c>
      <c r="DS5" t="str" cm="1">
        <f t="array" ref="DS5">IF('Formulário Orçamento de Conexão'!N315="","",
IF('Formulário Orçamento de Conexão'!N315="F3- TRIPOLAR 300/315/320 A",DISJ300,
IF('Formulário Orçamento de Conexão'!N315="F7- TRIPOLAR 600/630 A",DISJ600,'Formulário Orçamento de Conexão'!N315)))</f>
        <v/>
      </c>
      <c r="DX5" t="str" cm="1">
        <f t="array" ref="DX5">IF('Anexo-1'!N178="","",
IF('Anexo-1'!N178="F3- TRIPOLAR 300/315/320 A",DISJ300,
IF('Anexo-1'!N178="F7- TRIPOLAR 600/630 A",DISJ600,'Anexo-1'!N178)))</f>
        <v/>
      </c>
      <c r="EC5" s="734" t="str" cm="1">
        <f t="array" ref="EC5">IF('Anexo-1'!N366="","",
IF('Anexo-1'!N366="F3- TRIPOLAR 300/315/320 A",DISJ300,
IF('Anexo-1'!N366="F7- TRIPOLAR 600/630 A",DISJ600,'Anexo-1'!N366)))</f>
        <v/>
      </c>
    </row>
    <row r="6" spans="7:144">
      <c r="G6">
        <v>3</v>
      </c>
      <c r="H6" s="149" t="str">
        <f>'Formulário Orçamento de Conexão'!H186</f>
        <v>Aquecedor de água por acumulação de 200 a 400 L</v>
      </c>
      <c r="I6" s="149">
        <f>'Formulário Orçamento de Conexão'!I186</f>
        <v>4000</v>
      </c>
      <c r="J6" s="149">
        <f>'Formulário Orçamento de Conexão'!I192</f>
        <v>0</v>
      </c>
      <c r="K6" s="149">
        <f t="shared" si="0"/>
        <v>0</v>
      </c>
      <c r="U6">
        <v>3</v>
      </c>
      <c r="V6" s="149" t="str">
        <f>'Anexo-1'!H49</f>
        <v>Aquecedor de água por acumulação de 200 a 400 L</v>
      </c>
      <c r="W6" s="149">
        <f>'Anexo-1'!I49</f>
        <v>4000</v>
      </c>
      <c r="X6" s="149">
        <f>'Anexo-1'!I55</f>
        <v>0</v>
      </c>
      <c r="Y6" s="149">
        <f t="shared" si="1"/>
        <v>0</v>
      </c>
      <c r="AI6">
        <v>3</v>
      </c>
      <c r="AJ6" s="149" t="str">
        <f>'Anexo-1'!H238</f>
        <v>Aquecedor de água por acumulação de 200 a 400 L</v>
      </c>
      <c r="AK6" s="149">
        <f>'Anexo-1'!I238</f>
        <v>4000</v>
      </c>
      <c r="AL6" s="149">
        <f>'Anexo-1'!I244</f>
        <v>0</v>
      </c>
      <c r="AM6" s="149">
        <f t="shared" si="2"/>
        <v>0</v>
      </c>
      <c r="AT6" s="223">
        <v>1</v>
      </c>
      <c r="AU6" t="str">
        <f>IF(AND('Formulário Orçamento de Conexão'!G298="Bifásico",'Formulário Orçamento de Conexão'!R298&lt;&gt;""),"Sim","Não")</f>
        <v>Não</v>
      </c>
      <c r="AV6">
        <f>IF(AU6="Sim",1,0)</f>
        <v>0</v>
      </c>
      <c r="AX6">
        <v>1</v>
      </c>
      <c r="AY6" t="str">
        <f>IF(AND('Anexo-1'!G161="Bifásico",'Anexo-1'!R161&lt;&gt;""),"Sim","Não")</f>
        <v>Não</v>
      </c>
      <c r="AZ6">
        <f>IF(AY6="Sim",1,0)</f>
        <v>0</v>
      </c>
      <c r="BB6">
        <v>1</v>
      </c>
      <c r="BC6" t="str">
        <f>IF(AND('Anexo-1'!G349="Bifásico",'Anexo-1'!R349&lt;&gt;""),"Sim","Não")</f>
        <v>Não</v>
      </c>
      <c r="BD6" s="224">
        <f>IF(BC6="Sim",1,0)</f>
        <v>0</v>
      </c>
      <c r="BI6" s="223">
        <v>1</v>
      </c>
      <c r="BJ6" t="str">
        <f>IF(AND('Formulário Orçamento de Conexão'!G298="Trifásico",'Formulário Orçamento de Conexão'!R298&lt;&gt;0),"Sim","Não")</f>
        <v>Não</v>
      </c>
      <c r="BK6">
        <f>IF(BJ6="Sim",1,0)</f>
        <v>0</v>
      </c>
      <c r="BM6">
        <v>1</v>
      </c>
      <c r="BN6" t="str">
        <f>IF(AND('Anexo-1'!G161="Trifásico",'Anexo-1'!R161&lt;&gt;0),"Sim","Não")</f>
        <v>Não</v>
      </c>
      <c r="BO6">
        <f>IF(BN6="Sim",1,0)</f>
        <v>0</v>
      </c>
      <c r="BQ6">
        <v>1</v>
      </c>
      <c r="BR6" t="str">
        <f>IF(AND('Anexo-1'!G349="Trifásico",'Anexo-1'!R349&lt;&gt;0),"Sim","Não")</f>
        <v>Não</v>
      </c>
      <c r="BS6" s="224">
        <f>IF(BR6="Sim",1,0)</f>
        <v>0</v>
      </c>
      <c r="CN6" s="10" t="str">
        <v>A3- MONOPOLAR 70 A</v>
      </c>
      <c r="CV6" t="s">
        <v>390</v>
      </c>
      <c r="CX6" t="s">
        <v>819</v>
      </c>
    </row>
    <row r="7" spans="7:144">
      <c r="G7">
        <v>4</v>
      </c>
      <c r="H7" s="149" t="str">
        <f>'Formulário Orçamento de Conexão'!J186</f>
        <v xml:space="preserve">Aquecedor de água por Tampa </v>
      </c>
      <c r="I7" s="149">
        <f>'Formulário Orçamento de Conexão'!K186</f>
        <v>6000</v>
      </c>
      <c r="J7" s="149">
        <f>'Formulário Orçamento de Conexão'!K192</f>
        <v>0</v>
      </c>
      <c r="K7" s="149">
        <f t="shared" si="0"/>
        <v>0</v>
      </c>
      <c r="U7">
        <v>4</v>
      </c>
      <c r="V7" s="149" t="str">
        <f>'Anexo-1'!J49</f>
        <v xml:space="preserve">Aquecedor de água por Tampa </v>
      </c>
      <c r="W7" s="149">
        <f>'Anexo-1'!K49</f>
        <v>6000</v>
      </c>
      <c r="X7" s="149">
        <f>'Anexo-1'!K55</f>
        <v>0</v>
      </c>
      <c r="Y7" s="149">
        <f t="shared" si="1"/>
        <v>0</v>
      </c>
      <c r="AI7">
        <v>4</v>
      </c>
      <c r="AJ7" s="149" t="str">
        <f>'Anexo-1'!J238</f>
        <v xml:space="preserve">Aquecedor de água por Tampa </v>
      </c>
      <c r="AK7" s="149">
        <f>'Anexo-1'!K238</f>
        <v>6000</v>
      </c>
      <c r="AL7" s="149">
        <f>'Anexo-1'!K244</f>
        <v>0</v>
      </c>
      <c r="AM7" s="149">
        <f t="shared" si="2"/>
        <v>0</v>
      </c>
      <c r="AT7" s="223">
        <v>2</v>
      </c>
      <c r="AU7" t="str">
        <f>IF(AND('Formulário Orçamento de Conexão'!G299="Bifásico",'Formulário Orçamento de Conexão'!R299&lt;&gt;""),"Sim","Não")</f>
        <v>Não</v>
      </c>
      <c r="AV7">
        <f t="shared" ref="AV7:AV14" si="3">IF(AU7="Sim",1,0)</f>
        <v>0</v>
      </c>
      <c r="AX7">
        <v>2</v>
      </c>
      <c r="AY7" t="str">
        <f>IF(AND('Anexo-1'!G162="Bifásico",'Anexo-1'!R162&lt;&gt;""),"Sim","Não")</f>
        <v>Não</v>
      </c>
      <c r="AZ7">
        <f t="shared" ref="AZ7:AZ14" si="4">IF(AY7="Sim",1,0)</f>
        <v>0</v>
      </c>
      <c r="BB7">
        <v>2</v>
      </c>
      <c r="BC7" t="str">
        <f>IF(AND('Anexo-1'!G350="Bifásico",'Anexo-1'!R350&lt;&gt;""),"Sim","Não")</f>
        <v>Não</v>
      </c>
      <c r="BD7" s="224">
        <f t="shared" ref="BD7:BD14" si="5">IF(BC7="Sim",1,0)</f>
        <v>0</v>
      </c>
      <c r="BI7" s="223">
        <v>2</v>
      </c>
      <c r="BJ7" t="str">
        <f>IF(AND('Formulário Orçamento de Conexão'!G299="Trifásico",'Formulário Orçamento de Conexão'!R299&lt;&gt;0),"Sim","Não")</f>
        <v>Não</v>
      </c>
      <c r="BK7">
        <f t="shared" ref="BK7:BK14" si="6">IF(BJ7="Sim",1,0)</f>
        <v>0</v>
      </c>
      <c r="BM7">
        <v>2</v>
      </c>
      <c r="BN7" t="str">
        <f>IF(AND('Anexo-1'!G162="Trifásico",'Anexo-1'!R162&lt;&gt;0),"Sim","Não")</f>
        <v>Não</v>
      </c>
      <c r="BO7">
        <f t="shared" ref="BO7:BO14" si="7">IF(BN7="Sim",1,0)</f>
        <v>0</v>
      </c>
      <c r="BQ7">
        <v>2</v>
      </c>
      <c r="BR7" t="str">
        <f>IF(AND('Anexo-1'!G350="Trifásico",'Anexo-1'!R350&lt;&gt;0),"Sim","Não")</f>
        <v>Não</v>
      </c>
      <c r="BS7" s="224">
        <f t="shared" ref="BS7:BS14" si="8">IF(BR7="Sim",1,0)</f>
        <v>0</v>
      </c>
      <c r="CN7" s="10" t="str">
        <v>B1-BIPOLAR 40 A</v>
      </c>
      <c r="CX7" t="s">
        <v>820</v>
      </c>
    </row>
    <row r="8" spans="7:144">
      <c r="G8">
        <v>5</v>
      </c>
      <c r="H8" s="149" t="str">
        <f>'Formulário Orçamento de Conexão'!L186</f>
        <v>Aquecedor de ambiente</v>
      </c>
      <c r="I8" s="149">
        <f>'Formulário Orçamento de Conexão'!M186</f>
        <v>1000</v>
      </c>
      <c r="J8" s="149">
        <f>'Formulário Orçamento de Conexão'!M192</f>
        <v>0</v>
      </c>
      <c r="K8" s="149">
        <f t="shared" si="0"/>
        <v>0</v>
      </c>
      <c r="U8">
        <v>5</v>
      </c>
      <c r="V8" s="149" t="str">
        <f>'Anexo-1'!L49</f>
        <v>Aquecedor de ambiente</v>
      </c>
      <c r="W8" s="149">
        <f>'Anexo-1'!M49</f>
        <v>1000</v>
      </c>
      <c r="X8" s="149">
        <f>'Anexo-1'!M55</f>
        <v>0</v>
      </c>
      <c r="Y8" s="149">
        <f t="shared" si="1"/>
        <v>0</v>
      </c>
      <c r="AI8">
        <v>5</v>
      </c>
      <c r="AJ8" s="149" t="str">
        <f>'Anexo-1'!L238</f>
        <v>Aquecedor de ambiente</v>
      </c>
      <c r="AK8" s="149">
        <f>'Anexo-1'!M238</f>
        <v>1000</v>
      </c>
      <c r="AL8" s="149">
        <f>'Anexo-1'!M244</f>
        <v>0</v>
      </c>
      <c r="AM8" s="149">
        <f t="shared" si="2"/>
        <v>0</v>
      </c>
      <c r="AT8" s="223">
        <v>3</v>
      </c>
      <c r="AU8" t="str">
        <f>IF(AND('Formulário Orçamento de Conexão'!G300="Bifásico",'Formulário Orçamento de Conexão'!R300&lt;&gt;""),"Sim","Não")</f>
        <v>Não</v>
      </c>
      <c r="AV8">
        <f t="shared" si="3"/>
        <v>0</v>
      </c>
      <c r="AX8">
        <v>3</v>
      </c>
      <c r="AY8" t="str">
        <f>IF(AND('Anexo-1'!G163="Bifásico",'Anexo-1'!R163&lt;&gt;""),"Sim","Não")</f>
        <v>Não</v>
      </c>
      <c r="AZ8">
        <f t="shared" si="4"/>
        <v>0</v>
      </c>
      <c r="BB8">
        <v>3</v>
      </c>
      <c r="BC8" t="str">
        <f>IF(AND('Anexo-1'!G351="Bifásico",'Anexo-1'!R351&lt;&gt;""),"Sim","Não")</f>
        <v>Não</v>
      </c>
      <c r="BD8" s="224">
        <f t="shared" si="5"/>
        <v>0</v>
      </c>
      <c r="BI8" s="223">
        <v>3</v>
      </c>
      <c r="BJ8" t="str">
        <f>IF(AND('Formulário Orçamento de Conexão'!G300="Trifásico",'Formulário Orçamento de Conexão'!R300&lt;&gt;0),"Sim","Não")</f>
        <v>Não</v>
      </c>
      <c r="BK8">
        <f t="shared" si="6"/>
        <v>0</v>
      </c>
      <c r="BM8">
        <v>3</v>
      </c>
      <c r="BN8" t="str">
        <f>IF(AND('Anexo-1'!G163="Trifásico",'Anexo-1'!R163&lt;&gt;0),"Sim","Não")</f>
        <v>Não</v>
      </c>
      <c r="BO8">
        <f t="shared" si="7"/>
        <v>0</v>
      </c>
      <c r="BQ8">
        <v>3</v>
      </c>
      <c r="BR8" t="str">
        <f>IF(AND('Anexo-1'!G351="Trifásico",'Anexo-1'!R351&lt;&gt;0),"Sim","Não")</f>
        <v>Não</v>
      </c>
      <c r="BS8" s="224">
        <f t="shared" si="8"/>
        <v>0</v>
      </c>
      <c r="CN8" s="10" t="str">
        <v>B2-BIPOLAR 60 A</v>
      </c>
      <c r="CX8" t="s">
        <v>821</v>
      </c>
    </row>
    <row r="9" spans="7:144">
      <c r="G9">
        <v>6</v>
      </c>
      <c r="H9" s="149" t="str">
        <f>'Formulário Orçamento de Conexão'!N186</f>
        <v xml:space="preserve">Aspirador de pó residencial </v>
      </c>
      <c r="I9" s="149">
        <f>'Formulário Orçamento de Conexão'!O186</f>
        <v>600</v>
      </c>
      <c r="J9" s="149">
        <f>'Formulário Orçamento de Conexão'!O192</f>
        <v>0</v>
      </c>
      <c r="K9" s="149">
        <f t="shared" si="0"/>
        <v>0</v>
      </c>
      <c r="U9">
        <v>6</v>
      </c>
      <c r="V9" s="149" t="str">
        <f>'Anexo-1'!N49</f>
        <v xml:space="preserve">Aspirador de pó residencial </v>
      </c>
      <c r="W9" s="149">
        <f>'Anexo-1'!O49</f>
        <v>600</v>
      </c>
      <c r="X9" s="149">
        <f>'Anexo-1'!O55</f>
        <v>0</v>
      </c>
      <c r="Y9" s="149">
        <f t="shared" si="1"/>
        <v>0</v>
      </c>
      <c r="AI9">
        <v>6</v>
      </c>
      <c r="AJ9" s="149" t="str">
        <f>'Anexo-1'!N238</f>
        <v xml:space="preserve">Aspirador de pó residencial </v>
      </c>
      <c r="AK9" s="149">
        <f>'Anexo-1'!O238</f>
        <v>600</v>
      </c>
      <c r="AL9" s="149">
        <f>'Anexo-1'!O244</f>
        <v>0</v>
      </c>
      <c r="AM9" s="149">
        <f t="shared" si="2"/>
        <v>0</v>
      </c>
      <c r="AT9" s="223">
        <v>4</v>
      </c>
      <c r="AU9" t="str">
        <f>IF(AND('Formulário Orçamento de Conexão'!G301="Bifásico",'Formulário Orçamento de Conexão'!R301&lt;&gt;""),"Sim","Não")</f>
        <v>Não</v>
      </c>
      <c r="AV9">
        <f t="shared" si="3"/>
        <v>0</v>
      </c>
      <c r="AX9">
        <v>4</v>
      </c>
      <c r="AY9" t="str">
        <f>IF(AND('Anexo-1'!G164="Bifásico",'Anexo-1'!R164&lt;&gt;""),"Sim","Não")</f>
        <v>Não</v>
      </c>
      <c r="AZ9">
        <f t="shared" si="4"/>
        <v>0</v>
      </c>
      <c r="BB9">
        <v>4</v>
      </c>
      <c r="BC9" t="str">
        <f>IF(AND('Anexo-1'!G352="Bifásico",'Anexo-1'!R352&lt;&gt;""),"Sim","Não")</f>
        <v>Não</v>
      </c>
      <c r="BD9" s="224">
        <f t="shared" si="5"/>
        <v>0</v>
      </c>
      <c r="BI9" s="223">
        <v>4</v>
      </c>
      <c r="BJ9" t="str">
        <f>IF(AND('Formulário Orçamento de Conexão'!G301="Trifásico",'Formulário Orçamento de Conexão'!R301&lt;&gt;0),"Sim","Não")</f>
        <v>Não</v>
      </c>
      <c r="BK9">
        <f t="shared" si="6"/>
        <v>0</v>
      </c>
      <c r="BM9">
        <v>4</v>
      </c>
      <c r="BN9" t="str">
        <f>IF(AND('Anexo-1'!G164="Trifásico",'Anexo-1'!R164&lt;&gt;0),"Sim","Não")</f>
        <v>Não</v>
      </c>
      <c r="BO9">
        <f t="shared" si="7"/>
        <v>0</v>
      </c>
      <c r="BQ9">
        <v>4</v>
      </c>
      <c r="BR9" t="str">
        <f>IF(AND('Anexo-1'!G352="Trifásico",'Anexo-1'!R352&lt;&gt;0),"Sim","Não")</f>
        <v>Não</v>
      </c>
      <c r="BS9" s="224">
        <f t="shared" si="8"/>
        <v>0</v>
      </c>
      <c r="CN9" s="10" t="str">
        <v>B2-BIPOLAR 63 A</v>
      </c>
      <c r="CX9" t="s">
        <v>822</v>
      </c>
    </row>
    <row r="10" spans="7:144">
      <c r="G10">
        <v>7</v>
      </c>
      <c r="H10" s="149" t="str">
        <f>'Formulário Orçamento de Conexão'!P186</f>
        <v>Assadeira Grande</v>
      </c>
      <c r="I10" s="149">
        <f>'Formulário Orçamento de Conexão'!Q186</f>
        <v>1000</v>
      </c>
      <c r="J10" s="149">
        <f>'Formulário Orçamento de Conexão'!Q192</f>
        <v>0</v>
      </c>
      <c r="K10" s="149">
        <f t="shared" si="0"/>
        <v>0</v>
      </c>
      <c r="U10">
        <v>7</v>
      </c>
      <c r="V10" s="149" t="str">
        <f>'Anexo-1'!P49</f>
        <v>Assadeira Grande</v>
      </c>
      <c r="W10" s="149">
        <f>'Anexo-1'!Q49</f>
        <v>1000</v>
      </c>
      <c r="X10" s="149">
        <f>'Anexo-1'!Q55</f>
        <v>0</v>
      </c>
      <c r="Y10" s="149">
        <f t="shared" si="1"/>
        <v>0</v>
      </c>
      <c r="AI10">
        <v>7</v>
      </c>
      <c r="AJ10" s="149" t="str">
        <f>'Anexo-1'!P238</f>
        <v>Assadeira Grande</v>
      </c>
      <c r="AK10" s="149">
        <f>'Anexo-1'!Q238</f>
        <v>1000</v>
      </c>
      <c r="AL10" s="149">
        <f>'Anexo-1'!Q244</f>
        <v>0</v>
      </c>
      <c r="AM10" s="149">
        <f t="shared" si="2"/>
        <v>0</v>
      </c>
      <c r="AT10" s="223">
        <v>5</v>
      </c>
      <c r="AU10" t="str">
        <f>IF(AND('Formulário Orçamento de Conexão'!G302="Bifásico",'Formulário Orçamento de Conexão'!R302&lt;&gt;""),"Sim","Não")</f>
        <v>Não</v>
      </c>
      <c r="AV10">
        <f t="shared" si="3"/>
        <v>0</v>
      </c>
      <c r="AX10">
        <v>5</v>
      </c>
      <c r="AY10" t="str">
        <f>IF(AND('Anexo-1'!G165="Bifásico",'Anexo-1'!R165&lt;&gt;""),"Sim","Não")</f>
        <v>Não</v>
      </c>
      <c r="AZ10">
        <f t="shared" si="4"/>
        <v>0</v>
      </c>
      <c r="BB10">
        <v>5</v>
      </c>
      <c r="BC10" t="str">
        <f>IF(AND('Anexo-1'!G353="Bifásico",'Anexo-1'!R353&lt;&gt;""),"Sim","Não")</f>
        <v>Não</v>
      </c>
      <c r="BD10" s="224">
        <f t="shared" si="5"/>
        <v>0</v>
      </c>
      <c r="BI10" s="223">
        <v>5</v>
      </c>
      <c r="BJ10" t="str">
        <f>IF(AND('Formulário Orçamento de Conexão'!G302="Trifásico",'Formulário Orçamento de Conexão'!R302&lt;&gt;0),"Sim","Não")</f>
        <v>Não</v>
      </c>
      <c r="BK10">
        <f t="shared" si="6"/>
        <v>0</v>
      </c>
      <c r="BM10">
        <v>5</v>
      </c>
      <c r="BN10" t="str">
        <f>IF(AND('Anexo-1'!G165="Trifásico",'Anexo-1'!R165&lt;&gt;0),"Sim","Não")</f>
        <v>Não</v>
      </c>
      <c r="BO10">
        <f t="shared" si="7"/>
        <v>0</v>
      </c>
      <c r="BQ10">
        <v>5</v>
      </c>
      <c r="BR10" t="str">
        <f>IF(AND('Anexo-1'!G353="Trifásico",'Anexo-1'!R353&lt;&gt;0),"Sim","Não")</f>
        <v>Não</v>
      </c>
      <c r="BS10" s="224">
        <f t="shared" si="8"/>
        <v>0</v>
      </c>
      <c r="CN10" s="10" t="str">
        <v>C1- TRIPOLAR 40</v>
      </c>
    </row>
    <row r="11" spans="7:144">
      <c r="G11">
        <v>8</v>
      </c>
      <c r="H11" s="149" t="str">
        <f>'Formulário Orçamento de Conexão'!C196</f>
        <v xml:space="preserve">Assadeira pequena </v>
      </c>
      <c r="I11" s="149">
        <f>'Formulário Orçamento de Conexão'!D196</f>
        <v>500</v>
      </c>
      <c r="J11" s="149">
        <f>'Formulário Orçamento de Conexão'!D202</f>
        <v>0</v>
      </c>
      <c r="K11" s="149">
        <f t="shared" si="0"/>
        <v>0</v>
      </c>
      <c r="U11">
        <v>8</v>
      </c>
      <c r="V11" s="149" t="str">
        <f>'Anexo-1'!C59</f>
        <v xml:space="preserve">Assadeira pequena </v>
      </c>
      <c r="W11" s="149">
        <f>'Anexo-1'!D59</f>
        <v>500</v>
      </c>
      <c r="X11" s="149">
        <f>'Anexo-1'!D65</f>
        <v>0</v>
      </c>
      <c r="Y11" s="149">
        <f t="shared" si="1"/>
        <v>0</v>
      </c>
      <c r="AI11">
        <v>8</v>
      </c>
      <c r="AJ11" s="149" t="str">
        <f>'Anexo-1'!C248</f>
        <v xml:space="preserve">Assadeira pequena </v>
      </c>
      <c r="AK11" s="149">
        <f>'Anexo-1'!D248</f>
        <v>500</v>
      </c>
      <c r="AL11" s="149">
        <f>'Anexo-1'!D254</f>
        <v>0</v>
      </c>
      <c r="AM11" s="149">
        <f t="shared" si="2"/>
        <v>0</v>
      </c>
      <c r="AT11" s="223">
        <v>6</v>
      </c>
      <c r="AU11" t="str">
        <f>IF(AND('Formulário Orçamento de Conexão'!G303="Bifásico",'Formulário Orçamento de Conexão'!R303&lt;&gt;""),"Sim","Não")</f>
        <v>Não</v>
      </c>
      <c r="AV11">
        <f t="shared" si="3"/>
        <v>0</v>
      </c>
      <c r="AX11">
        <v>6</v>
      </c>
      <c r="AY11" t="str">
        <f>IF(AND('Anexo-1'!G166="Bifásico",'Anexo-1'!R166&lt;&gt;""),"Sim","Não")</f>
        <v>Não</v>
      </c>
      <c r="AZ11">
        <f t="shared" si="4"/>
        <v>0</v>
      </c>
      <c r="BB11">
        <v>6</v>
      </c>
      <c r="BC11" t="str">
        <f>IF(AND('Anexo-1'!G354="Bifásico",'Anexo-1'!R354&lt;&gt;""),"Sim","Não")</f>
        <v>Não</v>
      </c>
      <c r="BD11" s="224">
        <f t="shared" si="5"/>
        <v>0</v>
      </c>
      <c r="BI11" s="223">
        <v>6</v>
      </c>
      <c r="BJ11" t="str">
        <f>IF(AND('Formulário Orçamento de Conexão'!G303="Trifásico",'Formulário Orçamento de Conexão'!R303&lt;&gt;0),"Sim","Não")</f>
        <v>Não</v>
      </c>
      <c r="BK11">
        <f t="shared" si="6"/>
        <v>0</v>
      </c>
      <c r="BM11">
        <v>6</v>
      </c>
      <c r="BN11" t="str">
        <f>IF(AND('Anexo-1'!G166="Trifásico",'Anexo-1'!R166&lt;&gt;0),"Sim","Não")</f>
        <v>Não</v>
      </c>
      <c r="BO11">
        <f t="shared" si="7"/>
        <v>0</v>
      </c>
      <c r="BQ11">
        <v>6</v>
      </c>
      <c r="BR11" t="str">
        <f>IF(AND('Anexo-1'!G354="Trifásico",'Anexo-1'!R354&lt;&gt;0),"Sim","Não")</f>
        <v>Não</v>
      </c>
      <c r="BS11" s="224">
        <f t="shared" si="8"/>
        <v>0</v>
      </c>
      <c r="CN11" s="10" t="str">
        <v>C2- TRIPOLAR 60 A</v>
      </c>
    </row>
    <row r="12" spans="7:144">
      <c r="G12">
        <v>9</v>
      </c>
      <c r="H12" s="149" t="str">
        <f>'Formulário Orçamento de Conexão'!F196</f>
        <v>Banheira de Hidromassagem</v>
      </c>
      <c r="I12">
        <f>'Formulário Orçamento de Conexão'!G196</f>
        <v>6600</v>
      </c>
      <c r="J12">
        <f>'Formulário Orçamento de Conexão'!G202</f>
        <v>0</v>
      </c>
      <c r="K12">
        <f t="shared" si="0"/>
        <v>0</v>
      </c>
      <c r="U12">
        <v>9</v>
      </c>
      <c r="V12" s="149" t="str">
        <f>'Anexo-1'!F59</f>
        <v>Banheira de Hidromassagem</v>
      </c>
      <c r="W12" s="149">
        <f>'Anexo-1'!G59</f>
        <v>6600</v>
      </c>
      <c r="X12">
        <f>'Anexo-1'!G65</f>
        <v>0</v>
      </c>
      <c r="Y12">
        <f t="shared" si="1"/>
        <v>0</v>
      </c>
      <c r="AI12">
        <v>9</v>
      </c>
      <c r="AJ12" s="149" t="str">
        <f>'Anexo-1'!F248</f>
        <v>Banheira de Hidromassagem</v>
      </c>
      <c r="AK12" s="149">
        <f>'Anexo-1'!G248</f>
        <v>6600</v>
      </c>
      <c r="AL12" s="149">
        <f>'Anexo-1'!G254</f>
        <v>0</v>
      </c>
      <c r="AM12">
        <f t="shared" si="2"/>
        <v>0</v>
      </c>
      <c r="AT12" s="223">
        <v>7</v>
      </c>
      <c r="AU12" t="str">
        <f>IF(AND('Formulário Orçamento de Conexão'!G304="Bifásico",'Formulário Orçamento de Conexão'!R304&lt;&gt;""),"Sim","Não")</f>
        <v>Não</v>
      </c>
      <c r="AV12">
        <f t="shared" si="3"/>
        <v>0</v>
      </c>
      <c r="AX12">
        <v>7</v>
      </c>
      <c r="AY12" t="str">
        <f>IF(AND('Anexo-1'!G167="Bifásico",'Anexo-1'!R167&lt;&gt;""),"Sim","Não")</f>
        <v>Não</v>
      </c>
      <c r="AZ12">
        <f t="shared" si="4"/>
        <v>0</v>
      </c>
      <c r="BB12">
        <v>7</v>
      </c>
      <c r="BC12" t="str">
        <f>IF(AND('Anexo-1'!G355="Bifásico",'Anexo-1'!R355&lt;&gt;""),"Sim","Não")</f>
        <v>Não</v>
      </c>
      <c r="BD12" s="224">
        <f t="shared" si="5"/>
        <v>0</v>
      </c>
      <c r="BI12" s="223">
        <v>7</v>
      </c>
      <c r="BJ12" t="str">
        <f>IF(AND('Formulário Orçamento de Conexão'!G304="Trifásico",'Formulário Orçamento de Conexão'!R304&lt;&gt;0),"Sim","Não")</f>
        <v>Não</v>
      </c>
      <c r="BK12">
        <f t="shared" si="6"/>
        <v>0</v>
      </c>
      <c r="BM12">
        <v>7</v>
      </c>
      <c r="BN12" t="str">
        <f>IF(AND('Anexo-1'!G167="Trifásico",'Anexo-1'!R167&lt;&gt;0),"Sim","Não")</f>
        <v>Não</v>
      </c>
      <c r="BO12">
        <f t="shared" si="7"/>
        <v>0</v>
      </c>
      <c r="BQ12">
        <v>7</v>
      </c>
      <c r="BR12" t="str">
        <f>IF(AND('Anexo-1'!G355="Trifásico",'Anexo-1'!R355&lt;&gt;0),"Sim","Não")</f>
        <v>Não</v>
      </c>
      <c r="BS12" s="224">
        <f t="shared" si="8"/>
        <v>0</v>
      </c>
      <c r="CN12" s="10" t="str">
        <v>C2- TRIPOLAR 63 A</v>
      </c>
    </row>
    <row r="13" spans="7:144">
      <c r="G13">
        <v>10</v>
      </c>
      <c r="H13" s="149" t="str">
        <f>'Formulário Orçamento de Conexão'!H196</f>
        <v xml:space="preserve">Batedeira de bolo </v>
      </c>
      <c r="I13" s="149">
        <f>'Formulário Orçamento de Conexão'!I196</f>
        <v>100</v>
      </c>
      <c r="J13" s="149">
        <f>'Formulário Orçamento de Conexão'!I202</f>
        <v>0</v>
      </c>
      <c r="K13" s="149">
        <f t="shared" si="0"/>
        <v>0</v>
      </c>
      <c r="U13">
        <v>10</v>
      </c>
      <c r="V13" s="149" t="str">
        <f>'Anexo-1'!H59</f>
        <v xml:space="preserve">Batedeira de bolo </v>
      </c>
      <c r="W13" s="149">
        <f>'Anexo-1'!I59</f>
        <v>100</v>
      </c>
      <c r="X13" s="149">
        <f>'Anexo-1'!I65</f>
        <v>0</v>
      </c>
      <c r="Y13" s="149">
        <f t="shared" si="1"/>
        <v>0</v>
      </c>
      <c r="AI13">
        <v>10</v>
      </c>
      <c r="AJ13" s="149" t="str">
        <f>'Anexo-1'!H248</f>
        <v xml:space="preserve">Batedeira de bolo </v>
      </c>
      <c r="AK13" s="149">
        <f>'Anexo-1'!I248</f>
        <v>100</v>
      </c>
      <c r="AL13" s="149">
        <f>'Anexo-1'!I254</f>
        <v>0</v>
      </c>
      <c r="AM13" s="149">
        <f t="shared" si="2"/>
        <v>0</v>
      </c>
      <c r="AT13" s="223">
        <v>8</v>
      </c>
      <c r="AU13" t="str">
        <f>IF(AND('Formulário Orçamento de Conexão'!G305="Bifásico",'Formulário Orçamento de Conexão'!R305&lt;&gt;""),"Sim","Não")</f>
        <v>Não</v>
      </c>
      <c r="AV13">
        <f t="shared" si="3"/>
        <v>0</v>
      </c>
      <c r="AX13">
        <v>8</v>
      </c>
      <c r="AY13" t="str">
        <f>IF(AND('Anexo-1'!G168="Bifásico",'Anexo-1'!R168&lt;&gt;""),"Sim","Não")</f>
        <v>Não</v>
      </c>
      <c r="AZ13">
        <f t="shared" si="4"/>
        <v>0</v>
      </c>
      <c r="BB13">
        <v>8</v>
      </c>
      <c r="BC13" t="str">
        <f>IF(AND('Anexo-1'!G356="Bifásico",'Anexo-1'!R356&lt;&gt;""),"Sim","Não")</f>
        <v>Não</v>
      </c>
      <c r="BD13" s="224">
        <f t="shared" si="5"/>
        <v>0</v>
      </c>
      <c r="BI13" s="223">
        <v>8</v>
      </c>
      <c r="BJ13" t="str">
        <f>IF(AND('Formulário Orçamento de Conexão'!G305="Trifásico",'Formulário Orçamento de Conexão'!R305&lt;&gt;0),"Sim","Não")</f>
        <v>Não</v>
      </c>
      <c r="BK13">
        <f t="shared" si="6"/>
        <v>0</v>
      </c>
      <c r="BM13">
        <v>8</v>
      </c>
      <c r="BN13" t="str">
        <f>IF(AND('Anexo-1'!G168="Trifásico",'Anexo-1'!R168&lt;&gt;0),"Sim","Não")</f>
        <v>Não</v>
      </c>
      <c r="BO13">
        <f t="shared" si="7"/>
        <v>0</v>
      </c>
      <c r="BQ13">
        <v>8</v>
      </c>
      <c r="BR13" t="str">
        <f>IF(AND('Anexo-1'!G356="Trifásico",'Anexo-1'!R356&lt;&gt;0),"Sim","Não")</f>
        <v>Não</v>
      </c>
      <c r="BS13" s="224">
        <f t="shared" si="8"/>
        <v>0</v>
      </c>
      <c r="CN13" s="10" t="str">
        <v>C3- TRIPOLAR 70 A</v>
      </c>
    </row>
    <row r="14" spans="7:144">
      <c r="G14">
        <v>11</v>
      </c>
      <c r="H14" s="149" t="str">
        <f>'Formulário Orçamento de Conexão'!J196</f>
        <v xml:space="preserve">Cafeteira elétrica pequena uso doméstico </v>
      </c>
      <c r="I14" s="149">
        <f>'Formulário Orçamento de Conexão'!K196</f>
        <v>600</v>
      </c>
      <c r="J14" s="149">
        <f>'Formulário Orçamento de Conexão'!K202</f>
        <v>0</v>
      </c>
      <c r="K14" s="149">
        <f t="shared" si="0"/>
        <v>0</v>
      </c>
      <c r="U14">
        <v>11</v>
      </c>
      <c r="V14" s="149" t="str">
        <f>'Anexo-1'!J59</f>
        <v xml:space="preserve">Cafeteira elétrica pequena uso doméstico </v>
      </c>
      <c r="W14" s="149">
        <f>'Anexo-1'!K59</f>
        <v>600</v>
      </c>
      <c r="X14" s="149">
        <f>'Anexo-1'!K65</f>
        <v>0</v>
      </c>
      <c r="Y14" s="149">
        <f t="shared" si="1"/>
        <v>0</v>
      </c>
      <c r="AI14">
        <v>11</v>
      </c>
      <c r="AJ14" s="149" t="str">
        <f>'Anexo-1'!J248</f>
        <v xml:space="preserve">Cafeteira elétrica pequena uso doméstico </v>
      </c>
      <c r="AK14" s="149">
        <f>'Anexo-1'!K248</f>
        <v>600</v>
      </c>
      <c r="AL14" s="149">
        <f>'Anexo-1'!K254</f>
        <v>0</v>
      </c>
      <c r="AM14" s="149">
        <f t="shared" si="2"/>
        <v>0</v>
      </c>
      <c r="AT14" s="223">
        <v>9</v>
      </c>
      <c r="AU14" t="str">
        <f>IF(AND('Formulário Orçamento de Conexão'!G306="Bifásico",'Formulário Orçamento de Conexão'!R306&lt;&gt;""),"Sim","Não")</f>
        <v>Não</v>
      </c>
      <c r="AV14">
        <f t="shared" si="3"/>
        <v>0</v>
      </c>
      <c r="AX14">
        <v>9</v>
      </c>
      <c r="AY14" t="str">
        <f>IF(AND('Anexo-1'!G169="Bifásico",'Anexo-1'!R169&lt;&gt;""),"Sim","Não")</f>
        <v>Não</v>
      </c>
      <c r="AZ14">
        <f t="shared" si="4"/>
        <v>0</v>
      </c>
      <c r="BB14">
        <v>9</v>
      </c>
      <c r="BC14" t="str">
        <f>IF(AND('Anexo-1'!G357="Bifásico",'Anexo-1'!R357&lt;&gt;""),"Sim","Não")</f>
        <v>Não</v>
      </c>
      <c r="BD14" s="224">
        <f t="shared" si="5"/>
        <v>0</v>
      </c>
      <c r="BI14" s="223">
        <v>9</v>
      </c>
      <c r="BJ14" t="str">
        <f>IF(AND('Formulário Orçamento de Conexão'!G306="Trifásico",'Formulário Orçamento de Conexão'!R306&lt;&gt;0),"Sim","Não")</f>
        <v>Não</v>
      </c>
      <c r="BK14">
        <f t="shared" si="6"/>
        <v>0</v>
      </c>
      <c r="BM14">
        <v>9</v>
      </c>
      <c r="BN14" t="str">
        <f>IF(AND('Anexo-1'!G169="Trifásico",'Anexo-1'!R169&lt;&gt;0),"Sim","Não")</f>
        <v>Não</v>
      </c>
      <c r="BO14">
        <f t="shared" si="7"/>
        <v>0</v>
      </c>
      <c r="BQ14">
        <v>9</v>
      </c>
      <c r="BR14" t="str">
        <f>IF(AND('Anexo-1'!G357="Trifásico",'Anexo-1'!R357&lt;&gt;0),"Sim","Não")</f>
        <v>Não</v>
      </c>
      <c r="BS14" s="224">
        <f t="shared" si="8"/>
        <v>0</v>
      </c>
      <c r="CN14" s="10" t="str">
        <v>C3- TRIPOLAR 80 A</v>
      </c>
    </row>
    <row r="15" spans="7:144">
      <c r="G15">
        <v>12</v>
      </c>
      <c r="H15" s="149" t="str">
        <f>'Formulário Orçamento de Conexão'!L196</f>
        <v xml:space="preserve">Cafeteira elétrica  uso comercial </v>
      </c>
      <c r="I15" s="149">
        <f>'Formulário Orçamento de Conexão'!M196</f>
        <v>1200</v>
      </c>
      <c r="J15" s="149">
        <f>'Formulário Orçamento de Conexão'!M202</f>
        <v>0</v>
      </c>
      <c r="K15" s="149">
        <f t="shared" si="0"/>
        <v>0</v>
      </c>
      <c r="U15">
        <v>12</v>
      </c>
      <c r="V15" s="149" t="str">
        <f>'Anexo-1'!L59</f>
        <v xml:space="preserve">Cafeteira elétrica  uso comercial </v>
      </c>
      <c r="W15" s="149">
        <f>'Anexo-1'!M59</f>
        <v>1200</v>
      </c>
      <c r="X15" s="149">
        <f>'Anexo-1'!M65</f>
        <v>0</v>
      </c>
      <c r="Y15" s="149">
        <f t="shared" si="1"/>
        <v>0</v>
      </c>
      <c r="AI15">
        <v>12</v>
      </c>
      <c r="AJ15" s="149" t="str">
        <f>'Anexo-1'!L248</f>
        <v xml:space="preserve">Cafeteira elétrica  uso comercial </v>
      </c>
      <c r="AK15" s="149">
        <f>'Anexo-1'!M248</f>
        <v>1200</v>
      </c>
      <c r="AL15" s="149">
        <f>'Anexo-1'!M254</f>
        <v>0</v>
      </c>
      <c r="AM15" s="149">
        <f t="shared" si="2"/>
        <v>0</v>
      </c>
      <c r="AT15" s="223"/>
      <c r="AV15" s="170">
        <f>SUM(AV6:AV14)</f>
        <v>0</v>
      </c>
      <c r="AZ15">
        <f>SUM(AZ6:AZ14)</f>
        <v>0</v>
      </c>
      <c r="BD15" s="224">
        <f>SUM(BD6:BD14)</f>
        <v>0</v>
      </c>
      <c r="BI15" s="223"/>
      <c r="BK15">
        <f>SUM(BK6:BK14)</f>
        <v>0</v>
      </c>
      <c r="BO15">
        <f>SUM(BO6:BO14)</f>
        <v>0</v>
      </c>
      <c r="BS15" s="224">
        <f>SUM(BS6:BS14)</f>
        <v>0</v>
      </c>
      <c r="CN15" s="10" t="str">
        <v>C4- TRIPOLAR 100 A</v>
      </c>
      <c r="CS15" s="180"/>
      <c r="CU15" s="497"/>
    </row>
    <row r="16" spans="7:144" ht="15.75" thickBot="1">
      <c r="G16">
        <v>13</v>
      </c>
      <c r="H16" s="149" t="str">
        <f>'Formulário Orçamento de Conexão'!N196</f>
        <v>Chuveiro Elétrico 127 V</v>
      </c>
      <c r="I16" s="149">
        <f>'Formulário Orçamento de Conexão'!O196</f>
        <v>4400</v>
      </c>
      <c r="J16" s="149">
        <f>'Formulário Orçamento de Conexão'!O202</f>
        <v>0</v>
      </c>
      <c r="K16" s="149">
        <f t="shared" si="0"/>
        <v>0</v>
      </c>
      <c r="U16">
        <v>13</v>
      </c>
      <c r="V16" s="149" t="str">
        <f>'Anexo-1'!N59</f>
        <v>Chuveiro Elétrico 127 V</v>
      </c>
      <c r="W16" s="149">
        <f>'Anexo-1'!O59</f>
        <v>4400</v>
      </c>
      <c r="X16" s="149">
        <f>'Anexo-1'!O65</f>
        <v>0</v>
      </c>
      <c r="Y16" s="149">
        <f t="shared" si="1"/>
        <v>0</v>
      </c>
      <c r="AI16">
        <v>13</v>
      </c>
      <c r="AJ16" s="149" t="str">
        <f>'Anexo-1'!N248</f>
        <v>Chuveiro Elétrico 127 V</v>
      </c>
      <c r="AK16" s="149">
        <f>'Anexo-1'!O248</f>
        <v>4400</v>
      </c>
      <c r="AL16" s="149">
        <f>'Anexo-1'!O254</f>
        <v>0</v>
      </c>
      <c r="AM16" s="149">
        <f t="shared" si="2"/>
        <v>0</v>
      </c>
      <c r="AT16" s="225" t="s">
        <v>649</v>
      </c>
      <c r="AU16" s="158"/>
      <c r="AV16" s="158" t="str">
        <f>IF(AV15&lt;&gt;0,"Sim","Não")</f>
        <v>Não</v>
      </c>
      <c r="AW16" s="158"/>
      <c r="AX16" s="225" t="s">
        <v>649</v>
      </c>
      <c r="AY16" s="158"/>
      <c r="AZ16" s="158" t="str">
        <f>IF(AZ15&lt;&gt;0,"Sim","Não")</f>
        <v>Não</v>
      </c>
      <c r="BA16" s="158"/>
      <c r="BB16" s="225" t="s">
        <v>649</v>
      </c>
      <c r="BC16" s="158"/>
      <c r="BD16" s="166" t="str">
        <f>IF(BD15&lt;&gt;0,"Sim","Não")</f>
        <v>Não</v>
      </c>
      <c r="BI16" s="225" t="s">
        <v>573</v>
      </c>
      <c r="BJ16" s="158"/>
      <c r="BK16" s="158" t="str">
        <f>IF(BK15&lt;&gt;0,"Sim","Não")</f>
        <v>Não</v>
      </c>
      <c r="BL16" s="158"/>
      <c r="BM16" s="158" t="s">
        <v>573</v>
      </c>
      <c r="BN16" s="158"/>
      <c r="BO16" s="158" t="str">
        <f>IF(BO15&lt;&gt;0,"Sim","Não")</f>
        <v>Não</v>
      </c>
      <c r="BP16" s="158"/>
      <c r="BQ16" s="158" t="s">
        <v>573</v>
      </c>
      <c r="BR16" s="158"/>
      <c r="BS16" s="166" t="str">
        <f>IF(BS15&lt;&gt;0,"Sim","Não")</f>
        <v>Não</v>
      </c>
      <c r="CN16" s="10" t="str">
        <v>C5- TRIPOLAR 120 A</v>
      </c>
      <c r="CU16" s="497"/>
      <c r="CV16" s="497"/>
    </row>
    <row r="17" spans="7:100">
      <c r="G17">
        <v>14</v>
      </c>
      <c r="H17" s="149" t="str">
        <f>'Formulário Orçamento de Conexão'!P196</f>
        <v>Chuveiro Elétrico 220 V</v>
      </c>
      <c r="I17" s="149">
        <f>'Formulário Orçamento de Conexão'!Q196</f>
        <v>6000</v>
      </c>
      <c r="J17" s="149">
        <f>'Formulário Orçamento de Conexão'!Q202</f>
        <v>0</v>
      </c>
      <c r="K17" s="149">
        <f t="shared" si="0"/>
        <v>0</v>
      </c>
      <c r="U17">
        <v>14</v>
      </c>
      <c r="V17" s="149" t="str">
        <f>'Anexo-1'!P59</f>
        <v>Chuveiro Elétrico 220 V</v>
      </c>
      <c r="W17" s="149">
        <f>'Anexo-1'!Q59</f>
        <v>6000</v>
      </c>
      <c r="X17" s="149">
        <f>'Anexo-1'!Q65</f>
        <v>0</v>
      </c>
      <c r="Y17" s="149">
        <f t="shared" si="1"/>
        <v>0</v>
      </c>
      <c r="AI17">
        <v>14</v>
      </c>
      <c r="AJ17" s="149" t="str">
        <f>'Anexo-1'!P248</f>
        <v>Chuveiro Elétrico 220 V</v>
      </c>
      <c r="AK17" s="149">
        <f>'Anexo-1'!Q248</f>
        <v>6000</v>
      </c>
      <c r="AL17" s="149">
        <f>'Anexo-1'!Q254</f>
        <v>0</v>
      </c>
      <c r="AM17" s="149">
        <f t="shared" si="2"/>
        <v>0</v>
      </c>
      <c r="CN17" s="10" t="str">
        <v>C5- TRIPOLAR 125 A</v>
      </c>
      <c r="CU17" s="497"/>
      <c r="CV17" s="497"/>
    </row>
    <row r="18" spans="7:100">
      <c r="G18">
        <v>15</v>
      </c>
      <c r="H18" s="149" t="str">
        <f>'Formulário Orçamento de Conexão'!C206</f>
        <v xml:space="preserve">Chuveiro 4 estações </v>
      </c>
      <c r="I18" s="149">
        <f>'Formulário Orçamento de Conexão'!D206</f>
        <v>6500</v>
      </c>
      <c r="J18" s="149">
        <f>'Formulário Orçamento de Conexão'!D212</f>
        <v>0</v>
      </c>
      <c r="K18" s="149">
        <f t="shared" si="0"/>
        <v>0</v>
      </c>
      <c r="U18">
        <v>15</v>
      </c>
      <c r="V18" s="149" t="str">
        <f>'Anexo-1'!C69</f>
        <v xml:space="preserve">Chuveiro 4 estações </v>
      </c>
      <c r="W18" s="149">
        <f>'Anexo-1'!D69</f>
        <v>6500</v>
      </c>
      <c r="X18" s="149">
        <f>'Anexo-1'!D75</f>
        <v>0</v>
      </c>
      <c r="Y18" s="149">
        <f t="shared" si="1"/>
        <v>0</v>
      </c>
      <c r="AI18">
        <v>15</v>
      </c>
      <c r="AJ18" s="149" t="str">
        <f>'Anexo-1'!C258</f>
        <v xml:space="preserve">Chuveiro 4 estações </v>
      </c>
      <c r="AK18" s="149">
        <f>'Anexo-1'!D258</f>
        <v>6500</v>
      </c>
      <c r="AL18" s="149">
        <f>'Anexo-1'!D264</f>
        <v>0</v>
      </c>
      <c r="AM18" s="149">
        <f t="shared" si="2"/>
        <v>0</v>
      </c>
      <c r="CN18" s="10" t="str">
        <v>C6- TRIPOLAR 150 A</v>
      </c>
      <c r="CU18" s="497"/>
      <c r="CV18" s="497"/>
    </row>
    <row r="19" spans="7:100">
      <c r="G19">
        <v>16</v>
      </c>
      <c r="H19" s="149" t="str">
        <f>'Formulário Orçamento de Conexão'!F206</f>
        <v xml:space="preserve">Aparelho de som </v>
      </c>
      <c r="I19">
        <f>'Formulário Orçamento de Conexão'!G206</f>
        <v>80</v>
      </c>
      <c r="J19">
        <f>'Formulário Orçamento de Conexão'!G212</f>
        <v>0</v>
      </c>
      <c r="K19">
        <f t="shared" si="0"/>
        <v>0</v>
      </c>
      <c r="U19">
        <v>16</v>
      </c>
      <c r="V19" s="149" t="str">
        <f>'Anexo-1'!F69</f>
        <v xml:space="preserve">Conjunto de som </v>
      </c>
      <c r="W19" s="149">
        <f>'Anexo-1'!G69</f>
        <v>100</v>
      </c>
      <c r="X19">
        <f>'Anexo-1'!G75</f>
        <v>0</v>
      </c>
      <c r="Y19">
        <f t="shared" si="1"/>
        <v>0</v>
      </c>
      <c r="AI19">
        <v>16</v>
      </c>
      <c r="AJ19" s="149" t="str">
        <f>'Anexo-1'!F258</f>
        <v xml:space="preserve">Conjunto de som </v>
      </c>
      <c r="AK19" s="149">
        <f>'Anexo-1'!G258</f>
        <v>100</v>
      </c>
      <c r="AL19" s="149">
        <f>'Anexo-1'!G264</f>
        <v>0</v>
      </c>
      <c r="AM19">
        <f t="shared" si="2"/>
        <v>0</v>
      </c>
      <c r="AU19">
        <f>'Formulário Orçamento de Conexão'!G298+'Formulário Orçamento de Conexão'!G299</f>
        <v>0</v>
      </c>
      <c r="CN19" s="10" t="str">
        <v>C7- TRIPOLAR 175 A</v>
      </c>
      <c r="CU19" s="497"/>
      <c r="CV19" s="497"/>
    </row>
    <row r="20" spans="7:100">
      <c r="G20">
        <v>17</v>
      </c>
      <c r="H20" s="149" t="str">
        <f>'Formulário Orçamento de Conexão'!H206</f>
        <v xml:space="preserve">Ebulidor </v>
      </c>
      <c r="I20">
        <f>'Formulário Orçamento de Conexão'!I206</f>
        <v>1000</v>
      </c>
      <c r="J20">
        <f>'Formulário Orçamento de Conexão'!I212</f>
        <v>0</v>
      </c>
      <c r="K20">
        <f t="shared" si="0"/>
        <v>0</v>
      </c>
      <c r="U20">
        <v>17</v>
      </c>
      <c r="V20" s="149" t="str">
        <f>'Anexo-1'!H69</f>
        <v xml:space="preserve">Ebulidor </v>
      </c>
      <c r="W20" s="149">
        <f>'Anexo-1'!I69</f>
        <v>1000</v>
      </c>
      <c r="X20">
        <f>'Anexo-1'!I75</f>
        <v>0</v>
      </c>
      <c r="Y20">
        <f t="shared" si="1"/>
        <v>0</v>
      </c>
      <c r="AI20">
        <v>17</v>
      </c>
      <c r="AJ20" s="149" t="str">
        <f>'Anexo-1'!H258</f>
        <v xml:space="preserve">Ebulidor </v>
      </c>
      <c r="AK20" s="149">
        <f>'Anexo-1'!I258</f>
        <v>1000</v>
      </c>
      <c r="AL20" s="149">
        <f>'Anexo-1'!I264</f>
        <v>0</v>
      </c>
      <c r="AM20">
        <f t="shared" si="2"/>
        <v>0</v>
      </c>
      <c r="CN20" s="10" t="str">
        <v>C8- TRIPOLAR 200 A</v>
      </c>
      <c r="CU20" s="497"/>
      <c r="CV20" s="497"/>
    </row>
    <row r="21" spans="7:100">
      <c r="G21">
        <v>18</v>
      </c>
      <c r="H21" s="149" t="str">
        <f>'Formulário Orçamento de Conexão'!J206</f>
        <v xml:space="preserve">Enceradeira residencial </v>
      </c>
      <c r="I21" s="149">
        <f>'Formulário Orçamento de Conexão'!K206</f>
        <v>300</v>
      </c>
      <c r="J21" s="149">
        <f>'Formulário Orçamento de Conexão'!K212</f>
        <v>0</v>
      </c>
      <c r="K21" s="149">
        <f t="shared" si="0"/>
        <v>0</v>
      </c>
      <c r="U21">
        <v>18</v>
      </c>
      <c r="V21" s="149" t="str">
        <f>'Anexo-1'!J69</f>
        <v xml:space="preserve">Enceradeira residencial </v>
      </c>
      <c r="W21" s="149">
        <f>'Anexo-1'!K69</f>
        <v>300</v>
      </c>
      <c r="X21" s="149">
        <f>'Anexo-1'!K75</f>
        <v>0</v>
      </c>
      <c r="Y21" s="149">
        <f t="shared" si="1"/>
        <v>0</v>
      </c>
      <c r="AI21">
        <v>18</v>
      </c>
      <c r="AJ21" s="149" t="str">
        <f>'Anexo-1'!J258</f>
        <v xml:space="preserve">Enceradeira residencial </v>
      </c>
      <c r="AK21" s="149">
        <f>'Anexo-1'!K258</f>
        <v>300</v>
      </c>
      <c r="AL21" s="149">
        <f>'Anexo-1'!K264</f>
        <v>0</v>
      </c>
      <c r="AM21" s="149">
        <f t="shared" si="2"/>
        <v>0</v>
      </c>
      <c r="CN21" s="10" t="str">
        <v>F1- TRIPOLAR 225 A</v>
      </c>
      <c r="CU21" s="497"/>
      <c r="CV21" s="497"/>
    </row>
    <row r="22" spans="7:100" ht="15.75" thickBot="1">
      <c r="G22">
        <v>19</v>
      </c>
      <c r="H22" s="149" t="str">
        <f>'Formulário Orçamento de Conexão'!L206</f>
        <v xml:space="preserve">Espremedor de Frutas </v>
      </c>
      <c r="I22" s="149">
        <f>'Formulário Orçamento de Conexão'!M206</f>
        <v>200</v>
      </c>
      <c r="J22" s="149">
        <f>'Formulário Orçamento de Conexão'!M212</f>
        <v>0</v>
      </c>
      <c r="K22" s="149">
        <f t="shared" si="0"/>
        <v>0</v>
      </c>
      <c r="U22">
        <v>19</v>
      </c>
      <c r="V22" s="149" t="str">
        <f>'Anexo-1'!L69</f>
        <v xml:space="preserve">Espremedor de Frutas </v>
      </c>
      <c r="W22" s="149">
        <f>'Anexo-1'!M69</f>
        <v>200</v>
      </c>
      <c r="X22" s="149">
        <f>'Anexo-1'!M75</f>
        <v>0</v>
      </c>
      <c r="Y22" s="149">
        <f t="shared" si="1"/>
        <v>0</v>
      </c>
      <c r="AI22">
        <v>19</v>
      </c>
      <c r="AJ22" s="149" t="str">
        <f>'Anexo-1'!L258</f>
        <v xml:space="preserve">Espremedor de Frutas </v>
      </c>
      <c r="AK22" s="149">
        <f>'Anexo-1'!M258</f>
        <v>200</v>
      </c>
      <c r="AL22" s="149">
        <f>'Anexo-1'!M264</f>
        <v>0</v>
      </c>
      <c r="AM22" s="149">
        <f t="shared" si="2"/>
        <v>0</v>
      </c>
      <c r="CN22" s="10" t="str">
        <v>F2- TRIPOLAR 250</v>
      </c>
      <c r="CU22" s="497"/>
      <c r="CV22" s="497"/>
    </row>
    <row r="23" spans="7:100" ht="18.75">
      <c r="G23">
        <v>20</v>
      </c>
      <c r="H23" s="149" t="str">
        <f>'Formulário Orçamento de Conexão'!N206</f>
        <v xml:space="preserve">Exaustor </v>
      </c>
      <c r="I23" s="149">
        <f>'Formulário Orçamento de Conexão'!O206</f>
        <v>150</v>
      </c>
      <c r="J23" s="149">
        <f>'Formulário Orçamento de Conexão'!O212</f>
        <v>0</v>
      </c>
      <c r="K23" s="149">
        <f t="shared" si="0"/>
        <v>0</v>
      </c>
      <c r="U23">
        <v>20</v>
      </c>
      <c r="V23" s="149" t="str">
        <f>'Anexo-1'!N69</f>
        <v xml:space="preserve">Exaustor </v>
      </c>
      <c r="W23" s="149">
        <f>'Anexo-1'!O69</f>
        <v>150</v>
      </c>
      <c r="X23" s="149">
        <f>'Anexo-1'!O75</f>
        <v>0</v>
      </c>
      <c r="Y23" s="149">
        <f t="shared" si="1"/>
        <v>0</v>
      </c>
      <c r="AI23">
        <v>20</v>
      </c>
      <c r="AJ23" s="149" t="str">
        <f>'Anexo-1'!N258</f>
        <v xml:space="preserve">Exaustor </v>
      </c>
      <c r="AK23" s="149">
        <f>'Anexo-1'!O258</f>
        <v>150</v>
      </c>
      <c r="AL23" s="149">
        <f>'Anexo-1'!O264</f>
        <v>0</v>
      </c>
      <c r="AM23" s="149">
        <f t="shared" si="2"/>
        <v>0</v>
      </c>
      <c r="AT23" s="1503" t="s">
        <v>650</v>
      </c>
      <c r="AU23" s="1504"/>
      <c r="AV23" s="1504"/>
      <c r="AW23" s="1504"/>
      <c r="AX23" s="1504"/>
      <c r="AY23" s="1504"/>
      <c r="AZ23" s="1504"/>
      <c r="BA23" s="1504"/>
      <c r="BB23" s="1504"/>
      <c r="BC23" s="1504"/>
      <c r="BD23" s="1505"/>
      <c r="BI23" s="1503" t="s">
        <v>882</v>
      </c>
      <c r="BJ23" s="1504"/>
      <c r="BK23" s="1504"/>
      <c r="BL23" s="1504"/>
      <c r="BM23" s="1504"/>
      <c r="BN23" s="1504"/>
      <c r="BO23" s="1504"/>
      <c r="BP23" s="1504"/>
      <c r="BQ23" s="1504"/>
      <c r="BR23" s="1504"/>
      <c r="BS23" s="1505"/>
      <c r="CN23" s="10" t="str">
        <v>F3- TRIPOLAR 300 A</v>
      </c>
      <c r="CU23" s="497"/>
      <c r="CV23" s="497"/>
    </row>
    <row r="24" spans="7:100">
      <c r="G24">
        <v>21</v>
      </c>
      <c r="H24" s="149" t="str">
        <f>'Formulário Orçamento de Conexão'!P206</f>
        <v>Ferro elétrico automático de passar roupa</v>
      </c>
      <c r="I24" s="149">
        <f>'Formulário Orçamento de Conexão'!Q206</f>
        <v>1000</v>
      </c>
      <c r="J24" s="149">
        <f>'Formulário Orçamento de Conexão'!Q212</f>
        <v>0</v>
      </c>
      <c r="K24" s="149">
        <f t="shared" si="0"/>
        <v>0</v>
      </c>
      <c r="U24">
        <v>21</v>
      </c>
      <c r="V24" s="149" t="str">
        <f>'Anexo-1'!P69</f>
        <v>Ferro elétrico automático de passar roupa</v>
      </c>
      <c r="W24" s="149">
        <f>'Anexo-1'!Q69</f>
        <v>1000</v>
      </c>
      <c r="X24" s="149">
        <f>'Anexo-1'!Q75</f>
        <v>0</v>
      </c>
      <c r="Y24" s="149">
        <f t="shared" si="1"/>
        <v>0</v>
      </c>
      <c r="AI24">
        <v>21</v>
      </c>
      <c r="AJ24" s="149" t="str">
        <f>'Anexo-1'!P258</f>
        <v>Ferro elétrico automático de passar roupa</v>
      </c>
      <c r="AK24" s="149">
        <f>'Anexo-1'!Q258</f>
        <v>1000</v>
      </c>
      <c r="AL24" s="149">
        <f>'Anexo-1'!Q264</f>
        <v>0</v>
      </c>
      <c r="AM24" s="149">
        <f t="shared" si="2"/>
        <v>0</v>
      </c>
      <c r="AT24" s="223"/>
      <c r="BD24" s="224"/>
      <c r="BI24" s="223"/>
      <c r="BS24" s="224"/>
      <c r="CN24" s="10" t="str">
        <v>F3- TRIPOLAR 315 A</v>
      </c>
      <c r="CU24" s="497"/>
      <c r="CV24" s="497"/>
    </row>
    <row r="25" spans="7:100">
      <c r="G25">
        <v>22</v>
      </c>
      <c r="H25" s="149" t="str">
        <f>'Formulário Orçamento de Conexão'!C216</f>
        <v>Ferro elétrico simples de passar roupa</v>
      </c>
      <c r="I25" s="149">
        <f>'Formulário Orçamento de Conexão'!D216</f>
        <v>500</v>
      </c>
      <c r="J25" s="149">
        <f>'Formulário Orçamento de Conexão'!D222</f>
        <v>0</v>
      </c>
      <c r="K25" s="149">
        <f t="shared" si="0"/>
        <v>0</v>
      </c>
      <c r="U25">
        <v>22</v>
      </c>
      <c r="V25" s="149" t="str">
        <f>'Anexo-1'!C79</f>
        <v>Ferro elétrico simples de passar roupa</v>
      </c>
      <c r="W25" s="149">
        <f>'Anexo-1'!D79</f>
        <v>500</v>
      </c>
      <c r="X25" s="149">
        <f>'Anexo-1'!D85</f>
        <v>0</v>
      </c>
      <c r="Y25" s="149">
        <f t="shared" si="1"/>
        <v>0</v>
      </c>
      <c r="AI25">
        <v>22</v>
      </c>
      <c r="AJ25" s="149" t="str">
        <f>'Anexo-1'!C268</f>
        <v>Ferro elétrico simples de passar roupa</v>
      </c>
      <c r="AK25" s="149">
        <f>'Anexo-1'!D268</f>
        <v>500</v>
      </c>
      <c r="AL25" s="149">
        <f>'Anexo-1'!D274</f>
        <v>0</v>
      </c>
      <c r="AM25" s="149">
        <f t="shared" si="2"/>
        <v>0</v>
      </c>
      <c r="AT25" s="223"/>
      <c r="AU25" t="s">
        <v>568</v>
      </c>
      <c r="AY25" t="s">
        <v>569</v>
      </c>
      <c r="BC25" t="s">
        <v>570</v>
      </c>
      <c r="BD25" s="224"/>
      <c r="BI25" s="223"/>
      <c r="BJ25" t="s">
        <v>568</v>
      </c>
      <c r="BN25" t="s">
        <v>569</v>
      </c>
      <c r="BR25" t="s">
        <v>570</v>
      </c>
      <c r="BS25" s="224"/>
      <c r="CN25" s="10" t="str">
        <v>F3- TRIPOLAR 320 A</v>
      </c>
      <c r="CU25" s="497"/>
    </row>
    <row r="26" spans="7:100">
      <c r="G26">
        <v>23</v>
      </c>
      <c r="H26" s="149" t="str">
        <f>'Formulário Orçamento de Conexão'!F216</f>
        <v>Fogão comum com acendedor</v>
      </c>
      <c r="I26" s="149">
        <f>'Formulário Orçamento de Conexão'!G216</f>
        <v>90</v>
      </c>
      <c r="J26" s="149">
        <f>'Formulário Orçamento de Conexão'!G222</f>
        <v>0</v>
      </c>
      <c r="K26" s="149">
        <f t="shared" si="0"/>
        <v>0</v>
      </c>
      <c r="U26">
        <v>23</v>
      </c>
      <c r="V26" s="149" t="str">
        <f>'Anexo-1'!F79</f>
        <v>Fogão comum com acendedor</v>
      </c>
      <c r="W26" s="149">
        <f>'Anexo-1'!G79</f>
        <v>90</v>
      </c>
      <c r="X26" s="149">
        <f>'Anexo-1'!G85</f>
        <v>0</v>
      </c>
      <c r="Y26" s="149">
        <f t="shared" si="1"/>
        <v>0</v>
      </c>
      <c r="AI26">
        <v>23</v>
      </c>
      <c r="AJ26" s="149" t="str">
        <f>'Anexo-1'!F268</f>
        <v>Fogão comum com acendedor</v>
      </c>
      <c r="AK26" s="149">
        <f>'Anexo-1'!G268</f>
        <v>90</v>
      </c>
      <c r="AL26" s="149">
        <f>'Anexo-1'!G274</f>
        <v>0</v>
      </c>
      <c r="AM26" s="149">
        <f t="shared" si="2"/>
        <v>0</v>
      </c>
      <c r="AT26" s="223" t="s">
        <v>571</v>
      </c>
      <c r="AU26" t="s">
        <v>572</v>
      </c>
      <c r="AX26" t="s">
        <v>571</v>
      </c>
      <c r="AY26" t="s">
        <v>572</v>
      </c>
      <c r="BB26" t="s">
        <v>571</v>
      </c>
      <c r="BC26" t="s">
        <v>572</v>
      </c>
      <c r="BD26" s="224"/>
      <c r="BI26" s="223" t="s">
        <v>571</v>
      </c>
      <c r="BJ26" t="s">
        <v>572</v>
      </c>
      <c r="BM26" t="s">
        <v>571</v>
      </c>
      <c r="BN26" t="s">
        <v>572</v>
      </c>
      <c r="BQ26" t="s">
        <v>571</v>
      </c>
      <c r="BR26" t="s">
        <v>572</v>
      </c>
      <c r="BS26" s="224"/>
      <c r="CN26" s="10" t="str">
        <v>F4- TRIPOLAR 400 A</v>
      </c>
      <c r="CU26" s="497"/>
    </row>
    <row r="27" spans="7:100">
      <c r="G27">
        <v>24</v>
      </c>
      <c r="H27" s="149" t="str">
        <f>'Formulário Orçamento de Conexão'!H216</f>
        <v xml:space="preserve">Fogão elétrico 4 bocas </v>
      </c>
      <c r="I27" s="149">
        <f>'Formulário Orçamento de Conexão'!I216</f>
        <v>1500</v>
      </c>
      <c r="J27" s="149">
        <f>'Formulário Orçamento de Conexão'!I222</f>
        <v>0</v>
      </c>
      <c r="K27" s="149">
        <f t="shared" si="0"/>
        <v>0</v>
      </c>
      <c r="U27">
        <v>24</v>
      </c>
      <c r="V27" s="149" t="str">
        <f>'Anexo-1'!H79</f>
        <v xml:space="preserve">Fogão elétrico 4 bocas </v>
      </c>
      <c r="W27" s="149">
        <f>'Anexo-1'!I79</f>
        <v>1500</v>
      </c>
      <c r="X27" s="149">
        <f>'Anexo-1'!I85</f>
        <v>0</v>
      </c>
      <c r="Y27" s="149">
        <f t="shared" si="1"/>
        <v>0</v>
      </c>
      <c r="AI27">
        <v>24</v>
      </c>
      <c r="AJ27" s="149" t="str">
        <f>'Anexo-1'!H268</f>
        <v xml:space="preserve">Fogão elétrico 4 bocas </v>
      </c>
      <c r="AK27" s="149">
        <f>'Anexo-1'!I268</f>
        <v>1500</v>
      </c>
      <c r="AL27" s="149">
        <f>'Anexo-1'!I274</f>
        <v>0</v>
      </c>
      <c r="AM27" s="149">
        <f t="shared" si="2"/>
        <v>0</v>
      </c>
      <c r="AT27" s="223">
        <v>1</v>
      </c>
      <c r="AU27" t="str">
        <f>IF(AND('Formulário Orçamento de Conexão'!M174="Bifásico",'Formulário Orçamento de Conexão'!Q174&lt;&gt;""),"Sim","Não")</f>
        <v>Não</v>
      </c>
      <c r="AV27">
        <f>IF(AU27="Sim",1,0)</f>
        <v>0</v>
      </c>
      <c r="AX27">
        <v>1</v>
      </c>
      <c r="AY27" t="str">
        <f>IF(AND('Anexo-1'!D150="Bifásico",'Anexo-1'!H150&lt;&gt;""),"Sim","Não")</f>
        <v>Não</v>
      </c>
      <c r="AZ27">
        <f>IF(AY27="Sim",1,0)</f>
        <v>0</v>
      </c>
      <c r="BB27">
        <v>1</v>
      </c>
      <c r="BC27" t="str">
        <f>IF(AND('Anexo-1'!M227="Bifásico",'Anexo-1'!Q227&lt;&gt;""),"Sim","Não")</f>
        <v>Não</v>
      </c>
      <c r="BD27" s="224">
        <f>IF(BC27="Sim",1,0)</f>
        <v>0</v>
      </c>
      <c r="BI27" s="223">
        <v>1</v>
      </c>
      <c r="BJ27" t="str">
        <f>IF(AND('Formulário Orçamento de Conexão'!M174="Trifásico",'Formulário Orçamento de Conexão'!Q174&lt;&gt;0),"Sim","Não")</f>
        <v>Não</v>
      </c>
      <c r="BK27">
        <f>IF(BJ27="Sim",1,0)</f>
        <v>0</v>
      </c>
      <c r="BM27">
        <v>1</v>
      </c>
      <c r="BN27" t="str">
        <f>IF(AND('Anexo-1'!D150="Trifásico",'Anexo-1'!H150&lt;&gt;0),"Sim","Não")</f>
        <v>Não</v>
      </c>
      <c r="BO27">
        <f>IF(BN27="Sim",1,0)</f>
        <v>0</v>
      </c>
      <c r="BQ27">
        <v>1</v>
      </c>
      <c r="BR27" t="str">
        <f>IF(AND('Anexo-1'!M227="Trifásico",'Anexo-1'!Q227&lt;&gt;0),"Sim","Não")</f>
        <v>Não</v>
      </c>
      <c r="BS27" s="224">
        <f>IF(BR27="Sim",1,0)</f>
        <v>0</v>
      </c>
      <c r="CN27" s="10" t="str">
        <v>F5- TRIPOLAR 450 A</v>
      </c>
      <c r="CU27" s="497"/>
    </row>
    <row r="28" spans="7:100">
      <c r="G28">
        <v>25</v>
      </c>
      <c r="H28" s="149" t="str">
        <f>'Formulário Orçamento de Conexão'!J216</f>
        <v>Fogão elétrico 6 bocas médio</v>
      </c>
      <c r="I28" s="149">
        <f>'Formulário Orçamento de Conexão'!K216</f>
        <v>2100</v>
      </c>
      <c r="J28" s="149">
        <f>'Formulário Orçamento de Conexão'!K222</f>
        <v>0</v>
      </c>
      <c r="K28" s="149">
        <f t="shared" si="0"/>
        <v>0</v>
      </c>
      <c r="U28">
        <v>25</v>
      </c>
      <c r="V28" s="149" t="str">
        <f>'Anexo-1'!J79</f>
        <v>Fogão elétrico 6 bocas médio</v>
      </c>
      <c r="W28" s="149">
        <f>'Anexo-1'!K79</f>
        <v>2100</v>
      </c>
      <c r="X28" s="149">
        <f>'Anexo-1'!K85</f>
        <v>0</v>
      </c>
      <c r="Y28" s="149">
        <f t="shared" si="1"/>
        <v>0</v>
      </c>
      <c r="AI28">
        <v>25</v>
      </c>
      <c r="AJ28" s="149" t="str">
        <f>'Anexo-1'!J268</f>
        <v>Fogão elétrico 6 bocas médio</v>
      </c>
      <c r="AK28" s="149">
        <f>'Anexo-1'!K268</f>
        <v>2100</v>
      </c>
      <c r="AL28" s="149">
        <f>'Anexo-1'!K274</f>
        <v>0</v>
      </c>
      <c r="AM28" s="149">
        <f t="shared" si="2"/>
        <v>0</v>
      </c>
      <c r="AT28" s="223">
        <v>2</v>
      </c>
      <c r="AU28" t="str">
        <f>IF(AND('Formulário Orçamento de Conexão'!M175="Bifásico",'Formulário Orçamento de Conexão'!Q175&lt;&gt;""),"Sim","Não")</f>
        <v>Não</v>
      </c>
      <c r="AV28">
        <f t="shared" ref="AV28:AV32" si="9">IF(AU28="Sim",1,0)</f>
        <v>0</v>
      </c>
      <c r="AX28">
        <v>2</v>
      </c>
      <c r="AY28" t="str">
        <f>IF(AND('Anexo-1'!D151="Bifásico",'Anexo-1'!H151&lt;&gt;""),"Sim","Não")</f>
        <v>Não</v>
      </c>
      <c r="AZ28">
        <f t="shared" ref="AZ28:AZ32" si="10">IF(AY28="Sim",1,0)</f>
        <v>0</v>
      </c>
      <c r="BB28">
        <v>2</v>
      </c>
      <c r="BC28" t="str">
        <f>IF(AND('Anexo-1'!M228="Bifásico",'Anexo-1'!Q228&lt;&gt;""),"Sim","Não")</f>
        <v>Não</v>
      </c>
      <c r="BD28" s="224">
        <f t="shared" ref="BD28:BD32" si="11">IF(BC28="Sim",1,0)</f>
        <v>0</v>
      </c>
      <c r="BI28" s="223">
        <v>2</v>
      </c>
      <c r="BJ28" t="str">
        <f>IF(AND('Formulário Orçamento de Conexão'!M175="Trifásico",'Formulário Orçamento de Conexão'!Q175&lt;&gt;0),"Sim","Não")</f>
        <v>Não</v>
      </c>
      <c r="BK28">
        <f t="shared" ref="BK28:BK32" si="12">IF(BJ28="Sim",1,0)</f>
        <v>0</v>
      </c>
      <c r="BM28">
        <v>2</v>
      </c>
      <c r="BN28" t="str">
        <f>IF(AND('Anexo-1'!D151="Trifásico",'Anexo-1'!H151&lt;&gt;0),"Sim","Não")</f>
        <v>Não</v>
      </c>
      <c r="BO28">
        <f t="shared" ref="BO28:BO32" si="13">IF(BN28="Sim",1,0)</f>
        <v>0</v>
      </c>
      <c r="BQ28">
        <v>2</v>
      </c>
      <c r="BR28" t="str">
        <f>IF(AND('Anexo-1'!M228="Trifásico",'Anexo-1'!Q228&lt;&gt;0),"Sim","Não")</f>
        <v>Não</v>
      </c>
      <c r="BS28" s="224">
        <f t="shared" ref="BS28:BS32" si="14">IF(BR28="Sim",1,0)</f>
        <v>0</v>
      </c>
      <c r="CN28" s="10" t="str">
        <v>F6- TRIPOLAR 500 A</v>
      </c>
      <c r="CU28" s="497"/>
    </row>
    <row r="29" spans="7:100">
      <c r="G29">
        <v>26</v>
      </c>
      <c r="H29" s="149" t="str">
        <f>'Formulário Orçamento de Conexão'!L216</f>
        <v>Fogão elétrico 6 bocas Grande</v>
      </c>
      <c r="I29" s="149">
        <f>'Formulário Orçamento de Conexão'!M216</f>
        <v>2700</v>
      </c>
      <c r="J29" s="149">
        <f>'Formulário Orçamento de Conexão'!M222</f>
        <v>0</v>
      </c>
      <c r="K29" s="149">
        <f t="shared" si="0"/>
        <v>0</v>
      </c>
      <c r="U29">
        <v>26</v>
      </c>
      <c r="V29" s="149" t="str">
        <f>'Anexo-1'!L79</f>
        <v>Fogão elétrico 6 bocas Grande</v>
      </c>
      <c r="W29" s="149">
        <f>'Anexo-1'!M79</f>
        <v>2700</v>
      </c>
      <c r="X29" s="149">
        <f>'Anexo-1'!M85</f>
        <v>0</v>
      </c>
      <c r="Y29" s="149">
        <f t="shared" si="1"/>
        <v>0</v>
      </c>
      <c r="AI29">
        <v>26</v>
      </c>
      <c r="AJ29" s="149" t="str">
        <f>'Anexo-1'!L268</f>
        <v>Fogão elétrico 6 bocas Grande</v>
      </c>
      <c r="AK29" s="149">
        <f>'Anexo-1'!M268</f>
        <v>2700</v>
      </c>
      <c r="AL29" s="149">
        <f>'Anexo-1'!M274</f>
        <v>0</v>
      </c>
      <c r="AM29" s="149">
        <f t="shared" si="2"/>
        <v>0</v>
      </c>
      <c r="AT29" s="223">
        <v>3</v>
      </c>
      <c r="AU29" t="str">
        <f>IF(AND('Formulário Orçamento de Conexão'!M176="Bifásico",'Formulário Orçamento de Conexão'!Q176&lt;&gt;""),"Sim","Não")</f>
        <v>Não</v>
      </c>
      <c r="AV29">
        <f t="shared" si="9"/>
        <v>0</v>
      </c>
      <c r="AX29">
        <v>3</v>
      </c>
      <c r="AY29" t="str">
        <f>IF(AND('Anexo-1'!D152="Bifásico",'Anexo-1'!H152&lt;&gt;""),"Sim","Não")</f>
        <v>Não</v>
      </c>
      <c r="AZ29">
        <f t="shared" si="10"/>
        <v>0</v>
      </c>
      <c r="BB29">
        <v>3</v>
      </c>
      <c r="BC29" t="str">
        <f>IF(AND('Anexo-1'!M229="Bifásico",'Anexo-1'!Q229&lt;&gt;""),"Sim","Não")</f>
        <v>Não</v>
      </c>
      <c r="BD29" s="224">
        <f t="shared" si="11"/>
        <v>0</v>
      </c>
      <c r="BI29" s="223">
        <v>3</v>
      </c>
      <c r="BJ29" t="str">
        <f>IF(AND('Formulário Orçamento de Conexão'!M176="Trifásico",'Formulário Orçamento de Conexão'!Q176&lt;&gt;0),"Sim","Não")</f>
        <v>Não</v>
      </c>
      <c r="BK29">
        <f t="shared" si="12"/>
        <v>0</v>
      </c>
      <c r="BM29">
        <v>3</v>
      </c>
      <c r="BN29" t="str">
        <f>IF(AND('Anexo-1'!D152="Trifásico",'Anexo-1'!H152&lt;&gt;0),"Sim","Não")</f>
        <v>Não</v>
      </c>
      <c r="BO29">
        <f t="shared" si="13"/>
        <v>0</v>
      </c>
      <c r="BQ29">
        <v>3</v>
      </c>
      <c r="BR29" t="str">
        <f>IF(AND('Anexo-1'!M229="Trifásico",'Anexo-1'!Q229&lt;&gt;0),"Sim","Não")</f>
        <v>Não</v>
      </c>
      <c r="BS29" s="224">
        <f t="shared" si="14"/>
        <v>0</v>
      </c>
      <c r="CN29" s="10" t="str">
        <v>F7- TRIPOLAR 600 A</v>
      </c>
      <c r="CU29" s="497"/>
    </row>
    <row r="30" spans="7:100">
      <c r="G30">
        <v>27</v>
      </c>
      <c r="H30" s="149" t="str">
        <f>'Formulário Orçamento de Conexão'!N216</f>
        <v>Forno de microondas</v>
      </c>
      <c r="I30" s="149">
        <f>'Formulário Orçamento de Conexão'!O216</f>
        <v>750</v>
      </c>
      <c r="J30" s="149">
        <f>'Formulário Orçamento de Conexão'!O222</f>
        <v>0</v>
      </c>
      <c r="K30" s="149">
        <f t="shared" si="0"/>
        <v>0</v>
      </c>
      <c r="U30">
        <v>27</v>
      </c>
      <c r="V30" s="149" t="str">
        <f>'Anexo-1'!N79</f>
        <v>Forno de microondas</v>
      </c>
      <c r="W30" s="149">
        <f>'Anexo-1'!O79</f>
        <v>750</v>
      </c>
      <c r="X30" s="149">
        <f>'Anexo-1'!O85</f>
        <v>0</v>
      </c>
      <c r="Y30" s="149">
        <f t="shared" si="1"/>
        <v>0</v>
      </c>
      <c r="AI30">
        <v>27</v>
      </c>
      <c r="AJ30" s="149" t="str">
        <f>'Anexo-1'!N268</f>
        <v>Forno de microondas</v>
      </c>
      <c r="AK30" s="149">
        <f>'Anexo-1'!O268</f>
        <v>750</v>
      </c>
      <c r="AL30" s="149">
        <f>'Anexo-1'!O274</f>
        <v>0</v>
      </c>
      <c r="AM30" s="149">
        <f t="shared" si="2"/>
        <v>0</v>
      </c>
      <c r="AT30" s="223">
        <v>4</v>
      </c>
      <c r="AU30" t="str">
        <f>IF(AND('Formulário Orçamento de Conexão'!M177="Bifásico",'Formulário Orçamento de Conexão'!Q177&lt;&gt;""),"Sim","Não")</f>
        <v>Não</v>
      </c>
      <c r="AV30">
        <f t="shared" si="9"/>
        <v>0</v>
      </c>
      <c r="AX30">
        <v>4</v>
      </c>
      <c r="AY30" t="str">
        <f>IF(AND('Anexo-1'!D153="Bifásico",'Anexo-1'!H153&lt;&gt;""),"Sim","Não")</f>
        <v>Não</v>
      </c>
      <c r="AZ30">
        <f t="shared" si="10"/>
        <v>0</v>
      </c>
      <c r="BB30">
        <v>4</v>
      </c>
      <c r="BC30" t="str">
        <f>IF(AND('Anexo-1'!M230="Bifásico",'Anexo-1'!Q230&lt;&gt;""),"Sim","Não")</f>
        <v>Não</v>
      </c>
      <c r="BD30" s="224">
        <f t="shared" si="11"/>
        <v>0</v>
      </c>
      <c r="BI30" s="223">
        <v>4</v>
      </c>
      <c r="BJ30" t="str">
        <f>IF(AND('Formulário Orçamento de Conexão'!M177="Trifásico",'Formulário Orçamento de Conexão'!Q177&lt;&gt;0),"Sim","Não")</f>
        <v>Não</v>
      </c>
      <c r="BK30">
        <f t="shared" si="12"/>
        <v>0</v>
      </c>
      <c r="BM30">
        <v>4</v>
      </c>
      <c r="BN30" t="str">
        <f>IF(AND('Anexo-1'!D153="Trifásico",'Anexo-1'!H153&lt;&gt;0),"Sim","Não")</f>
        <v>Não</v>
      </c>
      <c r="BO30">
        <f t="shared" si="13"/>
        <v>0</v>
      </c>
      <c r="BQ30">
        <v>4</v>
      </c>
      <c r="BR30" t="str">
        <f>IF(AND('Anexo-1'!M230="Trifásico",'Anexo-1'!Q230&lt;&gt;0),"Sim","Não")</f>
        <v>Não</v>
      </c>
      <c r="BS30" s="224">
        <f t="shared" si="14"/>
        <v>0</v>
      </c>
      <c r="CN30" t="str">
        <v>F7- TRIPOLAR 630 A</v>
      </c>
      <c r="CU30" s="497"/>
    </row>
    <row r="31" spans="7:100">
      <c r="G31">
        <v>28</v>
      </c>
      <c r="H31" s="149" t="str">
        <f>'Formulário Orçamento de Conexão'!P216</f>
        <v xml:space="preserve">Forno elétrico de embutir </v>
      </c>
      <c r="I31" s="149">
        <f>'Formulário Orçamento de Conexão'!Q216</f>
        <v>4500</v>
      </c>
      <c r="J31" s="149">
        <f>'Formulário Orçamento de Conexão'!Q222</f>
        <v>0</v>
      </c>
      <c r="K31" s="149">
        <f t="shared" si="0"/>
        <v>0</v>
      </c>
      <c r="U31">
        <v>28</v>
      </c>
      <c r="V31" s="149" t="str">
        <f>'Anexo-1'!P79</f>
        <v xml:space="preserve">Forno elétrico de embutir </v>
      </c>
      <c r="W31" s="149">
        <f>'Anexo-1'!Q79</f>
        <v>4500</v>
      </c>
      <c r="X31" s="149">
        <f>'Anexo-1'!Q85</f>
        <v>0</v>
      </c>
      <c r="Y31" s="149">
        <f t="shared" si="1"/>
        <v>0</v>
      </c>
      <c r="AI31">
        <v>28</v>
      </c>
      <c r="AJ31" s="149" t="str">
        <f>'Anexo-1'!P268</f>
        <v xml:space="preserve">Forno elétrico de embutir </v>
      </c>
      <c r="AK31" s="149">
        <f>'Anexo-1'!Q268</f>
        <v>4500</v>
      </c>
      <c r="AL31" s="149">
        <f>'Anexo-1'!Q274</f>
        <v>0</v>
      </c>
      <c r="AM31" s="149">
        <f t="shared" si="2"/>
        <v>0</v>
      </c>
      <c r="AT31" s="223">
        <v>5</v>
      </c>
      <c r="AU31" t="str">
        <f>IF(AND('Formulário Orçamento de Conexão'!M178="Bifásico",'Formulário Orçamento de Conexão'!Q178&lt;&gt;""),"Sim","Não")</f>
        <v>Não</v>
      </c>
      <c r="AV31">
        <f t="shared" si="9"/>
        <v>0</v>
      </c>
      <c r="AX31">
        <v>5</v>
      </c>
      <c r="AY31" t="str">
        <f>IF(AND('Anexo-1'!D154="Bifásico",'Anexo-1'!H154&lt;&gt;""),"Sim","Não")</f>
        <v>Não</v>
      </c>
      <c r="AZ31">
        <f t="shared" si="10"/>
        <v>0</v>
      </c>
      <c r="BB31">
        <v>5</v>
      </c>
      <c r="BC31" t="str">
        <f>IF(AND('Anexo-1'!M231="Bifásico",'Anexo-1'!Q231&lt;&gt;""),"Sim","Não")</f>
        <v>Não</v>
      </c>
      <c r="BD31" s="224">
        <f t="shared" si="11"/>
        <v>0</v>
      </c>
      <c r="BI31" s="223">
        <v>5</v>
      </c>
      <c r="BJ31" t="str">
        <f>IF(AND('Formulário Orçamento de Conexão'!M178="Trifásico",'Formulário Orçamento de Conexão'!Q178&lt;&gt;0),"Sim","Não")</f>
        <v>Não</v>
      </c>
      <c r="BK31">
        <f t="shared" si="12"/>
        <v>0</v>
      </c>
      <c r="BM31">
        <v>5</v>
      </c>
      <c r="BN31" t="str">
        <f>IF(AND('Anexo-1'!D154="Trifásico",'Anexo-1'!H154&lt;&gt;0),"Sim","Não")</f>
        <v>Não</v>
      </c>
      <c r="BO31">
        <f t="shared" si="13"/>
        <v>0</v>
      </c>
      <c r="BQ31">
        <v>5</v>
      </c>
      <c r="BR31" t="str">
        <f>IF(AND('Anexo-1'!M231="Trifásico",'Anexo-1'!Q231&lt;&gt;0),"Sim","Não")</f>
        <v>Não</v>
      </c>
      <c r="BS31" s="224">
        <f t="shared" si="14"/>
        <v>0</v>
      </c>
      <c r="CN31" t="str">
        <v>F8- TRIPOLAR 700 A</v>
      </c>
      <c r="CU31" s="497"/>
    </row>
    <row r="32" spans="7:100">
      <c r="G32">
        <v>29</v>
      </c>
      <c r="H32" s="149" t="str">
        <f>'Formulário Orçamento de Conexão'!C226</f>
        <v xml:space="preserve">Freezer vertical pequeno </v>
      </c>
      <c r="I32" s="149">
        <f>'Formulário Orçamento de Conexão'!D226</f>
        <v>300</v>
      </c>
      <c r="J32" s="149">
        <f>'Formulário Orçamento de Conexão'!D232</f>
        <v>0</v>
      </c>
      <c r="K32" s="149">
        <f t="shared" si="0"/>
        <v>0</v>
      </c>
      <c r="U32">
        <v>29</v>
      </c>
      <c r="V32" s="149" t="str">
        <f>'Anexo-1'!C89</f>
        <v xml:space="preserve">Freezer vertical pequeno </v>
      </c>
      <c r="W32" s="149">
        <f>'Anexo-1'!D89</f>
        <v>300</v>
      </c>
      <c r="X32" s="149">
        <f>'Anexo-1'!D95</f>
        <v>0</v>
      </c>
      <c r="Y32" s="149">
        <f t="shared" si="1"/>
        <v>0</v>
      </c>
      <c r="AI32">
        <v>29</v>
      </c>
      <c r="AJ32" s="149" t="str">
        <f>'Anexo-1'!C278</f>
        <v xml:space="preserve">Freezer vertical pequeno </v>
      </c>
      <c r="AK32" s="149">
        <f>'Anexo-1'!D278</f>
        <v>300</v>
      </c>
      <c r="AL32" s="149">
        <f>'Anexo-1'!D284</f>
        <v>0</v>
      </c>
      <c r="AM32" s="149">
        <f t="shared" si="2"/>
        <v>0</v>
      </c>
      <c r="AT32" s="223">
        <v>6</v>
      </c>
      <c r="AU32" t="str">
        <f>IF(AND('Formulário Orçamento de Conexão'!M179="Bifásico",'Formulário Orçamento de Conexão'!Q179&lt;&gt;""),"Sim","Não")</f>
        <v>Não</v>
      </c>
      <c r="AV32">
        <f t="shared" si="9"/>
        <v>0</v>
      </c>
      <c r="AX32">
        <v>6</v>
      </c>
      <c r="AY32" t="str">
        <f>IF(AND('Anexo-1'!D155="Bifásico",'Anexo-1'!H155&lt;&gt;""),"Sim","Não")</f>
        <v>Não</v>
      </c>
      <c r="AZ32">
        <f t="shared" si="10"/>
        <v>0</v>
      </c>
      <c r="BB32">
        <v>6</v>
      </c>
      <c r="BC32" t="str">
        <f>IF(AND('Anexo-1'!M232="Bifásico",'Anexo-1'!Q232&lt;&gt;""),"Sim","Não")</f>
        <v>Não</v>
      </c>
      <c r="BD32" s="224">
        <f t="shared" si="11"/>
        <v>0</v>
      </c>
      <c r="BI32" s="223">
        <v>6</v>
      </c>
      <c r="BJ32" t="str">
        <f>IF(AND('Formulário Orçamento de Conexão'!M179="Trifásico",'Formulário Orçamento de Conexão'!Q179&lt;&gt;0),"Sim","Não")</f>
        <v>Não</v>
      </c>
      <c r="BK32">
        <f t="shared" si="12"/>
        <v>0</v>
      </c>
      <c r="BM32">
        <v>6</v>
      </c>
      <c r="BN32" t="str">
        <f>IF(AND('Anexo-1'!D155="Trifásico",'Anexo-1'!H155&lt;&gt;0),"Sim","Não")</f>
        <v>Não</v>
      </c>
      <c r="BO32">
        <f t="shared" si="13"/>
        <v>0</v>
      </c>
      <c r="BQ32">
        <v>6</v>
      </c>
      <c r="BR32" t="str">
        <f>IF(AND('Anexo-1'!M232="Trifásico",'Anexo-1'!Q232&lt;&gt;0),"Sim","Não")</f>
        <v>Não</v>
      </c>
      <c r="BS32" s="224">
        <f t="shared" si="14"/>
        <v>0</v>
      </c>
      <c r="CN32" t="str">
        <v>F9- TRIPOLAR 800 A</v>
      </c>
      <c r="CU32" s="497"/>
    </row>
    <row r="33" spans="7:99">
      <c r="G33">
        <v>30</v>
      </c>
      <c r="H33" s="149" t="str">
        <f>'Formulário Orçamento de Conexão'!F226</f>
        <v xml:space="preserve">Freezer horizontal médio </v>
      </c>
      <c r="I33" s="149">
        <f>'Formulário Orçamento de Conexão'!G226</f>
        <v>400</v>
      </c>
      <c r="J33" s="149">
        <f>'Formulário Orçamento de Conexão'!G232</f>
        <v>0</v>
      </c>
      <c r="K33" s="149">
        <f t="shared" si="0"/>
        <v>0</v>
      </c>
      <c r="U33">
        <v>30</v>
      </c>
      <c r="V33" s="149" t="str">
        <f>'Anexo-1'!F89</f>
        <v xml:space="preserve">Freezer horizontal médio </v>
      </c>
      <c r="W33" s="149">
        <f>'Anexo-1'!G89</f>
        <v>400</v>
      </c>
      <c r="X33" s="149">
        <f>'Anexo-1'!G95</f>
        <v>0</v>
      </c>
      <c r="Y33" s="149">
        <f t="shared" si="1"/>
        <v>0</v>
      </c>
      <c r="AI33">
        <v>30</v>
      </c>
      <c r="AJ33" s="149" t="str">
        <f>'Anexo-1'!F278</f>
        <v xml:space="preserve">Freezer horizontal médio </v>
      </c>
      <c r="AK33" s="149">
        <f>'Anexo-1'!G278</f>
        <v>400</v>
      </c>
      <c r="AL33" s="149">
        <f>'Anexo-1'!G284</f>
        <v>0</v>
      </c>
      <c r="AM33" s="149">
        <f t="shared" si="2"/>
        <v>0</v>
      </c>
      <c r="AT33" s="223"/>
      <c r="BD33" s="224"/>
      <c r="BI33" s="223"/>
      <c r="BS33" s="224"/>
      <c r="CN33" t="str">
        <v>G1-MONOPOLAR 40 A</v>
      </c>
      <c r="CU33" s="497"/>
    </row>
    <row r="34" spans="7:99">
      <c r="G34">
        <v>31</v>
      </c>
      <c r="H34" s="149" t="str">
        <f>'Formulário Orçamento de Conexão'!H226</f>
        <v xml:space="preserve">Freezer horizontal grande </v>
      </c>
      <c r="I34" s="149">
        <f>'Formulário Orçamento de Conexão'!I226</f>
        <v>500</v>
      </c>
      <c r="J34" s="149">
        <f>'Formulário Orçamento de Conexão'!I232</f>
        <v>0</v>
      </c>
      <c r="K34" s="149">
        <f t="shared" si="0"/>
        <v>0</v>
      </c>
      <c r="U34">
        <v>31</v>
      </c>
      <c r="V34" s="149" t="str">
        <f>'Anexo-1'!H89</f>
        <v xml:space="preserve">Freezer horizontal grande </v>
      </c>
      <c r="W34" s="149">
        <f>'Anexo-1'!I89</f>
        <v>500</v>
      </c>
      <c r="X34" s="149">
        <f>'Anexo-1'!I95</f>
        <v>0</v>
      </c>
      <c r="Y34" s="149">
        <f t="shared" si="1"/>
        <v>0</v>
      </c>
      <c r="AI34">
        <v>31</v>
      </c>
      <c r="AJ34" s="149" t="str">
        <f>'Anexo-1'!H278</f>
        <v xml:space="preserve">Freezer horizontal grande </v>
      </c>
      <c r="AK34" s="149">
        <f>'Anexo-1'!I278</f>
        <v>500</v>
      </c>
      <c r="AL34" s="149">
        <f>'Anexo-1'!I284</f>
        <v>0</v>
      </c>
      <c r="AM34" s="149">
        <f t="shared" si="2"/>
        <v>0</v>
      </c>
      <c r="AT34" s="223"/>
      <c r="BD34" s="224"/>
      <c r="BI34" s="223"/>
      <c r="BS34" s="224"/>
      <c r="CN34" t="str">
        <v>G2- MONOPOLAR 50 A</v>
      </c>
      <c r="CU34" s="497"/>
    </row>
    <row r="35" spans="7:99">
      <c r="G35">
        <v>32</v>
      </c>
      <c r="H35" s="149" t="str">
        <f>'Formulário Orçamento de Conexão'!J226</f>
        <v xml:space="preserve">Geladeira comum </v>
      </c>
      <c r="I35" s="149">
        <f>'Formulário Orçamento de Conexão'!K226</f>
        <v>250</v>
      </c>
      <c r="J35" s="149">
        <f>'Formulário Orçamento de Conexão'!K232</f>
        <v>0</v>
      </c>
      <c r="K35" s="149">
        <f t="shared" si="0"/>
        <v>0</v>
      </c>
      <c r="U35">
        <v>32</v>
      </c>
      <c r="V35" s="149" t="str">
        <f>'Anexo-1'!J89</f>
        <v xml:space="preserve">Geladeira comum </v>
      </c>
      <c r="W35" s="149">
        <f>'Anexo-1'!K89</f>
        <v>250</v>
      </c>
      <c r="X35" s="149">
        <f>'Anexo-1'!K95</f>
        <v>0</v>
      </c>
      <c r="Y35" s="149">
        <f t="shared" si="1"/>
        <v>0</v>
      </c>
      <c r="AI35">
        <v>32</v>
      </c>
      <c r="AJ35" s="149" t="str">
        <f>'Anexo-1'!J278</f>
        <v xml:space="preserve">Geladeira comum </v>
      </c>
      <c r="AK35" s="149">
        <f>'Anexo-1'!K278</f>
        <v>250</v>
      </c>
      <c r="AL35" s="149">
        <f>'Anexo-1'!K284</f>
        <v>0</v>
      </c>
      <c r="AM35" s="149">
        <f t="shared" si="2"/>
        <v>0</v>
      </c>
      <c r="AT35" s="223"/>
      <c r="BD35" s="224"/>
      <c r="BI35" s="223"/>
      <c r="BS35" s="224"/>
      <c r="CN35" t="str">
        <v>G3- MONOPOLAR 63 A</v>
      </c>
      <c r="CU35" s="497"/>
    </row>
    <row r="36" spans="7:99">
      <c r="G36">
        <v>33</v>
      </c>
      <c r="H36" s="149" t="str">
        <f>'Formulário Orçamento de Conexão'!L226</f>
        <v>Geladeira duplex</v>
      </c>
      <c r="I36" s="149">
        <f>'Formulário Orçamento de Conexão'!M226</f>
        <v>300</v>
      </c>
      <c r="J36" s="149">
        <f>'Formulário Orçamento de Conexão'!M232</f>
        <v>0</v>
      </c>
      <c r="K36" s="149">
        <f t="shared" si="0"/>
        <v>0</v>
      </c>
      <c r="U36">
        <v>33</v>
      </c>
      <c r="V36" s="149" t="str">
        <f>'Anexo-1'!L89</f>
        <v>Geladeira duplex</v>
      </c>
      <c r="W36" s="149">
        <f>'Anexo-1'!M89</f>
        <v>300</v>
      </c>
      <c r="X36" s="149">
        <f>'Anexo-1'!M95</f>
        <v>0</v>
      </c>
      <c r="Y36" s="149">
        <f t="shared" si="1"/>
        <v>0</v>
      </c>
      <c r="AI36">
        <v>33</v>
      </c>
      <c r="AJ36" s="149" t="str">
        <f>'Anexo-1'!L278</f>
        <v>Geladeira duplex</v>
      </c>
      <c r="AK36" s="149">
        <f>'Anexo-1'!M278</f>
        <v>300</v>
      </c>
      <c r="AL36" s="149">
        <f>'Anexo-1'!M284</f>
        <v>0</v>
      </c>
      <c r="AM36" s="149">
        <f t="shared" si="2"/>
        <v>0</v>
      </c>
      <c r="AT36" s="223"/>
      <c r="AV36">
        <f>SUM(AV27:AV35)</f>
        <v>0</v>
      </c>
      <c r="AZ36">
        <f>SUM(AZ27:AZ35)</f>
        <v>0</v>
      </c>
      <c r="BD36" s="224">
        <f>SUM(BD27:BD35)</f>
        <v>0</v>
      </c>
      <c r="BI36" s="223"/>
      <c r="BK36">
        <f>SUM(BK27:BK35)</f>
        <v>0</v>
      </c>
      <c r="BO36">
        <f>SUM(BO27:BO35)</f>
        <v>0</v>
      </c>
      <c r="BS36">
        <f>SUM(BS27:BS35)</f>
        <v>0</v>
      </c>
      <c r="CN36" t="str">
        <v>G3- MONOPOLAR 70 A</v>
      </c>
      <c r="CU36" s="497"/>
    </row>
    <row r="37" spans="7:99" ht="15.75" thickBot="1">
      <c r="G37">
        <v>34</v>
      </c>
      <c r="H37" s="149" t="str">
        <f>'Formulário Orçamento de Conexão'!N226</f>
        <v>Grill</v>
      </c>
      <c r="I37" s="149">
        <f>'Formulário Orçamento de Conexão'!O226</f>
        <v>1200</v>
      </c>
      <c r="J37" s="149">
        <f>'Formulário Orçamento de Conexão'!O232</f>
        <v>0</v>
      </c>
      <c r="K37" s="149">
        <f t="shared" si="0"/>
        <v>0</v>
      </c>
      <c r="U37">
        <v>34</v>
      </c>
      <c r="V37" s="149" t="str">
        <f>'Anexo-1'!N89</f>
        <v>Grill</v>
      </c>
      <c r="W37" s="149">
        <f>'Anexo-1'!O89</f>
        <v>1200</v>
      </c>
      <c r="X37" s="149">
        <f>'Anexo-1'!O95</f>
        <v>0</v>
      </c>
      <c r="Y37" s="149">
        <f t="shared" si="1"/>
        <v>0</v>
      </c>
      <c r="AI37">
        <v>34</v>
      </c>
      <c r="AJ37" s="149" t="str">
        <f>'Anexo-1'!N278</f>
        <v>Grill</v>
      </c>
      <c r="AK37" s="149">
        <f>'Anexo-1'!O278</f>
        <v>1200</v>
      </c>
      <c r="AL37" s="149">
        <f>'Anexo-1'!O284</f>
        <v>0</v>
      </c>
      <c r="AM37" s="149">
        <f t="shared" si="2"/>
        <v>0</v>
      </c>
      <c r="AT37" s="225" t="s">
        <v>649</v>
      </c>
      <c r="AU37" s="158"/>
      <c r="AV37" s="158" t="str">
        <f>IF(AV36&lt;&gt;0,"Sim","Não")</f>
        <v>Não</v>
      </c>
      <c r="AW37" s="158"/>
      <c r="AX37" s="225" t="s">
        <v>649</v>
      </c>
      <c r="AY37" s="158"/>
      <c r="AZ37" s="158" t="str">
        <f>IF(AZ36&lt;&gt;0,"Sim","Não")</f>
        <v>Não</v>
      </c>
      <c r="BA37" s="158"/>
      <c r="BB37" s="225" t="s">
        <v>649</v>
      </c>
      <c r="BC37" s="158"/>
      <c r="BD37" s="166" t="str">
        <f>IF(BD36&lt;&gt;0,"Sim","Não")</f>
        <v>Não</v>
      </c>
      <c r="BI37" s="225" t="s">
        <v>649</v>
      </c>
      <c r="BJ37" s="158"/>
      <c r="BK37" s="158" t="str">
        <f>IF(BK36&lt;&gt;0,"Sim","Não")</f>
        <v>Não</v>
      </c>
      <c r="BL37" s="158"/>
      <c r="BM37" s="225" t="s">
        <v>649</v>
      </c>
      <c r="BN37" s="158"/>
      <c r="BO37" s="158" t="str">
        <f>IF(BO36&lt;&gt;0,"Sim","Não")</f>
        <v>Não</v>
      </c>
      <c r="BP37" s="158"/>
      <c r="BQ37" s="225" t="s">
        <v>649</v>
      </c>
      <c r="BR37" s="158"/>
      <c r="BS37" s="166" t="str">
        <f>IF(BS36&lt;&gt;0,"Sim","Não")</f>
        <v>Não</v>
      </c>
      <c r="CN37" t="str">
        <v>H1- BIPOLAR 40 A</v>
      </c>
      <c r="CU37" s="497"/>
    </row>
    <row r="38" spans="7:99">
      <c r="G38">
        <v>35</v>
      </c>
      <c r="H38" s="149" t="str">
        <f>'Formulário Orçamento de Conexão'!P226</f>
        <v xml:space="preserve">Impressora comum </v>
      </c>
      <c r="I38">
        <f>'Formulário Orçamento de Conexão'!Q226</f>
        <v>90</v>
      </c>
      <c r="J38">
        <f>'Formulário Orçamento de Conexão'!Q232</f>
        <v>0</v>
      </c>
      <c r="K38">
        <f t="shared" si="0"/>
        <v>0</v>
      </c>
      <c r="U38">
        <v>35</v>
      </c>
      <c r="V38" s="149" t="str">
        <f>'Anexo-1'!P89</f>
        <v xml:space="preserve">Impressora comum </v>
      </c>
      <c r="W38" s="149">
        <f>'Anexo-1'!Q89</f>
        <v>90</v>
      </c>
      <c r="X38" s="149">
        <f>'Anexo-1'!Q95</f>
        <v>0</v>
      </c>
      <c r="Y38">
        <f t="shared" si="1"/>
        <v>0</v>
      </c>
      <c r="AI38">
        <v>35</v>
      </c>
      <c r="AJ38" s="149" t="str">
        <f>'Anexo-1'!P278</f>
        <v xml:space="preserve">Impressora comum </v>
      </c>
      <c r="AK38" s="149">
        <f>'Anexo-1'!Q278</f>
        <v>90</v>
      </c>
      <c r="AL38" s="149">
        <f>'Anexo-1'!Q284</f>
        <v>0</v>
      </c>
      <c r="AM38">
        <f t="shared" si="2"/>
        <v>0</v>
      </c>
      <c r="CN38" t="str">
        <v>H2-BIPOLAR 60 A</v>
      </c>
      <c r="CU38" s="497"/>
    </row>
    <row r="39" spans="7:99">
      <c r="G39">
        <v>36</v>
      </c>
      <c r="H39" s="149" t="str">
        <f>'Formulário Orçamento de Conexão'!C236</f>
        <v>Impressora a laser</v>
      </c>
      <c r="I39">
        <f>'Formulário Orçamento de Conexão'!D236</f>
        <v>900</v>
      </c>
      <c r="J39">
        <f>'Formulário Orçamento de Conexão'!D242</f>
        <v>0</v>
      </c>
      <c r="K39">
        <f t="shared" si="0"/>
        <v>0</v>
      </c>
      <c r="U39">
        <v>36</v>
      </c>
      <c r="V39" s="149" t="str">
        <f>'Anexo-1'!C99</f>
        <v>Impressora a laser</v>
      </c>
      <c r="W39" s="149">
        <f>'Anexo-1'!D99</f>
        <v>900</v>
      </c>
      <c r="X39" s="149">
        <f>'Anexo-1'!D105</f>
        <v>0</v>
      </c>
      <c r="Y39">
        <f t="shared" si="1"/>
        <v>0</v>
      </c>
      <c r="AI39">
        <v>36</v>
      </c>
      <c r="AJ39" s="149" t="str">
        <f>'Anexo-1'!C288</f>
        <v>Impressora a laser</v>
      </c>
      <c r="AK39" s="149">
        <f>'Anexo-1'!D288</f>
        <v>900</v>
      </c>
      <c r="AL39" s="149">
        <f>'Anexo-1'!D294</f>
        <v>0</v>
      </c>
      <c r="AM39">
        <f t="shared" si="2"/>
        <v>0</v>
      </c>
      <c r="CN39" t="str">
        <v>H2-BIPOLAR 63 A</v>
      </c>
      <c r="CU39" s="497"/>
    </row>
    <row r="40" spans="7:99">
      <c r="G40">
        <v>37</v>
      </c>
      <c r="H40" s="149" t="str">
        <f>'Formulário Orçamento de Conexão'!F236</f>
        <v xml:space="preserve">Liquidificador doméstico </v>
      </c>
      <c r="I40" s="149">
        <f>'Formulário Orçamento de Conexão'!G236</f>
        <v>200</v>
      </c>
      <c r="J40" s="149">
        <f>'Formulário Orçamento de Conexão'!G242</f>
        <v>0</v>
      </c>
      <c r="K40" s="149">
        <f t="shared" si="0"/>
        <v>0</v>
      </c>
      <c r="U40">
        <v>37</v>
      </c>
      <c r="V40" s="149" t="str">
        <f>'Anexo-1'!F99</f>
        <v xml:space="preserve">Liquidificador doméstico </v>
      </c>
      <c r="W40" s="149">
        <f>'Anexo-1'!G99</f>
        <v>200</v>
      </c>
      <c r="X40" s="149">
        <f>'Anexo-1'!G105</f>
        <v>0</v>
      </c>
      <c r="Y40" s="149">
        <f t="shared" si="1"/>
        <v>0</v>
      </c>
      <c r="AI40">
        <v>37</v>
      </c>
      <c r="AJ40" s="149" t="str">
        <f>'Anexo-1'!F288</f>
        <v xml:space="preserve">Liquidificador doméstico </v>
      </c>
      <c r="AK40" s="149">
        <f>'Anexo-1'!G288</f>
        <v>200</v>
      </c>
      <c r="AL40" s="149">
        <f>'Anexo-1'!G294</f>
        <v>0</v>
      </c>
      <c r="AM40" s="149">
        <f t="shared" si="2"/>
        <v>0</v>
      </c>
      <c r="CN40" t="str">
        <v>H3- BIPOLAR 80 A</v>
      </c>
      <c r="CU40" s="497"/>
    </row>
    <row r="41" spans="7:99">
      <c r="G41">
        <v>38</v>
      </c>
      <c r="H41" s="149" t="str">
        <f>'Formulário Orçamento de Conexão'!H236</f>
        <v xml:space="preserve">Lampada fluorescente </v>
      </c>
      <c r="I41">
        <f>'Formulário Orçamento de Conexão'!I236</f>
        <v>20</v>
      </c>
      <c r="J41">
        <f>'Formulário Orçamento de Conexão'!I242</f>
        <v>0</v>
      </c>
      <c r="K41">
        <f t="shared" si="0"/>
        <v>0</v>
      </c>
      <c r="U41">
        <v>38</v>
      </c>
      <c r="V41" s="149" t="str">
        <f>'Anexo-1'!H99</f>
        <v xml:space="preserve">Lampada fluorescente </v>
      </c>
      <c r="W41" s="149">
        <f>'Anexo-1'!I99</f>
        <v>20</v>
      </c>
      <c r="X41" s="149">
        <f>'Anexo-1'!I105</f>
        <v>0</v>
      </c>
      <c r="Y41">
        <f t="shared" si="1"/>
        <v>0</v>
      </c>
      <c r="AI41">
        <v>38</v>
      </c>
      <c r="AJ41" s="149" t="str">
        <f>'Anexo-1'!H288</f>
        <v xml:space="preserve">Lampada fluorescente </v>
      </c>
      <c r="AK41" s="149">
        <f>'Anexo-1'!I288</f>
        <v>20</v>
      </c>
      <c r="AL41" s="149">
        <f>'Anexo-1'!I294</f>
        <v>0</v>
      </c>
      <c r="AM41">
        <f t="shared" si="2"/>
        <v>0</v>
      </c>
      <c r="CN41" t="str">
        <v>H3- BIPOLAR 100 A</v>
      </c>
      <c r="CU41" s="497"/>
    </row>
    <row r="42" spans="7:99">
      <c r="G42">
        <v>39</v>
      </c>
      <c r="H42" s="149" t="str">
        <f>'Formulário Orçamento de Conexão'!J236</f>
        <v xml:space="preserve">Lampada fluorescente </v>
      </c>
      <c r="I42">
        <f>'Formulário Orçamento de Conexão'!K236</f>
        <v>40</v>
      </c>
      <c r="J42">
        <f>'Formulário Orçamento de Conexão'!K242</f>
        <v>0</v>
      </c>
      <c r="K42">
        <f t="shared" si="0"/>
        <v>0</v>
      </c>
      <c r="U42">
        <v>39</v>
      </c>
      <c r="V42" s="149" t="str">
        <f>'Anexo-1'!J99</f>
        <v xml:space="preserve">Lampada fluorescente </v>
      </c>
      <c r="W42" s="149">
        <f>'Anexo-1'!K99</f>
        <v>40</v>
      </c>
      <c r="X42" s="149">
        <f>'Anexo-1'!K105</f>
        <v>0</v>
      </c>
      <c r="Y42">
        <f t="shared" si="1"/>
        <v>0</v>
      </c>
      <c r="AI42">
        <v>39</v>
      </c>
      <c r="AJ42" s="149" t="str">
        <f>'Anexo-1'!J288</f>
        <v xml:space="preserve">Lampada fluorescente </v>
      </c>
      <c r="AK42" s="149">
        <f>'Anexo-1'!K288</f>
        <v>40</v>
      </c>
      <c r="AL42" s="149">
        <f>'Anexo-1'!K294</f>
        <v>0</v>
      </c>
      <c r="AM42">
        <f t="shared" si="2"/>
        <v>0</v>
      </c>
      <c r="CN42" t="str">
        <v>H4- BIPOLAR 120 A</v>
      </c>
      <c r="CU42" s="497"/>
    </row>
    <row r="43" spans="7:99" ht="15.75" thickBot="1">
      <c r="G43">
        <v>40</v>
      </c>
      <c r="H43" s="149" t="str">
        <f>'Formulário Orçamento de Conexão'!L236</f>
        <v xml:space="preserve">Máquina de lavar louças </v>
      </c>
      <c r="I43" s="149">
        <f>'Formulário Orçamento de Conexão'!M236</f>
        <v>1500</v>
      </c>
      <c r="J43" s="149">
        <f>'Formulário Orçamento de Conexão'!M242</f>
        <v>0</v>
      </c>
      <c r="K43" s="149">
        <f t="shared" si="0"/>
        <v>0</v>
      </c>
      <c r="U43">
        <v>40</v>
      </c>
      <c r="V43" s="149" t="str">
        <f>'Anexo-1'!L99</f>
        <v xml:space="preserve">Máquina de lavar louças </v>
      </c>
      <c r="W43" s="149">
        <f>'Anexo-1'!M99</f>
        <v>1500</v>
      </c>
      <c r="X43" s="149">
        <f>'Anexo-1'!M105</f>
        <v>0</v>
      </c>
      <c r="Y43" s="149">
        <f t="shared" si="1"/>
        <v>0</v>
      </c>
      <c r="AI43">
        <v>40</v>
      </c>
      <c r="AJ43" s="149" t="str">
        <f>'Anexo-1'!L288</f>
        <v xml:space="preserve">Máquina de lavar louças </v>
      </c>
      <c r="AK43" s="149">
        <f>'Anexo-1'!M288</f>
        <v>1500</v>
      </c>
      <c r="AL43" s="149">
        <f>'Anexo-1'!M294</f>
        <v>0</v>
      </c>
      <c r="AM43" s="149">
        <f t="shared" si="2"/>
        <v>0</v>
      </c>
      <c r="CN43" t="str">
        <v>H4- BIPOLAR 125 A</v>
      </c>
      <c r="CU43" s="497"/>
    </row>
    <row r="44" spans="7:99" ht="18.75">
      <c r="G44">
        <v>41</v>
      </c>
      <c r="H44" s="149" t="str">
        <f>'Formulário Orçamento de Conexão'!N236</f>
        <v>Máquina de lavar roupas com aquecimento</v>
      </c>
      <c r="I44" s="149">
        <f>'Formulário Orçamento de Conexão'!O236</f>
        <v>1000</v>
      </c>
      <c r="J44" s="149">
        <f>'Formulário Orçamento de Conexão'!O242</f>
        <v>0</v>
      </c>
      <c r="K44" s="149">
        <f t="shared" si="0"/>
        <v>0</v>
      </c>
      <c r="U44">
        <v>41</v>
      </c>
      <c r="V44" s="149" t="str">
        <f>'Anexo-1'!N99</f>
        <v>Máquina de lavar roupas com aquecimento</v>
      </c>
      <c r="W44" s="149">
        <f>'Anexo-1'!O99</f>
        <v>1000</v>
      </c>
      <c r="X44" s="149">
        <f>'Anexo-1'!O105</f>
        <v>0</v>
      </c>
      <c r="Y44" s="149">
        <f t="shared" si="1"/>
        <v>0</v>
      </c>
      <c r="AI44">
        <v>41</v>
      </c>
      <c r="AJ44" s="149" t="str">
        <f>'Anexo-1'!N288</f>
        <v>Máquina de lavar roupas com aquecimento</v>
      </c>
      <c r="AK44" s="149">
        <f>'Anexo-1'!O288</f>
        <v>1000</v>
      </c>
      <c r="AL44" s="149">
        <f>'Anexo-1'!O294</f>
        <v>0</v>
      </c>
      <c r="AM44" s="149">
        <f t="shared" si="2"/>
        <v>0</v>
      </c>
      <c r="AT44" s="1503" t="s">
        <v>655</v>
      </c>
      <c r="AU44" s="1504"/>
      <c r="AV44" s="1504"/>
      <c r="AW44" s="1504"/>
      <c r="AX44" s="1504"/>
      <c r="AY44" s="1504"/>
      <c r="AZ44" s="1504"/>
      <c r="BA44" s="1504"/>
      <c r="BB44" s="1504"/>
      <c r="BC44" s="1504"/>
      <c r="BD44" s="1505"/>
      <c r="CN44" t="str">
        <v>H5- BIPOLAR 150 A</v>
      </c>
      <c r="CU44" s="497"/>
    </row>
    <row r="45" spans="7:99">
      <c r="G45">
        <v>42</v>
      </c>
      <c r="H45" s="149" t="str">
        <f>'Formulário Orçamento de Conexão'!P236</f>
        <v>Máquina de secar roupas</v>
      </c>
      <c r="I45" s="149">
        <f>'Formulário Orçamento de Conexão'!Q236</f>
        <v>3500</v>
      </c>
      <c r="J45" s="149">
        <f>'Formulário Orçamento de Conexão'!Q242</f>
        <v>0</v>
      </c>
      <c r="K45" s="149">
        <f t="shared" si="0"/>
        <v>0</v>
      </c>
      <c r="U45">
        <v>42</v>
      </c>
      <c r="V45" s="149" t="str">
        <f>'Anexo-1'!P99</f>
        <v>Máquina de secar roupas</v>
      </c>
      <c r="W45" s="149">
        <f>'Anexo-1'!Q99</f>
        <v>3500</v>
      </c>
      <c r="X45" s="149">
        <f>'Anexo-1'!Q105</f>
        <v>0</v>
      </c>
      <c r="Y45" s="149">
        <f t="shared" si="1"/>
        <v>0</v>
      </c>
      <c r="AI45">
        <v>42</v>
      </c>
      <c r="AJ45" s="149" t="str">
        <f>'Anexo-1'!P288</f>
        <v>Máquina de secar roupas</v>
      </c>
      <c r="AK45" s="149">
        <f>'Anexo-1'!Q288</f>
        <v>3500</v>
      </c>
      <c r="AL45" s="149">
        <f>'Anexo-1'!Q294</f>
        <v>0</v>
      </c>
      <c r="AM45" s="149">
        <f t="shared" si="2"/>
        <v>0</v>
      </c>
      <c r="AT45" s="223"/>
      <c r="BD45" s="224"/>
      <c r="CN45" t="str">
        <v>H6- BIPOLAR 200 A</v>
      </c>
      <c r="CU45" s="497"/>
    </row>
    <row r="46" spans="7:99">
      <c r="G46">
        <v>43</v>
      </c>
      <c r="H46" s="149" t="str">
        <f>'Formulário Orçamento de Conexão'!C246</f>
        <v>Máquina para costurar</v>
      </c>
      <c r="I46">
        <f>'Formulário Orçamento de Conexão'!D246</f>
        <v>100</v>
      </c>
      <c r="J46">
        <f>'Formulário Orçamento de Conexão'!D252</f>
        <v>0</v>
      </c>
      <c r="K46">
        <f t="shared" si="0"/>
        <v>0</v>
      </c>
      <c r="U46">
        <v>43</v>
      </c>
      <c r="V46" s="149" t="str">
        <f>'Anexo-1'!C109</f>
        <v>Máquina para costurar</v>
      </c>
      <c r="W46" s="149">
        <f>'Anexo-1'!D109</f>
        <v>100</v>
      </c>
      <c r="X46" s="149">
        <f>'Anexo-1'!D115</f>
        <v>0</v>
      </c>
      <c r="Y46">
        <f t="shared" si="1"/>
        <v>0</v>
      </c>
      <c r="AI46">
        <v>43</v>
      </c>
      <c r="AJ46" s="149" t="str">
        <f>'Anexo-1'!C298</f>
        <v>Máquina para costurar</v>
      </c>
      <c r="AK46" s="149">
        <f>'Anexo-1'!D298</f>
        <v>100</v>
      </c>
      <c r="AL46" s="149">
        <f>'Anexo-1'!D304</f>
        <v>0</v>
      </c>
      <c r="AM46">
        <f t="shared" si="2"/>
        <v>0</v>
      </c>
      <c r="AT46" s="223"/>
      <c r="AU46" t="s">
        <v>568</v>
      </c>
      <c r="AY46" t="s">
        <v>569</v>
      </c>
      <c r="BC46" t="s">
        <v>570</v>
      </c>
      <c r="BD46" s="224"/>
      <c r="CN46" t="str">
        <v/>
      </c>
      <c r="CU46" s="497"/>
    </row>
    <row r="47" spans="7:99">
      <c r="G47">
        <v>44</v>
      </c>
      <c r="H47" s="149" t="str">
        <f>'Formulário Orçamento de Conexão'!F246</f>
        <v>Máquina de lavar pratos</v>
      </c>
      <c r="I47" s="149">
        <f>'Formulário Orçamento de Conexão'!G246</f>
        <v>1200</v>
      </c>
      <c r="J47" s="149">
        <f>'Formulário Orçamento de Conexão'!G252</f>
        <v>0</v>
      </c>
      <c r="K47" s="149">
        <f t="shared" si="0"/>
        <v>0</v>
      </c>
      <c r="U47">
        <v>44</v>
      </c>
      <c r="V47" s="149" t="str">
        <f>'Anexo-1'!F109</f>
        <v>Máquina de lavar pratos</v>
      </c>
      <c r="W47" s="149">
        <f>'Anexo-1'!G109</f>
        <v>1200</v>
      </c>
      <c r="X47" s="149">
        <f>'Anexo-1'!G115</f>
        <v>0</v>
      </c>
      <c r="Y47" s="149">
        <f t="shared" si="1"/>
        <v>0</v>
      </c>
      <c r="AI47">
        <v>44</v>
      </c>
      <c r="AJ47" s="149" t="str">
        <f>'Anexo-1'!F298</f>
        <v>Máquina de lavar pratos</v>
      </c>
      <c r="AK47" s="149">
        <f>'Anexo-1'!G298</f>
        <v>1200</v>
      </c>
      <c r="AL47" s="149">
        <f>'Anexo-1'!G304</f>
        <v>0</v>
      </c>
      <c r="AM47" s="149">
        <f t="shared" si="2"/>
        <v>0</v>
      </c>
      <c r="AT47" s="223" t="s">
        <v>571</v>
      </c>
      <c r="AU47" t="s">
        <v>572</v>
      </c>
      <c r="AX47" t="s">
        <v>571</v>
      </c>
      <c r="AY47" t="s">
        <v>572</v>
      </c>
      <c r="BB47" t="s">
        <v>571</v>
      </c>
      <c r="BC47" t="s">
        <v>572</v>
      </c>
      <c r="BD47" s="224"/>
      <c r="CU47" s="497"/>
    </row>
    <row r="48" spans="7:99">
      <c r="G48">
        <v>45</v>
      </c>
      <c r="H48" s="149" t="str">
        <f>'Formulário Orçamento de Conexão'!H246</f>
        <v>Máquina de lavar roupas</v>
      </c>
      <c r="I48" s="149">
        <f>'Formulário Orçamento de Conexão'!I246</f>
        <v>1500</v>
      </c>
      <c r="J48" s="149">
        <f>'Formulário Orçamento de Conexão'!I252</f>
        <v>0</v>
      </c>
      <c r="K48" s="149">
        <f t="shared" si="0"/>
        <v>0</v>
      </c>
      <c r="U48">
        <v>45</v>
      </c>
      <c r="V48" s="149" t="str">
        <f>'Anexo-1'!H109</f>
        <v>Máquina de lavar roupas</v>
      </c>
      <c r="W48" s="149">
        <f>'Anexo-1'!I109</f>
        <v>1500</v>
      </c>
      <c r="X48" s="149">
        <f>'Anexo-1'!I115</f>
        <v>0</v>
      </c>
      <c r="Y48" s="149">
        <f t="shared" si="1"/>
        <v>0</v>
      </c>
      <c r="AI48">
        <v>45</v>
      </c>
      <c r="AJ48" s="149" t="str">
        <f>'Anexo-1'!H298</f>
        <v>Máquina de lavar roupas</v>
      </c>
      <c r="AK48" s="149">
        <f>'Anexo-1'!I298</f>
        <v>1500</v>
      </c>
      <c r="AL48" s="149">
        <f>'Anexo-1'!I304</f>
        <v>0</v>
      </c>
      <c r="AM48" s="149">
        <f t="shared" si="2"/>
        <v>0</v>
      </c>
      <c r="AT48" s="223">
        <v>1</v>
      </c>
      <c r="AU48" t="str">
        <f>IF(AND('Formulário Orçamento de Conexão'!M288="Bifásico",'Formulário Orçamento de Conexão'!P288&lt;&gt;""),"Sim","Não")</f>
        <v>Não</v>
      </c>
      <c r="AV48">
        <f>IF(AU48="Sim",1,0)</f>
        <v>0</v>
      </c>
      <c r="AX48">
        <v>1</v>
      </c>
      <c r="AY48" t="str">
        <f>IF(AND('Anexo-1'!M151="Bifásico",'Anexo-1'!P151&lt;&gt;""),"Sim","Não")</f>
        <v>Não</v>
      </c>
      <c r="AZ48">
        <f>IF(AY48="Sim",1,0)</f>
        <v>0</v>
      </c>
      <c r="BB48">
        <v>1</v>
      </c>
      <c r="BC48" t="str">
        <f>IF(AND('Anexo-1'!M339="Bifásico",'Anexo-1'!P339&lt;&gt;""),"Sim","Não")</f>
        <v>Não</v>
      </c>
      <c r="BD48" s="224">
        <f>IF(BC48="Sim",1,0)</f>
        <v>0</v>
      </c>
      <c r="CU48" s="497"/>
    </row>
    <row r="49" spans="7:99">
      <c r="G49">
        <v>46</v>
      </c>
      <c r="H49" s="149" t="str">
        <f>'Formulário Orçamento de Conexão'!J246</f>
        <v>Máquina de xerox grande</v>
      </c>
      <c r="I49">
        <f>'Formulário Orçamento de Conexão'!K246</f>
        <v>2000</v>
      </c>
      <c r="J49">
        <f>'Formulário Orçamento de Conexão'!K252</f>
        <v>0</v>
      </c>
      <c r="K49">
        <f t="shared" si="0"/>
        <v>0</v>
      </c>
      <c r="U49">
        <v>46</v>
      </c>
      <c r="V49" s="149" t="str">
        <f>'Anexo-1'!J109</f>
        <v>Máquina de xerox grande</v>
      </c>
      <c r="W49" s="149">
        <f>'Anexo-1'!K109</f>
        <v>2000</v>
      </c>
      <c r="X49" s="149">
        <f>'Anexo-1'!K115</f>
        <v>0</v>
      </c>
      <c r="Y49">
        <f t="shared" si="1"/>
        <v>0</v>
      </c>
      <c r="AI49">
        <v>46</v>
      </c>
      <c r="AJ49" s="149" t="str">
        <f>'Anexo-1'!J298</f>
        <v>Máquina de xerox grande</v>
      </c>
      <c r="AK49" s="149">
        <f>'Anexo-1'!K298</f>
        <v>2000</v>
      </c>
      <c r="AL49" s="149">
        <f>'Anexo-1'!K304</f>
        <v>0</v>
      </c>
      <c r="AM49">
        <f t="shared" si="2"/>
        <v>0</v>
      </c>
      <c r="AT49" s="223">
        <v>2</v>
      </c>
      <c r="AU49" t="str">
        <f>IF(AND('Formulário Orçamento de Conexão'!M289="Bifásico",'Formulário Orçamento de Conexão'!P289&lt;&gt;""),"Sim","Não")</f>
        <v>Não</v>
      </c>
      <c r="AV49">
        <f t="shared" ref="AV49:AV52" si="15">IF(AU49="Sim",1,0)</f>
        <v>0</v>
      </c>
      <c r="AX49">
        <v>2</v>
      </c>
      <c r="AY49" t="str">
        <f>IF(AND('Anexo-1'!M152="Bifásico",'Anexo-1'!P152&lt;&gt;""),"Sim","Não")</f>
        <v>Não</v>
      </c>
      <c r="AZ49">
        <f t="shared" ref="AZ49:AZ52" si="16">IF(AY49="Sim",1,0)</f>
        <v>0</v>
      </c>
      <c r="BB49">
        <v>2</v>
      </c>
      <c r="BC49" t="str">
        <f>IF(AND('Anexo-1'!M340="Bifásico",'Anexo-1'!P340&lt;&gt;""),"Sim","Não")</f>
        <v>Não</v>
      </c>
      <c r="BD49" s="224">
        <f t="shared" ref="BD49:BD52" si="17">IF(BC49="Sim",1,0)</f>
        <v>0</v>
      </c>
      <c r="CU49" s="497"/>
    </row>
    <row r="50" spans="7:99">
      <c r="G50">
        <v>47</v>
      </c>
      <c r="H50" s="149" t="str">
        <f>'Formulário Orçamento de Conexão'!L246</f>
        <v>Máquina de xerox pequena</v>
      </c>
      <c r="I50">
        <f>'Formulário Orçamento de Conexão'!M246</f>
        <v>1500</v>
      </c>
      <c r="J50">
        <f>'Formulário Orçamento de Conexão'!M252</f>
        <v>0</v>
      </c>
      <c r="K50">
        <f t="shared" si="0"/>
        <v>0</v>
      </c>
      <c r="U50">
        <v>47</v>
      </c>
      <c r="V50" s="149" t="str">
        <f>'Anexo-1'!L109</f>
        <v>Máquina de xerox pequena</v>
      </c>
      <c r="W50" s="149">
        <f>'Anexo-1'!M109</f>
        <v>1500</v>
      </c>
      <c r="X50" s="149">
        <f>'Anexo-1'!M115</f>
        <v>0</v>
      </c>
      <c r="Y50">
        <f t="shared" si="1"/>
        <v>0</v>
      </c>
      <c r="AI50">
        <v>47</v>
      </c>
      <c r="AJ50" s="149" t="str">
        <f>'Anexo-1'!L298</f>
        <v>Máquina de xerox pequena</v>
      </c>
      <c r="AK50" s="149">
        <f>'Anexo-1'!M298</f>
        <v>1500</v>
      </c>
      <c r="AL50" s="149">
        <f>'Anexo-1'!M304</f>
        <v>0</v>
      </c>
      <c r="AM50">
        <f t="shared" si="2"/>
        <v>0</v>
      </c>
      <c r="AT50" s="223">
        <v>3</v>
      </c>
      <c r="AU50" t="str">
        <f>IF(AND('Formulário Orçamento de Conexão'!M290="Bifásico",'Formulário Orçamento de Conexão'!P290&lt;&gt;""),"Sim","Não")</f>
        <v>Não</v>
      </c>
      <c r="AV50">
        <f t="shared" si="15"/>
        <v>0</v>
      </c>
      <c r="AX50">
        <v>3</v>
      </c>
      <c r="AY50" t="str">
        <f>IF(AND('Anexo-1'!M153="Bifásico",'Anexo-1'!P153&lt;&gt;""),"Sim","Não")</f>
        <v>Não</v>
      </c>
      <c r="AZ50">
        <f t="shared" si="16"/>
        <v>0</v>
      </c>
      <c r="BB50">
        <v>3</v>
      </c>
      <c r="BC50" t="str">
        <f>IF(AND('Anexo-1'!M341="Bifásico",'Anexo-1'!P341&lt;&gt;""),"Sim","Não")</f>
        <v>Não</v>
      </c>
      <c r="BD50" s="224">
        <f t="shared" si="17"/>
        <v>0</v>
      </c>
      <c r="CU50" s="497"/>
    </row>
    <row r="51" spans="7:99">
      <c r="G51">
        <v>48</v>
      </c>
      <c r="H51" s="149" t="str">
        <f>'Formulário Orçamento de Conexão'!N246</f>
        <v>Micro computador</v>
      </c>
      <c r="I51">
        <f>'Formulário Orçamento de Conexão'!O246</f>
        <v>250</v>
      </c>
      <c r="J51">
        <f>'Formulário Orçamento de Conexão'!O252</f>
        <v>0</v>
      </c>
      <c r="K51">
        <f t="shared" si="0"/>
        <v>0</v>
      </c>
      <c r="U51">
        <v>48</v>
      </c>
      <c r="V51" s="149" t="str">
        <f>'Anexo-1'!N109</f>
        <v>Micro computador</v>
      </c>
      <c r="W51" s="149">
        <f>'Anexo-1'!O109</f>
        <v>250</v>
      </c>
      <c r="X51" s="149">
        <f>'Anexo-1'!O115</f>
        <v>0</v>
      </c>
      <c r="Y51">
        <f t="shared" si="1"/>
        <v>0</v>
      </c>
      <c r="AI51">
        <v>48</v>
      </c>
      <c r="AJ51" s="149" t="str">
        <f>'Anexo-1'!N298</f>
        <v>Micro computador</v>
      </c>
      <c r="AK51" s="149">
        <f>'Anexo-1'!O298</f>
        <v>250</v>
      </c>
      <c r="AL51" s="149">
        <f>'Anexo-1'!O304</f>
        <v>0</v>
      </c>
      <c r="AM51">
        <f t="shared" si="2"/>
        <v>0</v>
      </c>
      <c r="AT51" s="223">
        <v>4</v>
      </c>
      <c r="AU51" t="str">
        <f>IF(AND('Formulário Orçamento de Conexão'!M291="Bifásico",'Formulário Orçamento de Conexão'!P291&lt;&gt;""),"Sim","Não")</f>
        <v>Não</v>
      </c>
      <c r="AV51">
        <f t="shared" si="15"/>
        <v>0</v>
      </c>
      <c r="AX51">
        <v>4</v>
      </c>
      <c r="AY51" t="str">
        <f>IF(AND('Anexo-1'!M154="Bifásico",'Anexo-1'!P154&lt;&gt;""),"Sim","Não")</f>
        <v>Não</v>
      </c>
      <c r="AZ51">
        <f t="shared" si="16"/>
        <v>0</v>
      </c>
      <c r="BB51">
        <v>4</v>
      </c>
      <c r="BC51" t="str">
        <f>IF(AND('Anexo-1'!M342="Bifásico",'Anexo-1'!P342&lt;&gt;""),"Sim","Não")</f>
        <v>Não</v>
      </c>
      <c r="BD51" s="224">
        <f t="shared" si="17"/>
        <v>0</v>
      </c>
      <c r="CU51" s="497"/>
    </row>
    <row r="52" spans="7:99">
      <c r="G52">
        <v>49</v>
      </c>
      <c r="H52" s="149" t="str">
        <f>'Formulário Orçamento de Conexão'!P246</f>
        <v>Micro forno elétrico</v>
      </c>
      <c r="I52" s="149">
        <f>'Formulário Orçamento de Conexão'!Q246</f>
        <v>1000</v>
      </c>
      <c r="J52" s="149">
        <f>'Formulário Orçamento de Conexão'!Q252</f>
        <v>0</v>
      </c>
      <c r="K52" s="149">
        <f t="shared" si="0"/>
        <v>0</v>
      </c>
      <c r="U52">
        <v>49</v>
      </c>
      <c r="V52" s="149" t="str">
        <f>'Anexo-1'!P109</f>
        <v>Micro forno elétrico</v>
      </c>
      <c r="W52" s="149">
        <f>'Anexo-1'!Q109</f>
        <v>1000</v>
      </c>
      <c r="X52" s="149">
        <f>'Anexo-1'!Q115</f>
        <v>0</v>
      </c>
      <c r="Y52" s="149">
        <f t="shared" si="1"/>
        <v>0</v>
      </c>
      <c r="AI52">
        <v>49</v>
      </c>
      <c r="AJ52" s="149" t="str">
        <f>'Anexo-1'!P298</f>
        <v>Micro forno elétrico</v>
      </c>
      <c r="AK52" s="149">
        <f>'Anexo-1'!Q298</f>
        <v>1000</v>
      </c>
      <c r="AL52" s="149">
        <f>'Anexo-1'!Q304</f>
        <v>0</v>
      </c>
      <c r="AM52" s="149">
        <f t="shared" si="2"/>
        <v>0</v>
      </c>
      <c r="AT52" s="223">
        <v>5</v>
      </c>
      <c r="AU52" t="str">
        <f>IF(AND('Formulário Orçamento de Conexão'!M292="Bifásico",'Formulário Orçamento de Conexão'!P292&lt;&gt;""),"Sim","Não")</f>
        <v>Não</v>
      </c>
      <c r="AV52">
        <f t="shared" si="15"/>
        <v>0</v>
      </c>
      <c r="AX52">
        <v>5</v>
      </c>
      <c r="AY52" t="str">
        <f>IF(AND('Anexo-1'!M155="Bifásico",'Anexo-1'!P155&lt;&gt;""),"Sim","Não")</f>
        <v>Não</v>
      </c>
      <c r="AZ52">
        <f t="shared" si="16"/>
        <v>0</v>
      </c>
      <c r="BB52">
        <v>5</v>
      </c>
      <c r="BC52" t="str">
        <f>IF(AND('Anexo-1'!M343="Bifásico",'Anexo-1'!P343&lt;&gt;""),"Sim","Não")</f>
        <v>Não</v>
      </c>
      <c r="BD52" s="224">
        <f t="shared" si="17"/>
        <v>0</v>
      </c>
      <c r="CU52" s="497"/>
    </row>
    <row r="53" spans="7:99">
      <c r="G53">
        <v>50</v>
      </c>
      <c r="H53" s="149" t="str">
        <f>'Formulário Orçamento de Conexão'!C256</f>
        <v xml:space="preserve">Panela elétrica </v>
      </c>
      <c r="I53" s="149">
        <f>'Formulário Orçamento de Conexão'!D256</f>
        <v>1200</v>
      </c>
      <c r="J53" s="149">
        <f>'Formulário Orçamento de Conexão'!D262</f>
        <v>0</v>
      </c>
      <c r="K53" s="149">
        <f t="shared" si="0"/>
        <v>0</v>
      </c>
      <c r="U53">
        <v>50</v>
      </c>
      <c r="V53" s="149" t="str">
        <f>'Anexo-1'!C119</f>
        <v xml:space="preserve">Panela elétrica </v>
      </c>
      <c r="W53" s="149">
        <f>'Anexo-1'!D119</f>
        <v>1200</v>
      </c>
      <c r="X53" s="149">
        <f>'Anexo-1'!D125</f>
        <v>0</v>
      </c>
      <c r="Y53" s="149">
        <f t="shared" si="1"/>
        <v>0</v>
      </c>
      <c r="AI53">
        <v>50</v>
      </c>
      <c r="AJ53" s="149" t="str">
        <f>'Anexo-1'!C308</f>
        <v xml:space="preserve">Panela elétrica </v>
      </c>
      <c r="AK53" s="149">
        <f>'Anexo-1'!D308</f>
        <v>1200</v>
      </c>
      <c r="AL53" s="149">
        <f>'Anexo-1'!D314</f>
        <v>0</v>
      </c>
      <c r="AM53" s="149">
        <f t="shared" si="2"/>
        <v>0</v>
      </c>
      <c r="AT53" s="223"/>
      <c r="BD53" s="224"/>
      <c r="CU53" s="497"/>
    </row>
    <row r="54" spans="7:99">
      <c r="G54">
        <v>51</v>
      </c>
      <c r="H54" s="149" t="str">
        <f>'Formulário Orçamento de Conexão'!F256</f>
        <v>Raio X (dentista)</v>
      </c>
      <c r="I54" s="149">
        <f>'Formulário Orçamento de Conexão'!G256</f>
        <v>1200</v>
      </c>
      <c r="J54" s="149">
        <f>'Formulário Orçamento de Conexão'!G262</f>
        <v>0</v>
      </c>
      <c r="K54" s="149">
        <f t="shared" si="0"/>
        <v>0</v>
      </c>
      <c r="U54">
        <v>51</v>
      </c>
      <c r="V54" s="149" t="str">
        <f>'Anexo-1'!F119</f>
        <v>Raio X (dentista)</v>
      </c>
      <c r="W54" s="149">
        <f>'Anexo-1'!G119</f>
        <v>1200</v>
      </c>
      <c r="X54" s="149">
        <f>'Anexo-1'!G125</f>
        <v>0</v>
      </c>
      <c r="Y54" s="149">
        <f t="shared" si="1"/>
        <v>0</v>
      </c>
      <c r="AI54">
        <v>51</v>
      </c>
      <c r="AJ54" s="149" t="str">
        <f>'Anexo-1'!F308</f>
        <v>Raio X (dentista)</v>
      </c>
      <c r="AK54" s="149">
        <f>'Anexo-1'!G308</f>
        <v>1200</v>
      </c>
      <c r="AL54" s="149">
        <f>'Anexo-1'!G314</f>
        <v>0</v>
      </c>
      <c r="AM54" s="149">
        <f t="shared" si="2"/>
        <v>0</v>
      </c>
      <c r="AT54" s="223"/>
      <c r="BD54" s="224"/>
      <c r="CU54" s="497"/>
    </row>
    <row r="55" spans="7:99">
      <c r="G55">
        <v>52</v>
      </c>
      <c r="H55" s="149" t="str">
        <f>'Formulário Orçamento de Conexão'!H256</f>
        <v>Raio X (hospital)</v>
      </c>
      <c r="I55" s="149">
        <f>'Formulário Orçamento de Conexão'!I256</f>
        <v>12100</v>
      </c>
      <c r="J55" s="149">
        <f>'Formulário Orçamento de Conexão'!I262</f>
        <v>0</v>
      </c>
      <c r="K55" s="149">
        <f t="shared" si="0"/>
        <v>0</v>
      </c>
      <c r="U55">
        <v>52</v>
      </c>
      <c r="V55" s="149" t="str">
        <f>'Anexo-1'!H119</f>
        <v>Raio X (hospital)</v>
      </c>
      <c r="W55" s="149">
        <f>'Anexo-1'!I119</f>
        <v>12100</v>
      </c>
      <c r="X55" s="149">
        <f>'Anexo-1'!I125</f>
        <v>0</v>
      </c>
      <c r="Y55" s="149">
        <f t="shared" si="1"/>
        <v>0</v>
      </c>
      <c r="AI55">
        <v>52</v>
      </c>
      <c r="AJ55" s="149" t="str">
        <f>'Anexo-1'!H308</f>
        <v>Raio X (hospital)</v>
      </c>
      <c r="AK55" s="149">
        <f>'Anexo-1'!I308</f>
        <v>12100</v>
      </c>
      <c r="AL55" s="149">
        <f>'Anexo-1'!I314</f>
        <v>0</v>
      </c>
      <c r="AM55" s="149">
        <f t="shared" si="2"/>
        <v>0</v>
      </c>
      <c r="AT55" s="223"/>
      <c r="BD55" s="224"/>
      <c r="CU55" s="497"/>
    </row>
    <row r="56" spans="7:99">
      <c r="G56">
        <v>53</v>
      </c>
      <c r="H56" s="149" t="str">
        <f>'Formulário Orçamento de Conexão'!J256</f>
        <v>Refletor Odontológico</v>
      </c>
      <c r="I56">
        <f>'Formulário Orçamento de Conexão'!K256</f>
        <v>150</v>
      </c>
      <c r="J56">
        <f>'Formulário Orçamento de Conexão'!K262</f>
        <v>0</v>
      </c>
      <c r="K56">
        <f t="shared" si="0"/>
        <v>0</v>
      </c>
      <c r="U56">
        <v>53</v>
      </c>
      <c r="V56" s="149" t="str">
        <f>'Anexo-1'!J119</f>
        <v>Refletor Odontológico</v>
      </c>
      <c r="W56" s="149">
        <f>'Anexo-1'!K119</f>
        <v>150</v>
      </c>
      <c r="X56" s="149">
        <f>'Anexo-1'!K125</f>
        <v>0</v>
      </c>
      <c r="Y56">
        <f t="shared" si="1"/>
        <v>0</v>
      </c>
      <c r="AI56">
        <v>53</v>
      </c>
      <c r="AJ56" s="149" t="str">
        <f>'Anexo-1'!J308</f>
        <v>Refletor Odontológico</v>
      </c>
      <c r="AK56" s="149">
        <f>'Anexo-1'!K308</f>
        <v>150</v>
      </c>
      <c r="AL56" s="149">
        <f>'Anexo-1'!K314</f>
        <v>0</v>
      </c>
      <c r="AM56">
        <f t="shared" si="2"/>
        <v>0</v>
      </c>
      <c r="AT56" s="223"/>
      <c r="BD56" s="224"/>
      <c r="CU56" s="497"/>
    </row>
    <row r="57" spans="7:99">
      <c r="G57">
        <v>54</v>
      </c>
      <c r="H57" s="149" t="str">
        <f>'Formulário Orçamento de Conexão'!L256</f>
        <v>Sanduicheira</v>
      </c>
      <c r="I57" s="149">
        <f>'Formulário Orçamento de Conexão'!M256</f>
        <v>640</v>
      </c>
      <c r="J57" s="149">
        <f>'Formulário Orçamento de Conexão'!M262</f>
        <v>0</v>
      </c>
      <c r="K57" s="149">
        <f t="shared" si="0"/>
        <v>0</v>
      </c>
      <c r="U57">
        <v>54</v>
      </c>
      <c r="V57" s="149" t="str">
        <f>'Anexo-1'!L119</f>
        <v>Sanduicheira</v>
      </c>
      <c r="W57" s="149">
        <f>'Anexo-1'!M119</f>
        <v>640</v>
      </c>
      <c r="X57" s="149">
        <f>'Anexo-1'!M125</f>
        <v>0</v>
      </c>
      <c r="Y57" s="149">
        <f t="shared" si="1"/>
        <v>0</v>
      </c>
      <c r="AI57">
        <v>54</v>
      </c>
      <c r="AJ57" s="149" t="str">
        <f>'Anexo-1'!L308</f>
        <v>Sanduicheira</v>
      </c>
      <c r="AK57" s="149">
        <f>'Anexo-1'!M308</f>
        <v>640</v>
      </c>
      <c r="AL57" s="149">
        <f>'Anexo-1'!M314</f>
        <v>0</v>
      </c>
      <c r="AM57" s="149">
        <f t="shared" si="2"/>
        <v>0</v>
      </c>
      <c r="AT57" s="223"/>
      <c r="AV57">
        <f>SUM(AV48:AV56)</f>
        <v>0</v>
      </c>
      <c r="AZ57">
        <f>SUM(AZ48:AZ56)</f>
        <v>0</v>
      </c>
      <c r="BD57" s="224">
        <f>SUM(BD48:BD56)</f>
        <v>0</v>
      </c>
      <c r="CU57" s="497"/>
    </row>
    <row r="58" spans="7:99" ht="15.75" thickBot="1">
      <c r="G58">
        <v>55</v>
      </c>
      <c r="H58" s="149" t="str">
        <f>'Formulário Orçamento de Conexão'!N256</f>
        <v xml:space="preserve">Sauna comercial </v>
      </c>
      <c r="I58" s="149">
        <f>'Formulário Orçamento de Conexão'!O256</f>
        <v>12000</v>
      </c>
      <c r="J58" s="149">
        <f>'Formulário Orçamento de Conexão'!O262</f>
        <v>0</v>
      </c>
      <c r="K58" s="149">
        <f t="shared" si="0"/>
        <v>0</v>
      </c>
      <c r="U58">
        <v>55</v>
      </c>
      <c r="V58" s="149" t="str">
        <f>'Anexo-1'!N119</f>
        <v xml:space="preserve">Sauna comercial </v>
      </c>
      <c r="W58" s="149">
        <f>'Anexo-1'!O119</f>
        <v>12000</v>
      </c>
      <c r="X58" s="149">
        <f>'Anexo-1'!O125</f>
        <v>0</v>
      </c>
      <c r="Y58" s="149">
        <f t="shared" si="1"/>
        <v>0</v>
      </c>
      <c r="AI58">
        <v>55</v>
      </c>
      <c r="AJ58" s="149" t="str">
        <f>'Anexo-1'!N308</f>
        <v xml:space="preserve">Sauna comercial </v>
      </c>
      <c r="AK58" s="149">
        <f>'Anexo-1'!O308</f>
        <v>12000</v>
      </c>
      <c r="AL58" s="149">
        <f>'Anexo-1'!O314</f>
        <v>0</v>
      </c>
      <c r="AM58" s="149">
        <f t="shared" si="2"/>
        <v>0</v>
      </c>
      <c r="AT58" s="225" t="s">
        <v>649</v>
      </c>
      <c r="AU58" s="158"/>
      <c r="AV58" s="158" t="str">
        <f>IF(AV57&gt;0,"Sim","Não")</f>
        <v>Não</v>
      </c>
      <c r="AW58" s="158"/>
      <c r="AX58" s="225" t="s">
        <v>649</v>
      </c>
      <c r="AY58" s="158"/>
      <c r="AZ58" s="158" t="str">
        <f>IF(AZ57&gt;0,"Sim","Não")</f>
        <v>Não</v>
      </c>
      <c r="BA58" s="158"/>
      <c r="BB58" s="225" t="s">
        <v>649</v>
      </c>
      <c r="BC58" s="158"/>
      <c r="BD58" s="166" t="str">
        <f>IF(BD57&gt;0,"Sim","Não")</f>
        <v>Não</v>
      </c>
      <c r="CU58" s="497"/>
    </row>
    <row r="59" spans="7:99">
      <c r="G59">
        <v>56</v>
      </c>
      <c r="H59" s="149" t="str">
        <f>'Formulário Orçamento de Conexão'!P256</f>
        <v>Sauna residencial</v>
      </c>
      <c r="I59" s="149">
        <f>'Formulário Orçamento de Conexão'!Q256</f>
        <v>4500</v>
      </c>
      <c r="J59" s="149">
        <f>'Formulário Orçamento de Conexão'!Q262</f>
        <v>0</v>
      </c>
      <c r="K59" s="149">
        <f t="shared" si="0"/>
        <v>0</v>
      </c>
      <c r="U59">
        <v>56</v>
      </c>
      <c r="V59" s="149" t="str">
        <f>'Anexo-1'!P119</f>
        <v>Sauna residencial</v>
      </c>
      <c r="W59" s="149">
        <f>'Anexo-1'!Q119</f>
        <v>4500</v>
      </c>
      <c r="X59" s="149">
        <f>'Anexo-1'!Q125</f>
        <v>0</v>
      </c>
      <c r="Y59" s="149">
        <f t="shared" si="1"/>
        <v>0</v>
      </c>
      <c r="AI59">
        <v>56</v>
      </c>
      <c r="AJ59" s="149" t="str">
        <f>'Anexo-1'!P308</f>
        <v>Sauna residencial</v>
      </c>
      <c r="AK59" s="149">
        <f>'Anexo-1'!Q308</f>
        <v>4500</v>
      </c>
      <c r="AL59" s="149">
        <f>'Anexo-1'!Q314</f>
        <v>0</v>
      </c>
      <c r="AM59" s="149">
        <f t="shared" si="2"/>
        <v>0</v>
      </c>
      <c r="CU59" s="497"/>
    </row>
    <row r="60" spans="7:99">
      <c r="G60">
        <v>57</v>
      </c>
      <c r="H60" s="149" t="str">
        <f>'Formulário Orçamento de Conexão'!C266</f>
        <v>Scanner</v>
      </c>
      <c r="I60">
        <f>'Formulário Orçamento de Conexão'!D266</f>
        <v>50</v>
      </c>
      <c r="J60">
        <f>'Formulário Orçamento de Conexão'!D272</f>
        <v>0</v>
      </c>
      <c r="K60">
        <f t="shared" si="0"/>
        <v>0</v>
      </c>
      <c r="U60">
        <v>57</v>
      </c>
      <c r="V60" s="149" t="str">
        <f>'Anexo-1'!C129</f>
        <v>Scanner</v>
      </c>
      <c r="W60" s="149">
        <f>'Anexo-1'!D129</f>
        <v>50</v>
      </c>
      <c r="X60" s="149">
        <f>'Anexo-1'!D135</f>
        <v>0</v>
      </c>
      <c r="Y60">
        <f t="shared" si="1"/>
        <v>0</v>
      </c>
      <c r="AI60">
        <v>57</v>
      </c>
      <c r="AJ60" s="149" t="str">
        <f>'Anexo-1'!C318</f>
        <v>Scanner</v>
      </c>
      <c r="AK60" s="149">
        <f>'Anexo-1'!D318</f>
        <v>50</v>
      </c>
      <c r="AL60" s="149">
        <f>'Anexo-1'!D324</f>
        <v>0</v>
      </c>
      <c r="AM60">
        <f t="shared" si="2"/>
        <v>0</v>
      </c>
      <c r="CU60" s="497"/>
    </row>
    <row r="61" spans="7:99">
      <c r="G61">
        <v>58</v>
      </c>
      <c r="H61" s="149" t="str">
        <f>'Formulário Orçamento de Conexão'!F266</f>
        <v>Secador de cabelos grande</v>
      </c>
      <c r="I61" s="149">
        <f>'Formulário Orçamento de Conexão'!G266</f>
        <v>1250</v>
      </c>
      <c r="J61" s="149">
        <f>'Formulário Orçamento de Conexão'!G272</f>
        <v>0</v>
      </c>
      <c r="K61" s="149">
        <f t="shared" si="0"/>
        <v>0</v>
      </c>
      <c r="U61">
        <v>58</v>
      </c>
      <c r="V61" s="149" t="str">
        <f>'Anexo-1'!F129</f>
        <v>Secador de cabelos grande</v>
      </c>
      <c r="W61" s="149">
        <f>'Anexo-1'!G129</f>
        <v>1250</v>
      </c>
      <c r="X61" s="149">
        <f>'Anexo-1'!G135</f>
        <v>0</v>
      </c>
      <c r="Y61" s="149">
        <f t="shared" si="1"/>
        <v>0</v>
      </c>
      <c r="AI61">
        <v>58</v>
      </c>
      <c r="AJ61" s="149" t="str">
        <f>'Anexo-1'!F318</f>
        <v>Secador de cabelos grande</v>
      </c>
      <c r="AK61" s="149">
        <f>'Anexo-1'!G318</f>
        <v>1250</v>
      </c>
      <c r="AL61" s="149">
        <f>'Anexo-1'!G324</f>
        <v>0</v>
      </c>
      <c r="AM61" s="149">
        <f t="shared" si="2"/>
        <v>0</v>
      </c>
      <c r="CU61" s="497"/>
    </row>
    <row r="62" spans="7:99">
      <c r="G62">
        <v>59</v>
      </c>
      <c r="H62" s="149" t="str">
        <f>'Formulário Orçamento de Conexão'!H266</f>
        <v>Secador de cabelos pequeno</v>
      </c>
      <c r="I62" s="149">
        <f>'Formulário Orçamento de Conexão'!I266</f>
        <v>700</v>
      </c>
      <c r="J62" s="149">
        <f>'Formulário Orçamento de Conexão'!I272</f>
        <v>0</v>
      </c>
      <c r="K62" s="149">
        <f t="shared" si="0"/>
        <v>0</v>
      </c>
      <c r="U62">
        <v>59</v>
      </c>
      <c r="V62" s="149" t="str">
        <f>'Anexo-1'!H129</f>
        <v>Secador de cabelos pequeno</v>
      </c>
      <c r="W62" s="149">
        <f>'Anexo-1'!I129</f>
        <v>700</v>
      </c>
      <c r="X62" s="149">
        <f>'Anexo-1'!I135</f>
        <v>0</v>
      </c>
      <c r="Y62" s="149">
        <f t="shared" si="1"/>
        <v>0</v>
      </c>
      <c r="AI62">
        <v>59</v>
      </c>
      <c r="AJ62" s="149" t="str">
        <f>'Anexo-1'!H318</f>
        <v>Secador de cabelos pequeno</v>
      </c>
      <c r="AK62" s="149">
        <f>'Anexo-1'!I318</f>
        <v>700</v>
      </c>
      <c r="AL62" s="149">
        <f>'Anexo-1'!I324</f>
        <v>0</v>
      </c>
      <c r="AM62" s="149">
        <f t="shared" si="2"/>
        <v>0</v>
      </c>
      <c r="AT62" s="275" t="s">
        <v>883</v>
      </c>
      <c r="AU62" s="275"/>
      <c r="AV62" s="191">
        <f>AV15+AV36+AV57+AV65</f>
        <v>0</v>
      </c>
      <c r="AW62" s="191"/>
      <c r="AX62" s="191"/>
      <c r="AY62" s="191"/>
      <c r="AZ62" s="191">
        <f>AZ15+AZ36+AZ57+AZ65</f>
        <v>0</v>
      </c>
      <c r="BA62" s="191"/>
      <c r="BB62" s="191"/>
      <c r="BC62" s="191"/>
      <c r="BD62" s="191">
        <f>BD15+BD36+BD57+BD65</f>
        <v>0</v>
      </c>
      <c r="BI62" s="275" t="s">
        <v>707</v>
      </c>
      <c r="BJ62" s="275"/>
      <c r="BK62" s="191">
        <f>BK15+BK36+BK57</f>
        <v>0</v>
      </c>
      <c r="BL62" s="191"/>
      <c r="BM62" s="191"/>
      <c r="BN62" s="191">
        <f>BO62</f>
        <v>0</v>
      </c>
      <c r="BO62" s="191">
        <f>BO15+BO36+BO57</f>
        <v>0</v>
      </c>
      <c r="BP62" s="191"/>
      <c r="BQ62" s="191"/>
      <c r="BR62" s="191"/>
      <c r="BS62" s="191">
        <f>BS36+BS15</f>
        <v>0</v>
      </c>
      <c r="CU62" s="497"/>
    </row>
    <row r="63" spans="7:99">
      <c r="G63">
        <v>60</v>
      </c>
      <c r="H63" s="149" t="str">
        <f>'Formulário Orçamento de Conexão'!J266</f>
        <v xml:space="preserve">Secador de roupa comercial </v>
      </c>
      <c r="I63" s="149">
        <f>'Formulário Orçamento de Conexão'!K266</f>
        <v>5000</v>
      </c>
      <c r="J63" s="149">
        <f>'Formulário Orçamento de Conexão'!K272</f>
        <v>0</v>
      </c>
      <c r="K63" s="149">
        <f t="shared" si="0"/>
        <v>0</v>
      </c>
      <c r="U63">
        <v>60</v>
      </c>
      <c r="V63" s="149" t="str">
        <f>'Anexo-1'!J129</f>
        <v xml:space="preserve">Secador de roupa comercial </v>
      </c>
      <c r="W63" s="149">
        <f>'Anexo-1'!K129</f>
        <v>5000</v>
      </c>
      <c r="X63" s="149">
        <f>'Anexo-1'!K135</f>
        <v>0</v>
      </c>
      <c r="Y63" s="149">
        <f t="shared" si="1"/>
        <v>0</v>
      </c>
      <c r="AI63">
        <v>60</v>
      </c>
      <c r="AJ63" s="149" t="str">
        <f>'Anexo-1'!J318</f>
        <v xml:space="preserve">Secador de roupa comercial </v>
      </c>
      <c r="AK63" s="149">
        <f>'Anexo-1'!K318</f>
        <v>5000</v>
      </c>
      <c r="AL63" s="149">
        <f>'Anexo-1'!K324</f>
        <v>0</v>
      </c>
      <c r="AM63" s="149">
        <f t="shared" si="2"/>
        <v>0</v>
      </c>
      <c r="CU63" s="497"/>
    </row>
    <row r="64" spans="7:99">
      <c r="G64">
        <v>61</v>
      </c>
      <c r="H64" s="149" t="str">
        <f>'Formulário Orçamento de Conexão'!L266</f>
        <v xml:space="preserve">Secador de roupa residencial </v>
      </c>
      <c r="I64" s="149">
        <f>'Formulário Orçamento de Conexão'!M266</f>
        <v>1100</v>
      </c>
      <c r="J64" s="149">
        <f>'Formulário Orçamento de Conexão'!M272</f>
        <v>0</v>
      </c>
      <c r="K64" s="149">
        <f t="shared" si="0"/>
        <v>0</v>
      </c>
      <c r="U64">
        <v>61</v>
      </c>
      <c r="V64" s="149" t="str">
        <f>'Anexo-1'!L129</f>
        <v xml:space="preserve">Secador de roupa residencial </v>
      </c>
      <c r="W64" s="149">
        <f>'Anexo-1'!M129</f>
        <v>1100</v>
      </c>
      <c r="X64" s="149">
        <f>'Anexo-1'!M135</f>
        <v>0</v>
      </c>
      <c r="Y64" s="149">
        <f t="shared" si="1"/>
        <v>0</v>
      </c>
      <c r="AI64">
        <v>61</v>
      </c>
      <c r="AJ64" s="149" t="str">
        <f>'Anexo-1'!L318</f>
        <v xml:space="preserve">Secador de roupa residencial </v>
      </c>
      <c r="AK64" s="149">
        <f>'Anexo-1'!M318</f>
        <v>1100</v>
      </c>
      <c r="AL64" s="149">
        <f>'Anexo-1'!M324</f>
        <v>0</v>
      </c>
      <c r="AM64" s="149">
        <f t="shared" si="2"/>
        <v>0</v>
      </c>
      <c r="AT64" t="s">
        <v>712</v>
      </c>
      <c r="AV64" t="str">
        <f>IF('Formulário Orçamento de Conexão'!Q202&lt;&gt;0,"Sim","Não")</f>
        <v>Não</v>
      </c>
      <c r="AZ64" t="str">
        <f>IF('Anexo-1'!Q65&lt;&gt;0,"Sim","Não")</f>
        <v>Não</v>
      </c>
      <c r="BD64" t="str">
        <f>IF('Anexo-1'!Q254&lt;&gt;0,"Sim","Não")</f>
        <v>Não</v>
      </c>
      <c r="CU64" s="497"/>
    </row>
    <row r="65" spans="6:99">
      <c r="G65">
        <v>62</v>
      </c>
      <c r="H65" s="149" t="str">
        <f>'Formulário Orçamento de Conexão'!N266</f>
        <v xml:space="preserve">Televisor colorido </v>
      </c>
      <c r="I65" s="149">
        <f>'Formulário Orçamento de Conexão'!O266</f>
        <v>200</v>
      </c>
      <c r="J65" s="149">
        <f>'Formulário Orçamento de Conexão'!O272</f>
        <v>0</v>
      </c>
      <c r="K65" s="149">
        <f t="shared" si="0"/>
        <v>0</v>
      </c>
      <c r="U65">
        <v>62</v>
      </c>
      <c r="V65" s="149" t="str">
        <f>'Anexo-1'!N129</f>
        <v xml:space="preserve">Televisor colorido </v>
      </c>
      <c r="W65" s="149">
        <f>'Anexo-1'!O129</f>
        <v>200</v>
      </c>
      <c r="X65" s="149">
        <f>'Anexo-1'!O135</f>
        <v>0</v>
      </c>
      <c r="Y65" s="149">
        <f t="shared" si="1"/>
        <v>0</v>
      </c>
      <c r="AI65">
        <v>62</v>
      </c>
      <c r="AJ65" s="149" t="str">
        <f>'Anexo-1'!N318</f>
        <v xml:space="preserve">Televisor colorido </v>
      </c>
      <c r="AK65" s="149">
        <f>'Anexo-1'!O318</f>
        <v>200</v>
      </c>
      <c r="AL65" s="149">
        <f>'Anexo-1'!O324</f>
        <v>0</v>
      </c>
      <c r="AM65" s="149">
        <f t="shared" si="2"/>
        <v>0</v>
      </c>
      <c r="AV65">
        <f>IF('Formulário Orçamento de Conexão'!Q202&lt;&gt;0,1,0)</f>
        <v>0</v>
      </c>
      <c r="AZ65">
        <f>IF('Anexo-1'!Q65&lt;&gt;0,1,0)</f>
        <v>0</v>
      </c>
      <c r="BD65">
        <f>IF('Anexo-1'!Q254&lt;&gt;0,1,0)</f>
        <v>0</v>
      </c>
      <c r="CU65" s="497"/>
    </row>
    <row r="66" spans="6:99">
      <c r="G66">
        <v>63</v>
      </c>
      <c r="H66" s="149" t="str">
        <f>'Formulário Orçamento de Conexão'!P266</f>
        <v xml:space="preserve">Televisor preto e branco </v>
      </c>
      <c r="I66" s="149">
        <f>'Formulário Orçamento de Conexão'!Q266</f>
        <v>90</v>
      </c>
      <c r="J66" s="149">
        <f>'Formulário Orçamento de Conexão'!Q272</f>
        <v>0</v>
      </c>
      <c r="K66" s="149">
        <f t="shared" si="0"/>
        <v>0</v>
      </c>
      <c r="U66">
        <v>63</v>
      </c>
      <c r="V66" s="149" t="str">
        <f>'Anexo-1'!P129</f>
        <v xml:space="preserve">Televisor preto e branco </v>
      </c>
      <c r="W66" s="149">
        <f>'Anexo-1'!Q129</f>
        <v>90</v>
      </c>
      <c r="X66" s="149">
        <f>'Anexo-1'!Q135</f>
        <v>0</v>
      </c>
      <c r="Y66" s="149">
        <f t="shared" si="1"/>
        <v>0</v>
      </c>
      <c r="AI66">
        <v>63</v>
      </c>
      <c r="AJ66" s="149" t="str">
        <f>'Anexo-1'!P318</f>
        <v xml:space="preserve">Televisor preto e branco </v>
      </c>
      <c r="AK66" s="149">
        <f>'Anexo-1'!Q318</f>
        <v>90</v>
      </c>
      <c r="AL66" s="149">
        <f>'Anexo-1'!Q324</f>
        <v>0</v>
      </c>
      <c r="AM66" s="149">
        <f t="shared" si="2"/>
        <v>0</v>
      </c>
    </row>
    <row r="67" spans="6:99">
      <c r="G67">
        <v>64</v>
      </c>
      <c r="H67" s="149" t="str">
        <f>'Formulário Orçamento de Conexão'!C276</f>
        <v xml:space="preserve">Torneira elétrica </v>
      </c>
      <c r="I67" s="149">
        <f>'Formulário Orçamento de Conexão'!D276</f>
        <v>2000</v>
      </c>
      <c r="J67" s="149">
        <f>'Formulário Orçamento de Conexão'!D282</f>
        <v>0</v>
      </c>
      <c r="K67" s="149">
        <f t="shared" si="0"/>
        <v>0</v>
      </c>
      <c r="U67">
        <v>64</v>
      </c>
      <c r="V67" s="149" t="str">
        <f>'Anexo-1'!C139</f>
        <v xml:space="preserve">Torneira elétrica </v>
      </c>
      <c r="W67" s="149">
        <f>'Anexo-1'!D139</f>
        <v>2000</v>
      </c>
      <c r="X67" s="149">
        <f>'Anexo-1'!D145</f>
        <v>0</v>
      </c>
      <c r="Y67" s="149">
        <f t="shared" si="1"/>
        <v>0</v>
      </c>
      <c r="AI67">
        <v>64</v>
      </c>
      <c r="AJ67" s="149" t="str">
        <f>'Anexo-1'!C328</f>
        <v xml:space="preserve">Torneira elétrica </v>
      </c>
      <c r="AK67" s="149">
        <f>'Anexo-1'!D328</f>
        <v>2000</v>
      </c>
      <c r="AL67" s="149">
        <f>'Anexo-1'!D334</f>
        <v>0</v>
      </c>
      <c r="AM67" s="149">
        <f t="shared" si="2"/>
        <v>0</v>
      </c>
    </row>
    <row r="68" spans="6:99">
      <c r="G68">
        <v>65</v>
      </c>
      <c r="H68" s="149" t="str">
        <f>'Formulário Orçamento de Conexão'!F276</f>
        <v xml:space="preserve">Vaporizador </v>
      </c>
      <c r="I68">
        <f>'Formulário Orçamento de Conexão'!G276</f>
        <v>300</v>
      </c>
      <c r="J68">
        <f>'Formulário Orçamento de Conexão'!G282</f>
        <v>0</v>
      </c>
      <c r="K68">
        <f t="shared" si="0"/>
        <v>0</v>
      </c>
      <c r="U68">
        <v>65</v>
      </c>
      <c r="V68" s="149" t="str">
        <f>'Anexo-1'!F139</f>
        <v xml:space="preserve">Vaporizador </v>
      </c>
      <c r="W68" s="149">
        <f>'Anexo-1'!G139</f>
        <v>300</v>
      </c>
      <c r="X68" s="149">
        <f>'Anexo-1'!G145</f>
        <v>0</v>
      </c>
      <c r="Y68">
        <f t="shared" si="1"/>
        <v>0</v>
      </c>
      <c r="AI68">
        <v>65</v>
      </c>
      <c r="AJ68" s="149" t="str">
        <f>'Anexo-1'!F328</f>
        <v xml:space="preserve">Vaporizador </v>
      </c>
      <c r="AK68" s="149">
        <f>'Anexo-1'!G328</f>
        <v>300</v>
      </c>
      <c r="AL68" s="149">
        <f>'Anexo-1'!G334</f>
        <v>0</v>
      </c>
      <c r="AM68">
        <f t="shared" si="2"/>
        <v>0</v>
      </c>
    </row>
    <row r="69" spans="6:99">
      <c r="G69">
        <v>66</v>
      </c>
      <c r="H69" s="149" t="str">
        <f>'Formulário Orçamento de Conexão'!H276</f>
        <v>Ventilador grande</v>
      </c>
      <c r="I69" s="149">
        <f>'Formulário Orçamento de Conexão'!I276</f>
        <v>250</v>
      </c>
      <c r="J69" s="149">
        <f>'Formulário Orçamento de Conexão'!I282</f>
        <v>0</v>
      </c>
      <c r="K69" s="149">
        <f t="shared" ref="K69:K140" si="18">I69*J69</f>
        <v>0</v>
      </c>
      <c r="U69">
        <v>66</v>
      </c>
      <c r="V69" s="149" t="str">
        <f>'Anexo-1'!H139</f>
        <v>Ventilador grande</v>
      </c>
      <c r="W69" s="149">
        <f>'Anexo-1'!I139</f>
        <v>250</v>
      </c>
      <c r="X69" s="149">
        <f>'Anexo-1'!I145</f>
        <v>0</v>
      </c>
      <c r="Y69" s="149">
        <f t="shared" ref="Y69:Y140" si="19">W69*X69</f>
        <v>0</v>
      </c>
      <c r="AI69">
        <v>66</v>
      </c>
      <c r="AJ69" s="149" t="str">
        <f>'Anexo-1'!H328</f>
        <v>Ventilador grande</v>
      </c>
      <c r="AK69" s="149">
        <f>'Anexo-1'!I328</f>
        <v>250</v>
      </c>
      <c r="AL69" s="149">
        <f>'Anexo-1'!I334</f>
        <v>0</v>
      </c>
      <c r="AM69" s="149">
        <f t="shared" ref="AM69:AM107" si="20">AK69*AL69</f>
        <v>0</v>
      </c>
    </row>
    <row r="70" spans="6:99">
      <c r="G70">
        <v>67</v>
      </c>
      <c r="H70" s="149" t="str">
        <f>'Formulário Orçamento de Conexão'!J276</f>
        <v>Ventilador  médio</v>
      </c>
      <c r="I70" s="149">
        <f>'Formulário Orçamento de Conexão'!K276</f>
        <v>200</v>
      </c>
      <c r="J70" s="149">
        <f>'Formulário Orçamento de Conexão'!K282</f>
        <v>0</v>
      </c>
      <c r="K70" s="149">
        <f t="shared" si="18"/>
        <v>0</v>
      </c>
      <c r="U70">
        <v>67</v>
      </c>
      <c r="V70" s="149" t="str">
        <f>'Anexo-1'!J139</f>
        <v>Ventilador  médio</v>
      </c>
      <c r="W70" s="149">
        <f>'Anexo-1'!K139</f>
        <v>200</v>
      </c>
      <c r="X70" s="149">
        <f>'Anexo-1'!K145</f>
        <v>0</v>
      </c>
      <c r="Y70" s="149">
        <f t="shared" si="19"/>
        <v>0</v>
      </c>
      <c r="AI70">
        <v>67</v>
      </c>
      <c r="AJ70" s="149" t="str">
        <f>'Anexo-1'!J328</f>
        <v>Ventilador  médio</v>
      </c>
      <c r="AK70" s="149">
        <f>'Anexo-1'!K328</f>
        <v>200</v>
      </c>
      <c r="AL70" s="149">
        <f>'Anexo-1'!K334</f>
        <v>0</v>
      </c>
      <c r="AM70" s="149">
        <f t="shared" si="20"/>
        <v>0</v>
      </c>
    </row>
    <row r="71" spans="6:99">
      <c r="G71">
        <v>68</v>
      </c>
      <c r="H71" s="149" t="str">
        <f>'Formulário Orçamento de Conexão'!L276</f>
        <v xml:space="preserve">Ventilador pequeno </v>
      </c>
      <c r="I71" s="149">
        <f>'Formulário Orçamento de Conexão'!M276</f>
        <v>70</v>
      </c>
      <c r="J71" s="149">
        <f>'Formulário Orçamento de Conexão'!M282</f>
        <v>0</v>
      </c>
      <c r="K71" s="149">
        <f t="shared" si="18"/>
        <v>0</v>
      </c>
      <c r="U71">
        <v>68</v>
      </c>
      <c r="V71" s="149" t="str">
        <f>'Anexo-1'!L139</f>
        <v xml:space="preserve">Ventilador pequeno </v>
      </c>
      <c r="W71" s="149">
        <f>'Anexo-1'!M139</f>
        <v>70</v>
      </c>
      <c r="X71" s="149">
        <f>'Anexo-1'!M145</f>
        <v>0</v>
      </c>
      <c r="Y71" s="149">
        <f t="shared" si="19"/>
        <v>0</v>
      </c>
      <c r="AI71">
        <v>68</v>
      </c>
      <c r="AJ71" s="149" t="str">
        <f>'Anexo-1'!L328</f>
        <v xml:space="preserve">Ventilador pequeno </v>
      </c>
      <c r="AK71" s="149">
        <f>'Anexo-1'!M328</f>
        <v>70</v>
      </c>
      <c r="AL71" s="149">
        <f>'Anexo-1'!M334</f>
        <v>0</v>
      </c>
      <c r="AM71" s="149">
        <f t="shared" si="20"/>
        <v>0</v>
      </c>
    </row>
    <row r="72" spans="6:99">
      <c r="G72">
        <v>69</v>
      </c>
      <c r="H72" s="149" t="str">
        <f>'Formulário Orçamento de Conexão'!N276</f>
        <v>Vídeo Game</v>
      </c>
      <c r="I72">
        <f>'Formulário Orçamento de Conexão'!O276</f>
        <v>15</v>
      </c>
      <c r="J72">
        <f>'Formulário Orçamento de Conexão'!O282</f>
        <v>0</v>
      </c>
      <c r="K72">
        <f>I72*J72</f>
        <v>0</v>
      </c>
      <c r="U72">
        <v>69</v>
      </c>
      <c r="V72" s="149" t="str">
        <f>'Anexo-1'!N139</f>
        <v>Vídeo Game</v>
      </c>
      <c r="W72" s="149">
        <f>'Anexo-1'!O139</f>
        <v>10</v>
      </c>
      <c r="X72" s="149">
        <f>'Anexo-1'!O145</f>
        <v>0</v>
      </c>
      <c r="Y72">
        <f t="shared" si="19"/>
        <v>0</v>
      </c>
      <c r="AI72">
        <v>69</v>
      </c>
      <c r="AJ72" s="149" t="str">
        <f>'Anexo-1'!N328</f>
        <v>Vídeo Game</v>
      </c>
      <c r="AK72" s="149">
        <f>'Anexo-1'!O328</f>
        <v>10</v>
      </c>
      <c r="AL72" s="149">
        <f>'Anexo-1'!O334</f>
        <v>0</v>
      </c>
      <c r="AM72">
        <f t="shared" si="20"/>
        <v>0</v>
      </c>
    </row>
    <row r="73" spans="6:99" ht="14.25" customHeight="1">
      <c r="F73" s="335" t="s">
        <v>2518</v>
      </c>
      <c r="G73" s="335"/>
      <c r="H73" s="149" t="str">
        <f>'Formulário Orçamento de Conexão'!C145</f>
        <v>Alarme residencial</v>
      </c>
      <c r="I73" s="748">
        <f>'Formulário Orçamento de Conexão'!F145</f>
        <v>42</v>
      </c>
      <c r="J73" s="149">
        <f>'Formulário Orçamento de Conexão'!G145</f>
        <v>0</v>
      </c>
      <c r="K73" s="149">
        <f t="shared" ref="K73:K134" si="21">I73*J73</f>
        <v>0</v>
      </c>
      <c r="V73" s="149" t="str">
        <f>'Anexo-1'!C9</f>
        <v>Alarme residencial</v>
      </c>
      <c r="W73" s="149">
        <f>'Anexo-1'!F9</f>
        <v>42</v>
      </c>
      <c r="X73" s="149">
        <f>'Anexo-1'!G9</f>
        <v>0</v>
      </c>
      <c r="Y73" s="149">
        <f t="shared" si="19"/>
        <v>0</v>
      </c>
      <c r="AJ73" s="149" t="str">
        <f>'Anexo-1'!C198</f>
        <v>Alarme residencial</v>
      </c>
      <c r="AK73" s="149">
        <f>'Anexo-1'!F198</f>
        <v>42</v>
      </c>
      <c r="AL73" s="149">
        <f>'Anexo-1'!G198</f>
        <v>0</v>
      </c>
      <c r="AM73" s="149">
        <f>AK73*AL73</f>
        <v>0</v>
      </c>
    </row>
    <row r="74" spans="6:99">
      <c r="F74" s="335"/>
      <c r="G74" s="335"/>
      <c r="H74" s="149" t="str">
        <f>'Formulário Orçamento de Conexão'!C146</f>
        <v xml:space="preserve">Aparelho de som </v>
      </c>
      <c r="I74" s="149">
        <f>'Formulário Orçamento de Conexão'!F146</f>
        <v>80</v>
      </c>
      <c r="J74" s="149">
        <f>'Formulário Orçamento de Conexão'!G146</f>
        <v>0</v>
      </c>
      <c r="K74" s="149">
        <f t="shared" si="21"/>
        <v>0</v>
      </c>
      <c r="V74" s="149" t="str">
        <f>'Anexo-1'!C10</f>
        <v xml:space="preserve">Aparelho de som </v>
      </c>
      <c r="W74" s="149">
        <f>'Anexo-1'!F10</f>
        <v>80</v>
      </c>
      <c r="X74" s="149">
        <f>'Anexo-1'!G10</f>
        <v>0</v>
      </c>
      <c r="Y74" s="149">
        <f t="shared" si="19"/>
        <v>0</v>
      </c>
      <c r="AJ74" s="149" t="str">
        <f>'Anexo-1'!C199</f>
        <v xml:space="preserve">Aparelho de som </v>
      </c>
      <c r="AK74" s="149">
        <f>'Anexo-1'!F199</f>
        <v>80</v>
      </c>
      <c r="AL74" s="149">
        <f>'Anexo-1'!G199</f>
        <v>0</v>
      </c>
      <c r="AM74" s="149">
        <f t="shared" si="20"/>
        <v>0</v>
      </c>
    </row>
    <row r="75" spans="6:99">
      <c r="F75" s="335"/>
      <c r="G75" s="335"/>
      <c r="H75" s="149" t="str">
        <f>'Formulário Orçamento de Conexão'!C147</f>
        <v>Aquecedor água p/ passagem</v>
      </c>
      <c r="I75" s="149">
        <f>'Formulário Orçamento de Conexão'!F147</f>
        <v>6000</v>
      </c>
      <c r="J75" s="149">
        <f>'Formulário Orçamento de Conexão'!G147</f>
        <v>0</v>
      </c>
      <c r="K75" s="149">
        <f t="shared" si="21"/>
        <v>0</v>
      </c>
      <c r="V75" s="149" t="str">
        <f>'Anexo-1'!C11</f>
        <v>Aquecedor água p/ passagem</v>
      </c>
      <c r="W75" s="149">
        <f>'Anexo-1'!F11</f>
        <v>6000</v>
      </c>
      <c r="X75" s="149">
        <f>'Anexo-1'!G11</f>
        <v>0</v>
      </c>
      <c r="Y75" s="149">
        <f t="shared" si="19"/>
        <v>0</v>
      </c>
      <c r="AJ75" s="149" t="str">
        <f>'Anexo-1'!C200</f>
        <v>Aquecedor água p/ passagem</v>
      </c>
      <c r="AK75" s="149">
        <f>'Anexo-1'!F200</f>
        <v>6000</v>
      </c>
      <c r="AL75" s="149">
        <f>'Anexo-1'!G200</f>
        <v>0</v>
      </c>
      <c r="AM75" s="149">
        <f t="shared" si="20"/>
        <v>0</v>
      </c>
    </row>
    <row r="76" spans="6:99">
      <c r="F76" s="335"/>
      <c r="G76" s="335"/>
      <c r="H76" s="149" t="str">
        <f>'Formulário Orçamento de Conexão'!C148</f>
        <v>Aquecedor de água</v>
      </c>
      <c r="I76" s="149">
        <f>'Formulário Orçamento de Conexão'!F148</f>
        <v>1800</v>
      </c>
      <c r="J76" s="149">
        <f>'Formulário Orçamento de Conexão'!G148</f>
        <v>0</v>
      </c>
      <c r="K76" s="149">
        <f t="shared" si="21"/>
        <v>0</v>
      </c>
      <c r="V76" s="149" t="str">
        <f>'Anexo-1'!C12</f>
        <v>Aquecedor de água</v>
      </c>
      <c r="W76" s="149">
        <f>'Anexo-1'!F12</f>
        <v>1800</v>
      </c>
      <c r="X76" s="149">
        <f>'Anexo-1'!G12</f>
        <v>0</v>
      </c>
      <c r="Y76" s="149">
        <f t="shared" si="19"/>
        <v>0</v>
      </c>
      <c r="AJ76" s="149" t="str">
        <f>'Anexo-1'!C201</f>
        <v>Aquecedor de água</v>
      </c>
      <c r="AK76" s="149">
        <f>'Anexo-1'!F201</f>
        <v>1800</v>
      </c>
      <c r="AL76" s="149">
        <f>'Anexo-1'!G201</f>
        <v>0</v>
      </c>
      <c r="AM76" s="149">
        <f t="shared" si="20"/>
        <v>0</v>
      </c>
    </row>
    <row r="77" spans="6:99">
      <c r="F77" s="335"/>
      <c r="G77" s="335"/>
      <c r="H77" s="149" t="str">
        <f>'Formulário Orçamento de Conexão'!C149</f>
        <v>Aquecedor de ambiente</v>
      </c>
      <c r="I77" s="149">
        <f>'Formulário Orçamento de Conexão'!F149</f>
        <v>1550</v>
      </c>
      <c r="J77" s="149">
        <f>'Formulário Orçamento de Conexão'!G149</f>
        <v>0</v>
      </c>
      <c r="K77" s="149">
        <f t="shared" si="21"/>
        <v>0</v>
      </c>
      <c r="V77" s="149" t="str">
        <f>'Anexo-1'!C13</f>
        <v>Aquecedor de ambiente</v>
      </c>
      <c r="W77" s="149">
        <f>'Anexo-1'!F13</f>
        <v>1550</v>
      </c>
      <c r="X77" s="149">
        <f>'Anexo-1'!G13</f>
        <v>0</v>
      </c>
      <c r="Y77" s="149">
        <f t="shared" si="19"/>
        <v>0</v>
      </c>
      <c r="AJ77" s="149" t="str">
        <f>'Anexo-1'!C202</f>
        <v>Aquecedor de ambiente</v>
      </c>
      <c r="AK77" s="149">
        <f>'Anexo-1'!F202</f>
        <v>1550</v>
      </c>
      <c r="AL77" s="149">
        <f>'Anexo-1'!G202</f>
        <v>0</v>
      </c>
      <c r="AM77" s="149">
        <f t="shared" si="20"/>
        <v>0</v>
      </c>
    </row>
    <row r="78" spans="6:99">
      <c r="F78" s="335"/>
      <c r="G78" s="335"/>
      <c r="H78" s="149" t="str">
        <f>'Formulário Orçamento de Conexão'!C150</f>
        <v>Ar-condicionado (10000 BTU)</v>
      </c>
      <c r="I78" s="149">
        <f>'Formulário Orçamento de Conexão'!F150</f>
        <v>1350</v>
      </c>
      <c r="J78" s="149">
        <f>'Formulário Orçamento de Conexão'!G150</f>
        <v>0</v>
      </c>
      <c r="K78" s="149">
        <f t="shared" si="21"/>
        <v>0</v>
      </c>
      <c r="V78" s="149" t="str">
        <f>'Anexo-1'!C14</f>
        <v>Ar-condicionado (10000 BTU)</v>
      </c>
      <c r="W78" s="149">
        <f>'Anexo-1'!F14</f>
        <v>1350</v>
      </c>
      <c r="X78" s="149">
        <f>'Anexo-1'!G14</f>
        <v>0</v>
      </c>
      <c r="Y78" s="149">
        <f t="shared" si="19"/>
        <v>0</v>
      </c>
      <c r="AJ78" s="149" t="str">
        <f>'Anexo-1'!C203</f>
        <v>Ar-condicionado (10000 BTU)</v>
      </c>
      <c r="AK78" s="149">
        <f>'Anexo-1'!F203</f>
        <v>1350</v>
      </c>
      <c r="AL78" s="149">
        <f>'Anexo-1'!G203</f>
        <v>0</v>
      </c>
      <c r="AM78" s="149">
        <f t="shared" si="20"/>
        <v>0</v>
      </c>
    </row>
    <row r="79" spans="6:99">
      <c r="F79" s="335"/>
      <c r="G79" s="335"/>
      <c r="H79" s="149" t="str">
        <f>'Formulário Orçamento de Conexão'!C151</f>
        <v>Ar-condicionado (12000 BTU)</v>
      </c>
      <c r="I79" s="149">
        <f>'Formulário Orçamento de Conexão'!F151</f>
        <v>1450</v>
      </c>
      <c r="J79" s="149">
        <f>'Formulário Orçamento de Conexão'!G151</f>
        <v>0</v>
      </c>
      <c r="K79" s="149">
        <f t="shared" si="21"/>
        <v>0</v>
      </c>
      <c r="V79" s="149" t="str">
        <f>'Anexo-1'!C15</f>
        <v>Ar-condicionado (12000 BTU)</v>
      </c>
      <c r="W79" s="149">
        <f>'Anexo-1'!F15</f>
        <v>1450</v>
      </c>
      <c r="X79" s="149">
        <f>'Anexo-1'!G15</f>
        <v>0</v>
      </c>
      <c r="Y79" s="149">
        <f t="shared" si="19"/>
        <v>0</v>
      </c>
      <c r="AJ79" s="149" t="str">
        <f>'Anexo-1'!C204</f>
        <v>Ar-condicionado (12000 BTU)</v>
      </c>
      <c r="AK79" s="149">
        <f>'Anexo-1'!F204</f>
        <v>1450</v>
      </c>
      <c r="AL79" s="149">
        <f>'Anexo-1'!G204</f>
        <v>0</v>
      </c>
      <c r="AM79" s="149">
        <f t="shared" si="20"/>
        <v>0</v>
      </c>
    </row>
    <row r="80" spans="6:99">
      <c r="F80" s="335"/>
      <c r="G80" s="335"/>
      <c r="H80" s="149" t="str">
        <f>'Formulário Orçamento de Conexão'!C152</f>
        <v>Ar-condicionado (14000 BTU)</v>
      </c>
      <c r="I80" s="149">
        <f>'Formulário Orçamento de Conexão'!F152</f>
        <v>2000</v>
      </c>
      <c r="J80" s="149">
        <f>'Formulário Orçamento de Conexão'!G152</f>
        <v>0</v>
      </c>
      <c r="K80" s="149">
        <f t="shared" si="21"/>
        <v>0</v>
      </c>
      <c r="V80" s="149" t="str">
        <f>'Anexo-1'!C16</f>
        <v>Ar-condicionado (14000 BTU)</v>
      </c>
      <c r="W80" s="149">
        <f>'Anexo-1'!F16</f>
        <v>2000</v>
      </c>
      <c r="X80" s="149">
        <f>'Anexo-1'!G16</f>
        <v>0</v>
      </c>
      <c r="Y80" s="149">
        <f t="shared" si="19"/>
        <v>0</v>
      </c>
      <c r="AJ80" s="149" t="str">
        <f>'Anexo-1'!C205</f>
        <v>Ar-condicionado (14000 BTU)</v>
      </c>
      <c r="AK80" s="149">
        <f>'Anexo-1'!F205</f>
        <v>2000</v>
      </c>
      <c r="AL80" s="149">
        <f>'Anexo-1'!G205</f>
        <v>0</v>
      </c>
      <c r="AM80" s="149">
        <f t="shared" si="20"/>
        <v>0</v>
      </c>
    </row>
    <row r="81" spans="6:39">
      <c r="F81" s="335"/>
      <c r="G81" s="335"/>
      <c r="H81" s="149" t="str">
        <f>'Formulário Orçamento de Conexão'!C153</f>
        <v>Ar-condicionado (18000 BTU)</v>
      </c>
      <c r="I81" s="149">
        <f>'Formulário Orçamento de Conexão'!F153</f>
        <v>2100</v>
      </c>
      <c r="J81" s="149">
        <f>'Formulário Orçamento de Conexão'!G153</f>
        <v>0</v>
      </c>
      <c r="K81" s="149">
        <f t="shared" si="21"/>
        <v>0</v>
      </c>
      <c r="V81" s="149" t="str">
        <f>'Anexo-1'!C17</f>
        <v>Ar-condicionado (18000 BTU)</v>
      </c>
      <c r="W81" s="149">
        <f>'Anexo-1'!F17</f>
        <v>2100</v>
      </c>
      <c r="X81" s="149">
        <f>'Anexo-1'!G17</f>
        <v>0</v>
      </c>
      <c r="Y81" s="149">
        <f t="shared" si="19"/>
        <v>0</v>
      </c>
      <c r="AJ81" s="149" t="str">
        <f>'Anexo-1'!C206</f>
        <v>Ar-condicionado (18000 BTU)</v>
      </c>
      <c r="AK81" s="149">
        <f>'Anexo-1'!F206</f>
        <v>2100</v>
      </c>
      <c r="AL81" s="149">
        <f>'Anexo-1'!G206</f>
        <v>0</v>
      </c>
      <c r="AM81" s="149">
        <f t="shared" si="20"/>
        <v>0</v>
      </c>
    </row>
    <row r="82" spans="6:39">
      <c r="F82" s="335"/>
      <c r="G82" s="335"/>
      <c r="H82" s="149" t="str">
        <f>'Formulário Orçamento de Conexão'!C154</f>
        <v>Ar-condicionado (20000 BTU)</v>
      </c>
      <c r="I82" s="149">
        <f>'Formulário Orçamento de Conexão'!F154</f>
        <v>2800</v>
      </c>
      <c r="J82" s="149">
        <f>'Formulário Orçamento de Conexão'!G154</f>
        <v>0</v>
      </c>
      <c r="K82" s="149">
        <f t="shared" si="21"/>
        <v>0</v>
      </c>
      <c r="V82" s="149" t="str">
        <f>'Anexo-1'!C18</f>
        <v>Ar-condicionado (20000 BTU)</v>
      </c>
      <c r="W82" s="149">
        <f>'Anexo-1'!F18</f>
        <v>2800</v>
      </c>
      <c r="X82" s="149">
        <f>'Anexo-1'!G18</f>
        <v>0</v>
      </c>
      <c r="Y82" s="149">
        <f t="shared" si="19"/>
        <v>0</v>
      </c>
      <c r="AJ82" s="149" t="str">
        <f>'Anexo-1'!C207</f>
        <v>Ar-condicionado (20000 BTU)</v>
      </c>
      <c r="AK82" s="149">
        <f>'Anexo-1'!F207</f>
        <v>2800</v>
      </c>
      <c r="AL82" s="149">
        <f>'Anexo-1'!G207</f>
        <v>0</v>
      </c>
      <c r="AM82" s="149">
        <f t="shared" si="20"/>
        <v>0</v>
      </c>
    </row>
    <row r="83" spans="6:39">
      <c r="F83" s="335"/>
      <c r="G83" s="335"/>
      <c r="H83" s="149" t="str">
        <f>'Formulário Orçamento de Conexão'!C155</f>
        <v>Ar-condicionado (30000 BTU)</v>
      </c>
      <c r="I83" s="149">
        <f>'Formulário Orçamento de Conexão'!F155</f>
        <v>3600</v>
      </c>
      <c r="J83" s="149">
        <f>'Formulário Orçamento de Conexão'!G155</f>
        <v>0</v>
      </c>
      <c r="K83" s="149">
        <f t="shared" si="21"/>
        <v>0</v>
      </c>
      <c r="V83" s="149" t="str">
        <f>'Anexo-1'!C19</f>
        <v>Ar-condicionado (30000 BTU)</v>
      </c>
      <c r="W83" s="149">
        <f>'Anexo-1'!F19</f>
        <v>3600</v>
      </c>
      <c r="X83" s="149">
        <f>'Anexo-1'!G19</f>
        <v>0</v>
      </c>
      <c r="Y83" s="149">
        <f t="shared" si="19"/>
        <v>0</v>
      </c>
      <c r="AJ83" s="149" t="str">
        <f>'Anexo-1'!C208</f>
        <v>Ar-condicionado (30000 BTU)</v>
      </c>
      <c r="AK83" s="149">
        <f>'Anexo-1'!F208</f>
        <v>3600</v>
      </c>
      <c r="AL83" s="149">
        <f>'Anexo-1'!G208</f>
        <v>0</v>
      </c>
      <c r="AM83" s="149">
        <f t="shared" si="20"/>
        <v>0</v>
      </c>
    </row>
    <row r="84" spans="6:39">
      <c r="F84" s="335"/>
      <c r="G84" s="335"/>
      <c r="H84" s="149" t="str">
        <f>'Formulário Orçamento de Conexão'!C156</f>
        <v>Ar-condicionado (7500 BTU)</v>
      </c>
      <c r="I84" s="149">
        <f>'Formulário Orçamento de Conexão'!F156</f>
        <v>1000</v>
      </c>
      <c r="J84" s="149">
        <f>'Formulário Orçamento de Conexão'!G156</f>
        <v>0</v>
      </c>
      <c r="K84" s="149">
        <f t="shared" si="21"/>
        <v>0</v>
      </c>
      <c r="V84" s="149" t="str">
        <f>'Anexo-1'!C20</f>
        <v>Ar-condicionado (7500 BTU)</v>
      </c>
      <c r="W84" s="149">
        <f>'Anexo-1'!F20</f>
        <v>1000</v>
      </c>
      <c r="X84" s="149">
        <f>'Anexo-1'!G20</f>
        <v>0</v>
      </c>
      <c r="Y84" s="149">
        <f t="shared" si="19"/>
        <v>0</v>
      </c>
      <c r="AJ84" s="149" t="str">
        <f>'Anexo-1'!C209</f>
        <v>Ar-condicionado (7500 BTU)</v>
      </c>
      <c r="AK84" s="149">
        <f>'Anexo-1'!F209</f>
        <v>1000</v>
      </c>
      <c r="AL84" s="149">
        <f>'Anexo-1'!G209</f>
        <v>0</v>
      </c>
      <c r="AM84" s="149">
        <f t="shared" si="20"/>
        <v>0</v>
      </c>
    </row>
    <row r="85" spans="6:39">
      <c r="F85" s="335"/>
      <c r="G85" s="335"/>
      <c r="H85" s="149" t="str">
        <f>'Formulário Orçamento de Conexão'!C157</f>
        <v>Adega climatizada</v>
      </c>
      <c r="I85" s="149">
        <f>'Formulário Orçamento de Conexão'!F157</f>
        <v>300</v>
      </c>
      <c r="J85" s="149">
        <f>'Formulário Orçamento de Conexão'!G157</f>
        <v>0</v>
      </c>
      <c r="K85" s="149">
        <f t="shared" si="21"/>
        <v>0</v>
      </c>
      <c r="V85" s="149" t="str">
        <f>'Anexo-1'!C21</f>
        <v>Adega Climatizada</v>
      </c>
      <c r="W85" s="149">
        <f>'Anexo-1'!F21</f>
        <v>300</v>
      </c>
      <c r="X85" s="149">
        <f>'Anexo-1'!G21</f>
        <v>0</v>
      </c>
      <c r="Y85" s="149">
        <f t="shared" si="19"/>
        <v>0</v>
      </c>
      <c r="AJ85" s="149" t="str">
        <f>'Anexo-1'!C210</f>
        <v>Adega Climatizada</v>
      </c>
      <c r="AK85" s="149">
        <f>'Anexo-1'!F210</f>
        <v>300</v>
      </c>
      <c r="AL85" s="149">
        <f>'Anexo-1'!G210</f>
        <v>0</v>
      </c>
      <c r="AM85" s="149">
        <f t="shared" si="20"/>
        <v>0</v>
      </c>
    </row>
    <row r="86" spans="6:39">
      <c r="F86" s="335"/>
      <c r="G86" s="335"/>
      <c r="H86" s="149" t="str">
        <f>'Formulário Orçamento de Conexão'!C158</f>
        <v xml:space="preserve">Aspirador de pó residencial </v>
      </c>
      <c r="I86" s="149">
        <f>'Formulário Orçamento de Conexão'!F158</f>
        <v>600</v>
      </c>
      <c r="J86" s="149">
        <f>'Formulário Orçamento de Conexão'!G158</f>
        <v>0</v>
      </c>
      <c r="K86" s="149">
        <f t="shared" si="21"/>
        <v>0</v>
      </c>
      <c r="V86" s="149" t="str">
        <f>'Anexo-1'!C22</f>
        <v xml:space="preserve">Aspirador de pó residencial </v>
      </c>
      <c r="W86" s="149">
        <f>'Anexo-1'!F22</f>
        <v>600</v>
      </c>
      <c r="X86" s="149">
        <f>'Anexo-1'!G22</f>
        <v>0</v>
      </c>
      <c r="Y86" s="149">
        <f t="shared" si="19"/>
        <v>0</v>
      </c>
      <c r="AJ86" s="149" t="str">
        <f>'Anexo-1'!C211</f>
        <v xml:space="preserve">Aspirador de pó residencial </v>
      </c>
      <c r="AK86" s="149">
        <f>'Anexo-1'!F211</f>
        <v>600</v>
      </c>
      <c r="AL86" s="149">
        <f>'Anexo-1'!G211</f>
        <v>0</v>
      </c>
      <c r="AM86" s="149">
        <f t="shared" si="20"/>
        <v>0</v>
      </c>
    </row>
    <row r="87" spans="6:39">
      <c r="F87" s="335"/>
      <c r="G87" s="335"/>
      <c r="H87" s="149" t="str">
        <f>'Formulário Orçamento de Conexão'!C159</f>
        <v xml:space="preserve">Batedeira de bolo </v>
      </c>
      <c r="I87" s="149">
        <f>'Formulário Orçamento de Conexão'!F159</f>
        <v>100</v>
      </c>
      <c r="J87" s="149">
        <f>'Formulário Orçamento de Conexão'!G159</f>
        <v>0</v>
      </c>
      <c r="K87" s="149">
        <f t="shared" si="21"/>
        <v>0</v>
      </c>
      <c r="V87" s="149" t="str">
        <f>'Anexo-1'!C23</f>
        <v xml:space="preserve">Batedeira de bolo </v>
      </c>
      <c r="W87" s="149">
        <f>'Anexo-1'!F23</f>
        <v>100</v>
      </c>
      <c r="X87" s="149">
        <f>'Anexo-1'!G23</f>
        <v>0</v>
      </c>
      <c r="Y87" s="149">
        <f t="shared" si="19"/>
        <v>0</v>
      </c>
      <c r="AJ87" s="149" t="str">
        <f>'Anexo-1'!C212</f>
        <v xml:space="preserve">Batedeira de bolo </v>
      </c>
      <c r="AK87" s="149">
        <f>'Anexo-1'!F212</f>
        <v>100</v>
      </c>
      <c r="AL87" s="149">
        <f>'Anexo-1'!G212</f>
        <v>0</v>
      </c>
      <c r="AM87" s="149">
        <f t="shared" si="20"/>
        <v>0</v>
      </c>
    </row>
    <row r="88" spans="6:39">
      <c r="F88" s="335"/>
      <c r="G88" s="335"/>
      <c r="H88" s="149" t="str">
        <f>'Formulário Orçamento de Conexão'!C160</f>
        <v>Bebedouro elétrico</v>
      </c>
      <c r="I88" s="149">
        <f>'Formulário Orçamento de Conexão'!F160</f>
        <v>210</v>
      </c>
      <c r="J88" s="149">
        <f>'Formulário Orçamento de Conexão'!G160</f>
        <v>0</v>
      </c>
      <c r="K88" s="149">
        <f t="shared" si="21"/>
        <v>0</v>
      </c>
      <c r="V88" s="149" t="str">
        <f>'Anexo-1'!C24</f>
        <v>Bebedouro elétrico</v>
      </c>
      <c r="W88" s="149">
        <f>'Anexo-1'!F24</f>
        <v>210</v>
      </c>
      <c r="X88" s="149">
        <f>'Anexo-1'!G24</f>
        <v>0</v>
      </c>
      <c r="Y88" s="149">
        <f t="shared" si="19"/>
        <v>0</v>
      </c>
      <c r="AJ88" s="149" t="str">
        <f>'Anexo-1'!C213</f>
        <v>Bebedouro elétrico</v>
      </c>
      <c r="AK88" s="149">
        <f>'Anexo-1'!F213</f>
        <v>210</v>
      </c>
      <c r="AL88" s="149">
        <f>'Anexo-1'!G213</f>
        <v>0</v>
      </c>
      <c r="AM88" s="149">
        <f t="shared" si="20"/>
        <v>0</v>
      </c>
    </row>
    <row r="89" spans="6:39">
      <c r="F89" s="335"/>
      <c r="G89" s="335"/>
      <c r="H89" s="149" t="str">
        <f>'Formulário Orçamento de Conexão'!C161</f>
        <v xml:space="preserve">Cafeteira elétrica  uso comercial </v>
      </c>
      <c r="I89" s="149">
        <f>'Formulário Orçamento de Conexão'!F161</f>
        <v>1200</v>
      </c>
      <c r="J89" s="149">
        <f>'Formulário Orçamento de Conexão'!G161</f>
        <v>0</v>
      </c>
      <c r="K89" s="149">
        <f t="shared" si="21"/>
        <v>0</v>
      </c>
      <c r="V89" s="149" t="str">
        <f>'Anexo-1'!C25</f>
        <v xml:space="preserve">Cafeteira elétrica  uso comercial </v>
      </c>
      <c r="W89" s="149">
        <f>'Anexo-1'!F25</f>
        <v>1200</v>
      </c>
      <c r="X89" s="149">
        <f>'Anexo-1'!G25</f>
        <v>0</v>
      </c>
      <c r="Y89" s="149">
        <f t="shared" si="19"/>
        <v>0</v>
      </c>
      <c r="AJ89" s="149" t="str">
        <f>'Anexo-1'!C214</f>
        <v xml:space="preserve">Cafeteira elétrica  uso comercial </v>
      </c>
      <c r="AK89" s="149">
        <f>'Anexo-1'!F214</f>
        <v>1200</v>
      </c>
      <c r="AL89" s="149">
        <f>'Anexo-1'!G214</f>
        <v>0</v>
      </c>
      <c r="AM89" s="149">
        <f t="shared" si="20"/>
        <v>0</v>
      </c>
    </row>
    <row r="90" spans="6:39">
      <c r="F90" s="335"/>
      <c r="G90" s="335"/>
      <c r="H90" s="149" t="str">
        <f>'Formulário Orçamento de Conexão'!C162</f>
        <v xml:space="preserve">Cafeteira  pequena   </v>
      </c>
      <c r="I90" s="149">
        <f>'Formulário Orçamento de Conexão'!F162</f>
        <v>600</v>
      </c>
      <c r="J90" s="149">
        <f>'Formulário Orçamento de Conexão'!G162</f>
        <v>0</v>
      </c>
      <c r="K90" s="149">
        <f t="shared" si="21"/>
        <v>0</v>
      </c>
      <c r="V90" s="149" t="str">
        <f>'Anexo-1'!C26</f>
        <v xml:space="preserve">Cafeteira  pequena   </v>
      </c>
      <c r="W90" s="149">
        <f>'Anexo-1'!F26</f>
        <v>600</v>
      </c>
      <c r="X90" s="149">
        <f>'Anexo-1'!G26</f>
        <v>0</v>
      </c>
      <c r="Y90" s="149">
        <f t="shared" si="19"/>
        <v>0</v>
      </c>
      <c r="AJ90" s="149" t="str">
        <f>'Anexo-1'!C215</f>
        <v xml:space="preserve">Cafeteira  pequena   </v>
      </c>
      <c r="AK90" s="149">
        <f>'Anexo-1'!F215</f>
        <v>600</v>
      </c>
      <c r="AL90" s="149">
        <f>'Anexo-1'!G215</f>
        <v>0</v>
      </c>
      <c r="AM90" s="149">
        <f t="shared" si="20"/>
        <v>0</v>
      </c>
    </row>
    <row r="91" spans="6:39">
      <c r="F91" s="335"/>
      <c r="G91" s="335"/>
      <c r="H91" s="149" t="str">
        <f>'Formulário Orçamento de Conexão'!C163</f>
        <v xml:space="preserve">Cerca elétrica </v>
      </c>
      <c r="I91" s="149">
        <f>'Formulário Orçamento de Conexão'!F163</f>
        <v>42</v>
      </c>
      <c r="J91" s="149">
        <f>'Formulário Orçamento de Conexão'!G163</f>
        <v>0</v>
      </c>
      <c r="K91" s="149">
        <f t="shared" si="21"/>
        <v>0</v>
      </c>
      <c r="V91" s="149" t="str">
        <f>'Anexo-1'!C27</f>
        <v xml:space="preserve">Cerca elétrica </v>
      </c>
      <c r="W91" s="149">
        <f>'Anexo-1'!F27</f>
        <v>42</v>
      </c>
      <c r="X91" s="149">
        <f>'Anexo-1'!G27</f>
        <v>0</v>
      </c>
      <c r="Y91" s="149">
        <f t="shared" si="19"/>
        <v>0</v>
      </c>
      <c r="AJ91" s="149" t="str">
        <f>'Anexo-1'!C216</f>
        <v xml:space="preserve">Cerca elétrica </v>
      </c>
      <c r="AK91" s="149">
        <f>'Anexo-1'!F216</f>
        <v>42</v>
      </c>
      <c r="AL91" s="149">
        <f>'Anexo-1'!G216</f>
        <v>0</v>
      </c>
      <c r="AM91" s="149">
        <f t="shared" si="20"/>
        <v>0</v>
      </c>
    </row>
    <row r="92" spans="6:39">
      <c r="F92" s="335"/>
      <c r="G92" s="335"/>
      <c r="H92" s="149" t="str">
        <f>'Formulário Orçamento de Conexão'!C164</f>
        <v>Chuveiro Elétrico</v>
      </c>
      <c r="I92" s="149">
        <f>'Formulário Orçamento de Conexão'!F164</f>
        <v>6600</v>
      </c>
      <c r="J92" s="149">
        <f>'Formulário Orçamento de Conexão'!G164</f>
        <v>0</v>
      </c>
      <c r="K92" s="149">
        <f t="shared" si="21"/>
        <v>0</v>
      </c>
      <c r="V92" s="149" t="str">
        <f>'Anexo-1'!C28</f>
        <v>Chuveiro Elétrico</v>
      </c>
      <c r="W92" s="149">
        <f>'Anexo-1'!F28</f>
        <v>6600</v>
      </c>
      <c r="X92" s="149">
        <f>'Anexo-1'!G28</f>
        <v>0</v>
      </c>
      <c r="Y92" s="149">
        <f t="shared" si="19"/>
        <v>0</v>
      </c>
      <c r="AJ92" s="149" t="str">
        <f>'Anexo-1'!C217</f>
        <v>Chuveiro Elétrico</v>
      </c>
      <c r="AK92" s="149">
        <f>'Anexo-1'!F217</f>
        <v>6600</v>
      </c>
      <c r="AL92" s="149">
        <f>'Anexo-1'!G217</f>
        <v>0</v>
      </c>
      <c r="AM92" s="149">
        <f t="shared" si="20"/>
        <v>0</v>
      </c>
    </row>
    <row r="93" spans="6:39">
      <c r="F93" s="335"/>
      <c r="G93" s="335"/>
      <c r="H93" s="149" t="str">
        <f>'Formulário Orçamento de Conexão'!C165</f>
        <v xml:space="preserve">Chuveiro Elétrico </v>
      </c>
      <c r="I93" s="149">
        <f>'Formulário Orçamento de Conexão'!F165</f>
        <v>4400</v>
      </c>
      <c r="J93" s="149">
        <f>'Formulário Orçamento de Conexão'!G165</f>
        <v>0</v>
      </c>
      <c r="K93" s="149">
        <f t="shared" si="21"/>
        <v>0</v>
      </c>
      <c r="V93" s="149" t="str">
        <f>'Anexo-1'!C29</f>
        <v xml:space="preserve">Chuveiro Elétrico </v>
      </c>
      <c r="W93" s="149">
        <f>'Anexo-1'!F29</f>
        <v>4400</v>
      </c>
      <c r="X93" s="149">
        <f>'Anexo-1'!G29</f>
        <v>0</v>
      </c>
      <c r="Y93" s="149">
        <f t="shared" si="19"/>
        <v>0</v>
      </c>
      <c r="AJ93" s="149" t="str">
        <f>'Anexo-1'!C218</f>
        <v xml:space="preserve">Chuveiro Elétrico </v>
      </c>
      <c r="AK93" s="149">
        <f>'Anexo-1'!F218</f>
        <v>4400</v>
      </c>
      <c r="AL93" s="149">
        <f>'Anexo-1'!G218</f>
        <v>0</v>
      </c>
      <c r="AM93" s="149">
        <f t="shared" si="20"/>
        <v>0</v>
      </c>
    </row>
    <row r="94" spans="6:39">
      <c r="F94" s="335"/>
      <c r="G94" s="335"/>
      <c r="H94" s="149" t="str">
        <f>'Formulário Orçamento de Conexão'!C166</f>
        <v xml:space="preserve">Chuveiro Elétrico </v>
      </c>
      <c r="I94" s="149">
        <f>'Formulário Orçamento de Conexão'!F166</f>
        <v>9800</v>
      </c>
      <c r="J94" s="149">
        <f>'Formulário Orçamento de Conexão'!G166</f>
        <v>0</v>
      </c>
      <c r="K94" s="149">
        <f t="shared" si="21"/>
        <v>0</v>
      </c>
      <c r="V94" s="149" t="str">
        <f>'Anexo-1'!C30</f>
        <v xml:space="preserve">Chuveiro Elétrico </v>
      </c>
      <c r="W94" s="149">
        <f>'Anexo-1'!F30</f>
        <v>9800</v>
      </c>
      <c r="X94" s="149">
        <f>'Anexo-1'!G30</f>
        <v>0</v>
      </c>
      <c r="Y94" s="149">
        <f t="shared" si="19"/>
        <v>0</v>
      </c>
      <c r="AJ94" s="149" t="str">
        <f>'Anexo-1'!C219</f>
        <v xml:space="preserve">Chuveiro Elétrico </v>
      </c>
      <c r="AK94" s="149">
        <f>'Anexo-1'!F219</f>
        <v>9800</v>
      </c>
      <c r="AL94" s="149">
        <f>'Anexo-1'!G219</f>
        <v>0</v>
      </c>
      <c r="AM94" s="149">
        <f t="shared" si="20"/>
        <v>0</v>
      </c>
    </row>
    <row r="95" spans="6:39">
      <c r="F95" s="335"/>
      <c r="G95" s="335"/>
      <c r="H95" s="149" t="str">
        <f>'Formulário Orçamento de Conexão'!C167</f>
        <v>Computador/impressora</v>
      </c>
      <c r="I95" s="149">
        <f>'Formulário Orçamento de Conexão'!F167</f>
        <v>190</v>
      </c>
      <c r="J95" s="149">
        <f>'Formulário Orçamento de Conexão'!G167</f>
        <v>0</v>
      </c>
      <c r="K95" s="149">
        <f t="shared" si="21"/>
        <v>0</v>
      </c>
      <c r="V95" s="149" t="str">
        <f>'Anexo-1'!C31</f>
        <v>Computador/impressora</v>
      </c>
      <c r="W95" s="149">
        <f>'Anexo-1'!F31</f>
        <v>190</v>
      </c>
      <c r="X95" s="149">
        <f>'Anexo-1'!G31</f>
        <v>0</v>
      </c>
      <c r="Y95" s="149">
        <f t="shared" si="19"/>
        <v>0</v>
      </c>
      <c r="AJ95" s="149" t="str">
        <f>'Anexo-1'!C220</f>
        <v>Computador/impressora</v>
      </c>
      <c r="AK95" s="149">
        <f>'Anexo-1'!F220</f>
        <v>190</v>
      </c>
      <c r="AL95" s="149">
        <f>'Anexo-1'!G220</f>
        <v>0</v>
      </c>
      <c r="AM95" s="149">
        <f t="shared" si="20"/>
        <v>0</v>
      </c>
    </row>
    <row r="96" spans="6:39">
      <c r="F96" s="335"/>
      <c r="G96" s="335"/>
      <c r="H96" s="149" t="str">
        <f>'Formulário Orçamento de Conexão'!C168</f>
        <v xml:space="preserve">Ebulidor </v>
      </c>
      <c r="I96" s="149">
        <f>'Formulário Orçamento de Conexão'!F168</f>
        <v>1000</v>
      </c>
      <c r="J96" s="149">
        <f>'Formulário Orçamento de Conexão'!G168</f>
        <v>0</v>
      </c>
      <c r="K96" s="149">
        <f t="shared" si="21"/>
        <v>0</v>
      </c>
      <c r="V96" s="149" t="str">
        <f>'Anexo-1'!C32</f>
        <v xml:space="preserve">Ebulidor </v>
      </c>
      <c r="W96" s="149">
        <f>'Anexo-1'!F32</f>
        <v>1000</v>
      </c>
      <c r="X96" s="149">
        <f>'Anexo-1'!G32</f>
        <v>0</v>
      </c>
      <c r="Y96" s="149">
        <f t="shared" si="19"/>
        <v>0</v>
      </c>
      <c r="AJ96" s="149" t="str">
        <f>'Anexo-1'!C221</f>
        <v xml:space="preserve">Ebulidor </v>
      </c>
      <c r="AK96" s="149">
        <f>'Anexo-1'!F221</f>
        <v>1000</v>
      </c>
      <c r="AL96" s="149">
        <f>'Anexo-1'!G221</f>
        <v>0</v>
      </c>
      <c r="AM96" s="149">
        <f t="shared" si="20"/>
        <v>0</v>
      </c>
    </row>
    <row r="97" spans="6:39">
      <c r="F97" s="335"/>
      <c r="G97" s="335"/>
      <c r="H97" s="149" t="str">
        <f>'Formulário Orçamento de Conexão'!C169</f>
        <v xml:space="preserve">Enceradeira residencial </v>
      </c>
      <c r="I97" s="149">
        <f>'Formulário Orçamento de Conexão'!F169</f>
        <v>300</v>
      </c>
      <c r="J97" s="149">
        <f>'Formulário Orçamento de Conexão'!G169</f>
        <v>0</v>
      </c>
      <c r="K97" s="149">
        <f t="shared" si="21"/>
        <v>0</v>
      </c>
      <c r="V97" s="149" t="str">
        <f>'Anexo-1'!C33</f>
        <v xml:space="preserve">Enceradeira residencial </v>
      </c>
      <c r="W97" s="149">
        <f>'Anexo-1'!F33</f>
        <v>300</v>
      </c>
      <c r="X97" s="149">
        <f>'Anexo-1'!G33</f>
        <v>0</v>
      </c>
      <c r="Y97" s="149">
        <f t="shared" si="19"/>
        <v>0</v>
      </c>
      <c r="AJ97" s="149" t="str">
        <f>'Anexo-1'!C222</f>
        <v xml:space="preserve">Enceradeira residencial </v>
      </c>
      <c r="AK97" s="149">
        <f>'Anexo-1'!F222</f>
        <v>300</v>
      </c>
      <c r="AL97" s="149">
        <f>'Anexo-1'!G222</f>
        <v>0</v>
      </c>
      <c r="AM97" s="149">
        <f t="shared" si="20"/>
        <v>0</v>
      </c>
    </row>
    <row r="98" spans="6:39">
      <c r="F98" s="335"/>
      <c r="G98" s="335"/>
      <c r="H98" s="149" t="str">
        <f>'Formulário Orçamento de Conexão'!C170</f>
        <v xml:space="preserve">Espremedor de Frutas </v>
      </c>
      <c r="I98" s="149">
        <f>'Formulário Orçamento de Conexão'!F170</f>
        <v>250</v>
      </c>
      <c r="J98" s="149">
        <f>'Formulário Orçamento de Conexão'!G170</f>
        <v>0</v>
      </c>
      <c r="K98" s="149">
        <f t="shared" si="21"/>
        <v>0</v>
      </c>
      <c r="V98" s="149" t="str">
        <f>'Anexo-1'!C34</f>
        <v xml:space="preserve">Espremedor de Frutas </v>
      </c>
      <c r="W98" s="149">
        <f>'Anexo-1'!F34</f>
        <v>250</v>
      </c>
      <c r="X98" s="149">
        <f>'Anexo-1'!G34</f>
        <v>0</v>
      </c>
      <c r="Y98" s="149">
        <f t="shared" si="19"/>
        <v>0</v>
      </c>
      <c r="AJ98" s="149" t="str">
        <f>'Anexo-1'!C223</f>
        <v xml:space="preserve">Espremedor de Frutas </v>
      </c>
      <c r="AK98" s="149">
        <f>'Anexo-1'!F223</f>
        <v>250</v>
      </c>
      <c r="AL98" s="149">
        <f>'Anexo-1'!G223</f>
        <v>0</v>
      </c>
      <c r="AM98" s="149">
        <f t="shared" si="20"/>
        <v>0</v>
      </c>
    </row>
    <row r="99" spans="6:39">
      <c r="F99" s="335"/>
      <c r="G99" s="335"/>
      <c r="H99" s="149" t="str">
        <f>'Formulário Orçamento de Conexão'!C171</f>
        <v xml:space="preserve">Exaustor </v>
      </c>
      <c r="I99" s="149">
        <f>'Formulário Orçamento de Conexão'!F171</f>
        <v>150</v>
      </c>
      <c r="J99" s="149">
        <f>'Formulário Orçamento de Conexão'!G171</f>
        <v>0</v>
      </c>
      <c r="K99" s="149">
        <f t="shared" si="21"/>
        <v>0</v>
      </c>
      <c r="V99" s="149" t="str">
        <f>'Anexo-1'!C35</f>
        <v xml:space="preserve">Exaustor </v>
      </c>
      <c r="W99" s="149">
        <f>'Anexo-1'!F35</f>
        <v>150</v>
      </c>
      <c r="X99" s="149">
        <f>'Anexo-1'!G35</f>
        <v>0</v>
      </c>
      <c r="Y99" s="149">
        <f t="shared" si="19"/>
        <v>0</v>
      </c>
      <c r="AJ99" s="149" t="str">
        <f>'Anexo-1'!C224</f>
        <v xml:space="preserve">Exaustor </v>
      </c>
      <c r="AK99" s="149">
        <f>'Anexo-1'!F224</f>
        <v>150</v>
      </c>
      <c r="AL99" s="149">
        <f>'Anexo-1'!G224</f>
        <v>0</v>
      </c>
      <c r="AM99" s="149">
        <f t="shared" si="20"/>
        <v>0</v>
      </c>
    </row>
    <row r="100" spans="6:39">
      <c r="F100" s="335"/>
      <c r="G100" s="335"/>
      <c r="H100" s="149" t="str">
        <f>'Formulário Orçamento de Conexão'!C172</f>
        <v>Ferro elétrico de passar roupa</v>
      </c>
      <c r="I100" s="149">
        <f>'Formulário Orçamento de Conexão'!F172</f>
        <v>1000</v>
      </c>
      <c r="J100" s="149">
        <f>'Formulário Orçamento de Conexão'!G172</f>
        <v>0</v>
      </c>
      <c r="K100" s="149">
        <f t="shared" si="21"/>
        <v>0</v>
      </c>
      <c r="V100" s="149" t="str">
        <f>'Anexo-1'!C36</f>
        <v>Ferro elétrico de passar roupa</v>
      </c>
      <c r="W100" s="149">
        <f>'Anexo-1'!F36</f>
        <v>1000</v>
      </c>
      <c r="X100" s="149">
        <f>'Anexo-1'!G36</f>
        <v>0</v>
      </c>
      <c r="Y100" s="149">
        <f t="shared" si="19"/>
        <v>0</v>
      </c>
      <c r="AJ100" s="149" t="str">
        <f>'Anexo-1'!C225</f>
        <v>Ferro elétrico de passar roupa</v>
      </c>
      <c r="AK100" s="149">
        <f>'Anexo-1'!F225</f>
        <v>1000</v>
      </c>
      <c r="AL100" s="149">
        <f>'Anexo-1'!G225</f>
        <v>0</v>
      </c>
      <c r="AM100" s="149">
        <f t="shared" si="20"/>
        <v>0</v>
      </c>
    </row>
    <row r="101" spans="6:39">
      <c r="F101" s="335"/>
      <c r="G101" s="335"/>
      <c r="H101" s="149" t="str">
        <f>'Formulário Orçamento de Conexão'!C173</f>
        <v xml:space="preserve">Fogão elétrico 4 bocas </v>
      </c>
      <c r="I101" s="149">
        <f>'Formulário Orçamento de Conexão'!F173</f>
        <v>1500</v>
      </c>
      <c r="J101" s="149">
        <f>'Formulário Orçamento de Conexão'!G173</f>
        <v>0</v>
      </c>
      <c r="K101" s="149">
        <f t="shared" si="21"/>
        <v>0</v>
      </c>
      <c r="V101" s="149" t="str">
        <f>'Anexo-1'!C37</f>
        <v xml:space="preserve">Fogão elétrico 4 bocas </v>
      </c>
      <c r="W101" s="149">
        <f>'Anexo-1'!F37</f>
        <v>1500</v>
      </c>
      <c r="X101" s="149">
        <f>'Anexo-1'!G37</f>
        <v>0</v>
      </c>
      <c r="Y101" s="149">
        <f t="shared" si="19"/>
        <v>0</v>
      </c>
      <c r="AJ101" s="149" t="str">
        <f>'Anexo-1'!C226</f>
        <v xml:space="preserve">Fogão elétrico 4 bocas </v>
      </c>
      <c r="AK101" s="149">
        <f>'Anexo-1'!F226</f>
        <v>1500</v>
      </c>
      <c r="AL101" s="149">
        <f>'Anexo-1'!G226</f>
        <v>0</v>
      </c>
      <c r="AM101" s="149">
        <f t="shared" si="20"/>
        <v>0</v>
      </c>
    </row>
    <row r="102" spans="6:39">
      <c r="F102" s="335"/>
      <c r="G102" s="335"/>
      <c r="H102" s="149" t="str">
        <f>'Formulário Orçamento de Conexão'!C174</f>
        <v>Fogão elétrico 6 bocas Grande</v>
      </c>
      <c r="I102" s="149">
        <f>'Formulário Orçamento de Conexão'!F174</f>
        <v>3000</v>
      </c>
      <c r="J102" s="149">
        <f>'Formulário Orçamento de Conexão'!G174</f>
        <v>0</v>
      </c>
      <c r="K102" s="149">
        <f t="shared" si="21"/>
        <v>0</v>
      </c>
      <c r="V102" s="149" t="str">
        <f>'Anexo-1'!C38</f>
        <v>Fogão elétrico 6 bocas Grande</v>
      </c>
      <c r="W102" s="149">
        <f>'Anexo-1'!F38</f>
        <v>3000</v>
      </c>
      <c r="X102" s="149">
        <f>'Anexo-1'!G38</f>
        <v>0</v>
      </c>
      <c r="Y102" s="149">
        <f t="shared" si="19"/>
        <v>0</v>
      </c>
      <c r="AJ102" s="149" t="str">
        <f>'Anexo-1'!C227</f>
        <v>Fogão elétrico 6 bocas Grande</v>
      </c>
      <c r="AK102" s="149">
        <f>'Anexo-1'!F227</f>
        <v>3000</v>
      </c>
      <c r="AL102" s="149">
        <f>'Anexo-1'!G227</f>
        <v>0</v>
      </c>
      <c r="AM102" s="149">
        <f t="shared" si="20"/>
        <v>0</v>
      </c>
    </row>
    <row r="103" spans="6:39">
      <c r="F103" s="335"/>
      <c r="G103" s="335"/>
      <c r="H103" s="149" t="str">
        <f>'Formulário Orçamento de Conexão'!C175</f>
        <v>Forno de microondas</v>
      </c>
      <c r="I103" s="149">
        <f>'Formulário Orçamento de Conexão'!F175</f>
        <v>700</v>
      </c>
      <c r="J103" s="149">
        <f>'Formulário Orçamento de Conexão'!G175</f>
        <v>0</v>
      </c>
      <c r="K103" s="149">
        <f t="shared" si="21"/>
        <v>0</v>
      </c>
      <c r="V103" s="149" t="str">
        <f>'Anexo-1'!C39</f>
        <v>Forno de microondas</v>
      </c>
      <c r="W103" s="149">
        <f>'Anexo-1'!F39</f>
        <v>700</v>
      </c>
      <c r="X103" s="149">
        <f>'Anexo-1'!G39</f>
        <v>0</v>
      </c>
      <c r="Y103" s="149">
        <f t="shared" si="19"/>
        <v>0</v>
      </c>
      <c r="AJ103" s="149" t="str">
        <f>'Anexo-1'!C228</f>
        <v>Forno de microondas</v>
      </c>
      <c r="AK103" s="149">
        <f>'Anexo-1'!F228</f>
        <v>700</v>
      </c>
      <c r="AL103" s="149">
        <f>'Anexo-1'!G228</f>
        <v>0</v>
      </c>
      <c r="AM103" s="149">
        <f t="shared" si="20"/>
        <v>0</v>
      </c>
    </row>
    <row r="104" spans="6:39">
      <c r="F104" s="335"/>
      <c r="G104" s="335"/>
      <c r="H104" s="149" t="str">
        <f>'Formulário Orçamento de Conexão'!C176</f>
        <v xml:space="preserve">Forno elétrico de embutir </v>
      </c>
      <c r="I104" s="149">
        <f>'Formulário Orçamento de Conexão'!F176</f>
        <v>4500</v>
      </c>
      <c r="J104" s="149">
        <f>'Formulário Orçamento de Conexão'!G176</f>
        <v>0</v>
      </c>
      <c r="K104" s="149">
        <f t="shared" si="21"/>
        <v>0</v>
      </c>
      <c r="V104" s="149" t="str">
        <f>'Anexo-1'!C40</f>
        <v xml:space="preserve">Forno elétrico de embutir </v>
      </c>
      <c r="W104" s="149">
        <f>'Anexo-1'!F40</f>
        <v>4500</v>
      </c>
      <c r="X104" s="149">
        <f>'Anexo-1'!G40</f>
        <v>0</v>
      </c>
      <c r="Y104" s="149">
        <f t="shared" si="19"/>
        <v>0</v>
      </c>
      <c r="AJ104" s="149" t="str">
        <f>'Anexo-1'!C229</f>
        <v xml:space="preserve">Forno elétrico de embutir </v>
      </c>
      <c r="AK104" s="149">
        <f>'Anexo-1'!F229</f>
        <v>4500</v>
      </c>
      <c r="AL104" s="149">
        <f>'Anexo-1'!G229</f>
        <v>0</v>
      </c>
      <c r="AM104" s="149">
        <f t="shared" si="20"/>
        <v>0</v>
      </c>
    </row>
    <row r="105" spans="6:39">
      <c r="F105" s="335"/>
      <c r="G105" s="335"/>
      <c r="H105" s="149" t="str">
        <f>'Formulário Orçamento de Conexão'!C177</f>
        <v xml:space="preserve">Freezer horizontal grande </v>
      </c>
      <c r="I105" s="149">
        <f>'Formulário Orçamento de Conexão'!F177</f>
        <v>500</v>
      </c>
      <c r="J105" s="149">
        <f>'Formulário Orçamento de Conexão'!G177</f>
        <v>0</v>
      </c>
      <c r="K105" s="149">
        <f t="shared" si="21"/>
        <v>0</v>
      </c>
      <c r="V105" s="149" t="str">
        <f>'Anexo-1'!C41</f>
        <v xml:space="preserve">Freezer horizontal grande </v>
      </c>
      <c r="W105" s="149">
        <f>'Anexo-1'!F41</f>
        <v>500</v>
      </c>
      <c r="X105" s="149">
        <f>'Anexo-1'!G41</f>
        <v>0</v>
      </c>
      <c r="Y105" s="149">
        <f t="shared" si="19"/>
        <v>0</v>
      </c>
      <c r="AJ105" s="149" t="str">
        <f>'Anexo-1'!C230</f>
        <v xml:space="preserve">Freezer horizontal grande </v>
      </c>
      <c r="AK105" s="149">
        <f>'Anexo-1'!F230</f>
        <v>500</v>
      </c>
      <c r="AL105" s="149">
        <f>'Anexo-1'!G230</f>
        <v>0</v>
      </c>
      <c r="AM105" s="149">
        <f t="shared" si="20"/>
        <v>0</v>
      </c>
    </row>
    <row r="106" spans="6:39">
      <c r="F106" s="335"/>
      <c r="G106" s="335"/>
      <c r="H106" s="149" t="str">
        <f>'Formulário Orçamento de Conexão'!C178</f>
        <v xml:space="preserve">Freezer horizontal médio </v>
      </c>
      <c r="I106" s="149">
        <f>'Formulário Orçamento de Conexão'!F178</f>
        <v>373</v>
      </c>
      <c r="J106" s="149">
        <f>'Formulário Orçamento de Conexão'!G178</f>
        <v>0</v>
      </c>
      <c r="K106" s="149">
        <f t="shared" si="21"/>
        <v>0</v>
      </c>
      <c r="V106" s="149" t="str">
        <f>'Anexo-1'!C42</f>
        <v xml:space="preserve">Freezer horizontal médio </v>
      </c>
      <c r="W106" s="149">
        <f>'Anexo-1'!F42</f>
        <v>373</v>
      </c>
      <c r="X106" s="149">
        <f>'Anexo-1'!G42</f>
        <v>0</v>
      </c>
      <c r="Y106" s="149">
        <f t="shared" si="19"/>
        <v>0</v>
      </c>
      <c r="AJ106" s="149" t="str">
        <f>'Anexo-1'!C231</f>
        <v xml:space="preserve">Freezer horizontal médio </v>
      </c>
      <c r="AK106" s="149">
        <f>'Anexo-1'!F231</f>
        <v>373</v>
      </c>
      <c r="AL106" s="149">
        <f>'Anexo-1'!G231</f>
        <v>0</v>
      </c>
      <c r="AM106" s="149">
        <f t="shared" si="20"/>
        <v>0</v>
      </c>
    </row>
    <row r="107" spans="6:39">
      <c r="F107" s="335"/>
      <c r="G107" s="335"/>
      <c r="H107" s="149" t="str">
        <f>'Formulário Orçamento de Conexão'!C179</f>
        <v xml:space="preserve">Freezer vertical pequeno </v>
      </c>
      <c r="I107" s="149">
        <f>'Formulário Orçamento de Conexão'!F179</f>
        <v>300</v>
      </c>
      <c r="J107" s="149">
        <f>'Formulário Orçamento de Conexão'!G179</f>
        <v>0</v>
      </c>
      <c r="K107" s="149">
        <f t="shared" si="21"/>
        <v>0</v>
      </c>
      <c r="V107" s="149" t="str">
        <f>'Anexo-1'!C43</f>
        <v xml:space="preserve">Freezer vertical pequeno </v>
      </c>
      <c r="W107" s="149">
        <f>'Anexo-1'!F43</f>
        <v>300</v>
      </c>
      <c r="X107" s="149">
        <f>'Anexo-1'!G43</f>
        <v>0</v>
      </c>
      <c r="Y107" s="149">
        <f t="shared" si="19"/>
        <v>0</v>
      </c>
      <c r="AJ107" s="149" t="str">
        <f>'Anexo-1'!C232</f>
        <v xml:space="preserve">Freezer vertical pequeno </v>
      </c>
      <c r="AK107" s="149">
        <f>'Anexo-1'!F232</f>
        <v>300</v>
      </c>
      <c r="AL107" s="149">
        <f>'Anexo-1'!G232</f>
        <v>0</v>
      </c>
      <c r="AM107" s="149">
        <f t="shared" si="20"/>
        <v>0</v>
      </c>
    </row>
    <row r="108" spans="6:39">
      <c r="F108" s="335"/>
      <c r="G108" s="335"/>
      <c r="H108" s="149" t="str">
        <f>'Formulário Orçamento de Conexão'!C180</f>
        <v xml:space="preserve">Geladeira comum </v>
      </c>
      <c r="I108" s="149">
        <f>'Formulário Orçamento de Conexão'!F180</f>
        <v>300</v>
      </c>
      <c r="J108" s="149">
        <f>'Formulário Orçamento de Conexão'!G180</f>
        <v>0</v>
      </c>
      <c r="K108" s="149">
        <f t="shared" si="21"/>
        <v>0</v>
      </c>
      <c r="V108" s="149" t="str">
        <f>'Anexo-1'!C44</f>
        <v xml:space="preserve">Geladeira comum </v>
      </c>
      <c r="W108" s="149">
        <f>'Anexo-1'!F44</f>
        <v>300</v>
      </c>
      <c r="X108" s="149">
        <f>'Anexo-1'!G44</f>
        <v>0</v>
      </c>
      <c r="Y108" s="149">
        <f>W108*X108</f>
        <v>0</v>
      </c>
      <c r="AJ108" s="149" t="str">
        <f>'Anexo-1'!C233</f>
        <v xml:space="preserve">Geladeira comum </v>
      </c>
      <c r="AK108" s="149">
        <f>'Anexo-1'!F233</f>
        <v>300</v>
      </c>
      <c r="AL108" s="149">
        <f>'Anexo-1'!G233</f>
        <v>0</v>
      </c>
      <c r="AM108" s="149">
        <f>AK108*AL108</f>
        <v>0</v>
      </c>
    </row>
    <row r="109" spans="6:39">
      <c r="F109" s="335"/>
      <c r="G109" s="335"/>
      <c r="H109" s="149" t="str">
        <f>'Formulário Orçamento de Conexão'!K145</f>
        <v>Geladeira duplex</v>
      </c>
      <c r="I109" s="149">
        <f>'Formulário Orçamento de Conexão'!N145</f>
        <v>145</v>
      </c>
      <c r="J109" s="149">
        <f>'Formulário Orçamento de Conexão'!P145</f>
        <v>0</v>
      </c>
      <c r="K109" s="149">
        <f t="shared" si="21"/>
        <v>0</v>
      </c>
      <c r="V109" s="149" t="str">
        <f>'Anexo-1'!K9</f>
        <v>Geladeira duplex</v>
      </c>
      <c r="W109" s="149">
        <f>'Anexo-1'!N9</f>
        <v>145</v>
      </c>
      <c r="X109" s="149">
        <f>'Anexo-1'!P9</f>
        <v>0</v>
      </c>
      <c r="Y109" s="149">
        <f t="shared" ref="Y109:Y134" si="22">W109*X109</f>
        <v>0</v>
      </c>
      <c r="AJ109" s="149" t="str">
        <f>'Anexo-1'!K198</f>
        <v>Geladeira duplex</v>
      </c>
      <c r="AK109" s="149">
        <f>'Anexo-1'!N198</f>
        <v>145</v>
      </c>
      <c r="AL109" s="149">
        <f>'Anexo-1'!P198</f>
        <v>0</v>
      </c>
      <c r="AM109" s="149">
        <f t="shared" ref="AM109:AM134" si="23">AK109*AL109</f>
        <v>0</v>
      </c>
    </row>
    <row r="110" spans="6:39">
      <c r="F110" s="335"/>
      <c r="G110" s="335"/>
      <c r="H110" s="149" t="str">
        <f>'Formulário Orçamento de Conexão'!K146</f>
        <v>Grill/Sanduicheira</v>
      </c>
      <c r="I110" s="149">
        <f>'Formulário Orçamento de Conexão'!N146</f>
        <v>750</v>
      </c>
      <c r="J110" s="149">
        <f>'Formulário Orçamento de Conexão'!P146</f>
        <v>0</v>
      </c>
      <c r="K110" s="149">
        <f t="shared" si="21"/>
        <v>0</v>
      </c>
      <c r="V110" s="149" t="str">
        <f>'Anexo-1'!K10</f>
        <v>Grill/Sanduicheira</v>
      </c>
      <c r="W110" s="149">
        <f>'Anexo-1'!N10</f>
        <v>750</v>
      </c>
      <c r="X110" s="149">
        <f>'Anexo-1'!P10</f>
        <v>0</v>
      </c>
      <c r="Y110" s="149">
        <f t="shared" si="22"/>
        <v>0</v>
      </c>
      <c r="AJ110" s="149" t="str">
        <f>'Anexo-1'!K199</f>
        <v>Grill/Sanduicheira</v>
      </c>
      <c r="AK110" s="149">
        <f>'Anexo-1'!N199</f>
        <v>750</v>
      </c>
      <c r="AL110" s="149">
        <f>'Anexo-1'!P199</f>
        <v>0</v>
      </c>
      <c r="AM110" s="149">
        <f t="shared" si="23"/>
        <v>0</v>
      </c>
    </row>
    <row r="111" spans="6:39">
      <c r="F111" s="335"/>
      <c r="G111" s="335"/>
      <c r="H111" s="149" t="str">
        <f>'Formulário Orçamento de Conexão'!K147</f>
        <v>Impressora a laser</v>
      </c>
      <c r="I111" s="149">
        <f>'Formulário Orçamento de Conexão'!N147</f>
        <v>400</v>
      </c>
      <c r="J111" s="149">
        <f>'Formulário Orçamento de Conexão'!P147</f>
        <v>0</v>
      </c>
      <c r="K111" s="149">
        <f t="shared" si="21"/>
        <v>0</v>
      </c>
      <c r="V111" s="149" t="str">
        <f>'Anexo-1'!K11</f>
        <v>Impressora a laser</v>
      </c>
      <c r="W111" s="149">
        <f>'Anexo-1'!N11</f>
        <v>400</v>
      </c>
      <c r="X111" s="149">
        <f>'Anexo-1'!P11</f>
        <v>0</v>
      </c>
      <c r="Y111" s="149">
        <f t="shared" si="22"/>
        <v>0</v>
      </c>
      <c r="AJ111" s="149" t="str">
        <f>'Anexo-1'!K200</f>
        <v>Impressora a laser</v>
      </c>
      <c r="AK111" s="149">
        <f>'Anexo-1'!N200</f>
        <v>400</v>
      </c>
      <c r="AL111" s="149">
        <f>'Anexo-1'!P200</f>
        <v>0</v>
      </c>
      <c r="AM111" s="149">
        <f t="shared" si="23"/>
        <v>0</v>
      </c>
    </row>
    <row r="112" spans="6:39">
      <c r="F112" s="335"/>
      <c r="G112" s="335"/>
      <c r="H112" s="149" t="str">
        <f>'Formulário Orçamento de Conexão'!K148</f>
        <v xml:space="preserve">Lampada fluorescente </v>
      </c>
      <c r="I112" s="149">
        <f>'Formulário Orçamento de Conexão'!N148</f>
        <v>20</v>
      </c>
      <c r="J112" s="149">
        <f>'Formulário Orçamento de Conexão'!P148</f>
        <v>0</v>
      </c>
      <c r="K112" s="149">
        <f t="shared" si="21"/>
        <v>0</v>
      </c>
      <c r="V112" s="149" t="str">
        <f>'Anexo-1'!K12</f>
        <v xml:space="preserve">Lampada fluorescente </v>
      </c>
      <c r="W112" s="149">
        <f>'Anexo-1'!N12</f>
        <v>20</v>
      </c>
      <c r="X112" s="149">
        <f>'Anexo-1'!P12</f>
        <v>0</v>
      </c>
      <c r="Y112" s="149">
        <f t="shared" si="22"/>
        <v>0</v>
      </c>
      <c r="AJ112" s="149" t="str">
        <f>'Anexo-1'!K201</f>
        <v xml:space="preserve">Lampada fluorescente </v>
      </c>
      <c r="AK112" s="149">
        <f>'Anexo-1'!N201</f>
        <v>20</v>
      </c>
      <c r="AL112" s="149">
        <f>'Anexo-1'!P201</f>
        <v>0</v>
      </c>
      <c r="AM112" s="149">
        <f t="shared" si="23"/>
        <v>0</v>
      </c>
    </row>
    <row r="113" spans="6:39">
      <c r="F113" s="335"/>
      <c r="G113" s="335"/>
      <c r="H113" s="149" t="str">
        <f>'Formulário Orçamento de Conexão'!K149</f>
        <v xml:space="preserve">Lampada fluorescente </v>
      </c>
      <c r="I113" s="149">
        <f>'Formulário Orçamento de Conexão'!N149</f>
        <v>40</v>
      </c>
      <c r="J113" s="149">
        <f>'Formulário Orçamento de Conexão'!P149</f>
        <v>0</v>
      </c>
      <c r="K113" s="149">
        <f t="shared" si="21"/>
        <v>0</v>
      </c>
      <c r="V113" s="149" t="str">
        <f>'Anexo-1'!K13</f>
        <v xml:space="preserve">Lampada fluorescente </v>
      </c>
      <c r="W113" s="149">
        <f>'Anexo-1'!N13</f>
        <v>40</v>
      </c>
      <c r="X113" s="149">
        <f>'Anexo-1'!P13</f>
        <v>0</v>
      </c>
      <c r="Y113" s="149">
        <f t="shared" si="22"/>
        <v>0</v>
      </c>
      <c r="AJ113" s="149" t="str">
        <f>'Anexo-1'!K202</f>
        <v xml:space="preserve">Lampada fluorescente </v>
      </c>
      <c r="AK113" s="149">
        <f>'Anexo-1'!N202</f>
        <v>40</v>
      </c>
      <c r="AL113" s="149">
        <f>'Anexo-1'!P202</f>
        <v>0</v>
      </c>
      <c r="AM113" s="149">
        <f t="shared" si="23"/>
        <v>0</v>
      </c>
    </row>
    <row r="114" spans="6:39">
      <c r="F114" s="335"/>
      <c r="G114" s="335"/>
      <c r="H114" s="149" t="str">
        <f>'Formulário Orçamento de Conexão'!K150</f>
        <v xml:space="preserve">Lampada LED  </v>
      </c>
      <c r="I114" s="149">
        <f>'Formulário Orçamento de Conexão'!N150</f>
        <v>18</v>
      </c>
      <c r="J114" s="149">
        <f>'Formulário Orçamento de Conexão'!P150</f>
        <v>0</v>
      </c>
      <c r="K114" s="149">
        <f t="shared" si="21"/>
        <v>0</v>
      </c>
      <c r="V114" s="149" t="str">
        <f>'Anexo-1'!K14</f>
        <v xml:space="preserve">Lampada LED  </v>
      </c>
      <c r="W114" s="149">
        <f>'Anexo-1'!N14</f>
        <v>18</v>
      </c>
      <c r="X114" s="149">
        <f>'Anexo-1'!P14</f>
        <v>0</v>
      </c>
      <c r="Y114" s="149">
        <f t="shared" si="22"/>
        <v>0</v>
      </c>
      <c r="AJ114" s="149" t="str">
        <f>'Anexo-1'!K203</f>
        <v xml:space="preserve">Lampada LED  </v>
      </c>
      <c r="AK114" s="149">
        <f>'Anexo-1'!N203</f>
        <v>18</v>
      </c>
      <c r="AL114" s="149">
        <f>'Anexo-1'!P203</f>
        <v>0</v>
      </c>
      <c r="AM114" s="149">
        <f t="shared" si="23"/>
        <v>0</v>
      </c>
    </row>
    <row r="115" spans="6:39">
      <c r="F115" s="335"/>
      <c r="G115" s="335"/>
      <c r="H115" s="149" t="str">
        <f>'Formulário Orçamento de Conexão'!K151</f>
        <v xml:space="preserve">Lampada LED  </v>
      </c>
      <c r="I115" s="149">
        <f>'Formulário Orçamento de Conexão'!N151</f>
        <v>10</v>
      </c>
      <c r="J115" s="149">
        <f>'Formulário Orçamento de Conexão'!P151</f>
        <v>0</v>
      </c>
      <c r="K115" s="149">
        <f t="shared" si="21"/>
        <v>0</v>
      </c>
      <c r="V115" s="149" t="str">
        <f>'Anexo-1'!K15</f>
        <v xml:space="preserve">Lampada LED  </v>
      </c>
      <c r="W115" s="149">
        <f>'Anexo-1'!N15</f>
        <v>10</v>
      </c>
      <c r="X115" s="149">
        <f>'Anexo-1'!P15</f>
        <v>0</v>
      </c>
      <c r="Y115" s="149">
        <f t="shared" si="22"/>
        <v>0</v>
      </c>
      <c r="AJ115" s="149" t="str">
        <f>'Anexo-1'!K204</f>
        <v xml:space="preserve">Lampada LED  </v>
      </c>
      <c r="AK115" s="149">
        <f>'Anexo-1'!N204</f>
        <v>10</v>
      </c>
      <c r="AL115" s="149">
        <f>'Anexo-1'!P204</f>
        <v>0</v>
      </c>
      <c r="AM115" s="149">
        <f t="shared" si="23"/>
        <v>0</v>
      </c>
    </row>
    <row r="116" spans="6:39">
      <c r="F116" s="335"/>
      <c r="G116" s="335"/>
      <c r="H116" s="149" t="str">
        <f>'Formulário Orçamento de Conexão'!K152</f>
        <v xml:space="preserve">Liquidificador doméstico </v>
      </c>
      <c r="I116" s="149">
        <f>'Formulário Orçamento de Conexão'!N152</f>
        <v>300</v>
      </c>
      <c r="J116" s="149">
        <f>'Formulário Orçamento de Conexão'!P152</f>
        <v>0</v>
      </c>
      <c r="K116" s="149">
        <f t="shared" si="21"/>
        <v>0</v>
      </c>
      <c r="V116" s="149" t="str">
        <f>'Anexo-1'!K16</f>
        <v xml:space="preserve">Liquidificador doméstico </v>
      </c>
      <c r="W116" s="149">
        <f>'Anexo-1'!N16</f>
        <v>300</v>
      </c>
      <c r="X116" s="149">
        <f>'Anexo-1'!P16</f>
        <v>0</v>
      </c>
      <c r="Y116" s="149">
        <f t="shared" si="22"/>
        <v>0</v>
      </c>
      <c r="AJ116" s="149" t="str">
        <f>'Anexo-1'!K205</f>
        <v xml:space="preserve">Liquidificador doméstico </v>
      </c>
      <c r="AK116" s="149">
        <f>'Anexo-1'!N205</f>
        <v>300</v>
      </c>
      <c r="AL116" s="149">
        <f>'Anexo-1'!P205</f>
        <v>0</v>
      </c>
      <c r="AM116" s="149">
        <f t="shared" si="23"/>
        <v>0</v>
      </c>
    </row>
    <row r="117" spans="6:39">
      <c r="F117" s="335"/>
      <c r="G117" s="335"/>
      <c r="H117" s="149" t="str">
        <f>'Formulário Orçamento de Conexão'!K153</f>
        <v>Máquina copiadora</v>
      </c>
      <c r="I117" s="149">
        <f>'Formulário Orçamento de Conexão'!N153</f>
        <v>1270</v>
      </c>
      <c r="J117" s="149">
        <f>'Formulário Orçamento de Conexão'!P153</f>
        <v>0</v>
      </c>
      <c r="K117" s="149">
        <f t="shared" si="21"/>
        <v>0</v>
      </c>
      <c r="V117" s="149" t="str">
        <f>'Anexo-1'!K17</f>
        <v>Máquina copiadora</v>
      </c>
      <c r="W117" s="149">
        <f>'Anexo-1'!N17</f>
        <v>1270</v>
      </c>
      <c r="X117" s="149">
        <f>'Anexo-1'!P17</f>
        <v>0</v>
      </c>
      <c r="Y117" s="149">
        <f t="shared" si="22"/>
        <v>0</v>
      </c>
      <c r="AJ117" s="149" t="str">
        <f>'Anexo-1'!K206</f>
        <v>Máquina copiadora</v>
      </c>
      <c r="AK117" s="149">
        <f>'Anexo-1'!N206</f>
        <v>1270</v>
      </c>
      <c r="AL117" s="149">
        <f>'Anexo-1'!P206</f>
        <v>0</v>
      </c>
      <c r="AM117" s="149">
        <f t="shared" si="23"/>
        <v>0</v>
      </c>
    </row>
    <row r="118" spans="6:39">
      <c r="F118" s="335"/>
      <c r="G118" s="335"/>
      <c r="H118" s="149" t="str">
        <f>'Formulário Orçamento de Conexão'!K154</f>
        <v>Máquina de lavar</v>
      </c>
      <c r="I118" s="149">
        <f>'Formulário Orçamento de Conexão'!N154</f>
        <v>1000</v>
      </c>
      <c r="J118" s="149">
        <f>'Formulário Orçamento de Conexão'!P154</f>
        <v>0</v>
      </c>
      <c r="K118" s="149">
        <f t="shared" si="21"/>
        <v>0</v>
      </c>
      <c r="V118" s="149" t="str">
        <f>'Anexo-1'!K18</f>
        <v>Máquina de lavar</v>
      </c>
      <c r="W118" s="149">
        <f>'Anexo-1'!N18</f>
        <v>1000</v>
      </c>
      <c r="X118" s="149">
        <f>'Anexo-1'!P18</f>
        <v>0</v>
      </c>
      <c r="Y118" s="149">
        <f t="shared" si="22"/>
        <v>0</v>
      </c>
      <c r="AJ118" s="149" t="str">
        <f>'Anexo-1'!K207</f>
        <v>Máquina de lavar</v>
      </c>
      <c r="AK118" s="149">
        <f>'Anexo-1'!N207</f>
        <v>1000</v>
      </c>
      <c r="AL118" s="149">
        <f>'Anexo-1'!P207</f>
        <v>0</v>
      </c>
      <c r="AM118" s="149">
        <f t="shared" si="23"/>
        <v>0</v>
      </c>
    </row>
    <row r="119" spans="6:39">
      <c r="F119" s="335"/>
      <c r="G119" s="335"/>
      <c r="H119" s="149" t="str">
        <f>'Formulário Orçamento de Conexão'!K155</f>
        <v>Máquina de lavar e secar</v>
      </c>
      <c r="I119" s="149">
        <f>'Formulário Orçamento de Conexão'!N155</f>
        <v>1200</v>
      </c>
      <c r="J119" s="149">
        <f>'Formulário Orçamento de Conexão'!P155</f>
        <v>0</v>
      </c>
      <c r="K119" s="149">
        <f t="shared" si="21"/>
        <v>0</v>
      </c>
      <c r="V119" s="149" t="str">
        <f>'Anexo-1'!K19</f>
        <v>Máquina de lavar e secar</v>
      </c>
      <c r="W119" s="149">
        <f>'Anexo-1'!N19</f>
        <v>1200</v>
      </c>
      <c r="X119" s="149">
        <f>'Anexo-1'!P19</f>
        <v>0</v>
      </c>
      <c r="Y119" s="149">
        <f t="shared" si="22"/>
        <v>0</v>
      </c>
      <c r="AJ119" s="149" t="str">
        <f>'Anexo-1'!K208</f>
        <v>Máquina de lavar e secar</v>
      </c>
      <c r="AK119" s="149">
        <f>'Anexo-1'!N208</f>
        <v>1200</v>
      </c>
      <c r="AL119" s="149">
        <f>'Anexo-1'!P208</f>
        <v>0</v>
      </c>
      <c r="AM119" s="149">
        <f t="shared" si="23"/>
        <v>0</v>
      </c>
    </row>
    <row r="120" spans="6:39">
      <c r="F120" s="335"/>
      <c r="G120" s="335"/>
      <c r="H120" s="149" t="str">
        <f>'Formulário Orçamento de Conexão'!K156</f>
        <v xml:space="preserve">Máquina de lavar louças </v>
      </c>
      <c r="I120" s="149">
        <f>'Formulário Orçamento de Conexão'!N156</f>
        <v>1500</v>
      </c>
      <c r="J120" s="149">
        <f>'Formulário Orçamento de Conexão'!P156</f>
        <v>0</v>
      </c>
      <c r="K120" s="149">
        <f t="shared" si="21"/>
        <v>0</v>
      </c>
      <c r="V120" s="149" t="str">
        <f>'Anexo-1'!K20</f>
        <v xml:space="preserve">Máquina de lavar louças </v>
      </c>
      <c r="W120" s="149">
        <f>'Anexo-1'!N20</f>
        <v>1500</v>
      </c>
      <c r="X120" s="149">
        <f>'Anexo-1'!P20</f>
        <v>0</v>
      </c>
      <c r="Y120" s="149">
        <f t="shared" si="22"/>
        <v>0</v>
      </c>
      <c r="AJ120" s="149" t="str">
        <f>'Anexo-1'!K209</f>
        <v xml:space="preserve">Máquina de lavar louças </v>
      </c>
      <c r="AK120" s="149">
        <f>'Anexo-1'!N209</f>
        <v>1500</v>
      </c>
      <c r="AL120" s="149">
        <f>'Anexo-1'!P209</f>
        <v>0</v>
      </c>
      <c r="AM120" s="149">
        <f t="shared" si="23"/>
        <v>0</v>
      </c>
    </row>
    <row r="121" spans="6:39">
      <c r="F121" s="335"/>
      <c r="G121" s="335"/>
      <c r="H121" s="149" t="str">
        <f>'Formulário Orçamento de Conexão'!K157</f>
        <v>Micro computador</v>
      </c>
      <c r="I121" s="149">
        <f>'Formulário Orçamento de Conexão'!N157</f>
        <v>120</v>
      </c>
      <c r="J121" s="149">
        <f>'Formulário Orçamento de Conexão'!P157</f>
        <v>0</v>
      </c>
      <c r="K121" s="149">
        <f t="shared" si="21"/>
        <v>0</v>
      </c>
      <c r="V121" s="149" t="str">
        <f>'Anexo-1'!K21</f>
        <v>Micro computador</v>
      </c>
      <c r="W121" s="149">
        <f>'Anexo-1'!N21</f>
        <v>120</v>
      </c>
      <c r="X121" s="149">
        <f>'Anexo-1'!P21</f>
        <v>0</v>
      </c>
      <c r="Y121" s="149">
        <f t="shared" si="22"/>
        <v>0</v>
      </c>
      <c r="AJ121" s="149" t="str">
        <f>'Anexo-1'!K210</f>
        <v>Micro computador</v>
      </c>
      <c r="AK121" s="149">
        <f>'Anexo-1'!N210</f>
        <v>120</v>
      </c>
      <c r="AL121" s="149">
        <f>'Anexo-1'!P210</f>
        <v>0</v>
      </c>
      <c r="AM121" s="149">
        <f t="shared" si="23"/>
        <v>0</v>
      </c>
    </row>
    <row r="122" spans="6:39">
      <c r="F122" s="335"/>
      <c r="G122" s="335"/>
      <c r="H122" s="149" t="str">
        <f>'Formulário Orçamento de Conexão'!K158</f>
        <v>Máquina para costurar</v>
      </c>
      <c r="I122" s="149">
        <f>'Formulário Orçamento de Conexão'!N158</f>
        <v>100</v>
      </c>
      <c r="J122" s="149">
        <f>'Formulário Orçamento de Conexão'!P158</f>
        <v>0</v>
      </c>
      <c r="K122" s="149">
        <f t="shared" si="21"/>
        <v>0</v>
      </c>
      <c r="V122" s="149" t="str">
        <f>'Anexo-1'!K22</f>
        <v>Máquina para costurar</v>
      </c>
      <c r="W122" s="149">
        <f>'Anexo-1'!N22</f>
        <v>100</v>
      </c>
      <c r="X122" s="149">
        <f>'Anexo-1'!P22</f>
        <v>0</v>
      </c>
      <c r="Y122" s="149">
        <f t="shared" si="22"/>
        <v>0</v>
      </c>
      <c r="AJ122" s="149" t="str">
        <f>'Anexo-1'!K211</f>
        <v>Máquina para costurar</v>
      </c>
      <c r="AK122" s="149">
        <f>'Anexo-1'!N211</f>
        <v>100</v>
      </c>
      <c r="AL122" s="149">
        <f>'Anexo-1'!P211</f>
        <v>0</v>
      </c>
      <c r="AM122" s="149">
        <f t="shared" si="23"/>
        <v>0</v>
      </c>
    </row>
    <row r="123" spans="6:39">
      <c r="F123" s="335"/>
      <c r="G123" s="335"/>
      <c r="H123" s="149" t="str">
        <f>'Formulário Orçamento de Conexão'!K159</f>
        <v xml:space="preserve">Panela elétrica </v>
      </c>
      <c r="I123" s="149">
        <f>'Formulário Orçamento de Conexão'!N159</f>
        <v>1100</v>
      </c>
      <c r="J123" s="149">
        <f>'Formulário Orçamento de Conexão'!P159</f>
        <v>0</v>
      </c>
      <c r="K123" s="149">
        <f t="shared" si="21"/>
        <v>0</v>
      </c>
      <c r="V123" s="149" t="str">
        <f>'Anexo-1'!K23</f>
        <v xml:space="preserve">Panela elétrica </v>
      </c>
      <c r="W123" s="149">
        <f>'Anexo-1'!N23</f>
        <v>1100</v>
      </c>
      <c r="X123" s="149">
        <f>'Anexo-1'!P23</f>
        <v>0</v>
      </c>
      <c r="Y123" s="149">
        <f t="shared" si="22"/>
        <v>0</v>
      </c>
      <c r="AJ123" s="149" t="str">
        <f>'Anexo-1'!K212</f>
        <v xml:space="preserve">Panela elétrica </v>
      </c>
      <c r="AK123" s="149">
        <f>'Anexo-1'!N212</f>
        <v>1100</v>
      </c>
      <c r="AL123" s="149">
        <f>'Anexo-1'!P212</f>
        <v>0</v>
      </c>
      <c r="AM123" s="149">
        <f t="shared" si="23"/>
        <v>0</v>
      </c>
    </row>
    <row r="124" spans="6:39">
      <c r="F124" s="335"/>
      <c r="G124" s="335"/>
      <c r="H124" s="149" t="str">
        <f>'Formulário Orçamento de Conexão'!K160</f>
        <v xml:space="preserve">Raio X </v>
      </c>
      <c r="I124" s="149">
        <f>'Formulário Orçamento de Conexão'!N160</f>
        <v>25000</v>
      </c>
      <c r="J124" s="149">
        <f>'Formulário Orçamento de Conexão'!P160</f>
        <v>0</v>
      </c>
      <c r="K124" s="149">
        <f t="shared" si="21"/>
        <v>0</v>
      </c>
      <c r="V124" s="149" t="str">
        <f>'Anexo-1'!K24</f>
        <v xml:space="preserve">Raio X </v>
      </c>
      <c r="W124" s="149">
        <f>'Anexo-1'!N24</f>
        <v>25000</v>
      </c>
      <c r="X124" s="149">
        <f>'Anexo-1'!P24</f>
        <v>0</v>
      </c>
      <c r="Y124" s="149">
        <f t="shared" si="22"/>
        <v>0</v>
      </c>
      <c r="AJ124" s="149" t="str">
        <f>'Anexo-1'!K213</f>
        <v xml:space="preserve">Raio X </v>
      </c>
      <c r="AK124" s="149">
        <f>'Anexo-1'!N213</f>
        <v>25000</v>
      </c>
      <c r="AL124" s="149">
        <f>'Anexo-1'!P213</f>
        <v>0</v>
      </c>
      <c r="AM124" s="149">
        <f t="shared" si="23"/>
        <v>0</v>
      </c>
    </row>
    <row r="125" spans="6:39">
      <c r="F125" s="335"/>
      <c r="G125" s="335"/>
      <c r="H125" s="149" t="str">
        <f>'Formulário Orçamento de Conexão'!K161</f>
        <v xml:space="preserve">Sauna comercial </v>
      </c>
      <c r="I125" s="149">
        <f>'Formulário Orçamento de Conexão'!N161</f>
        <v>15000</v>
      </c>
      <c r="J125" s="149">
        <f>'Formulário Orçamento de Conexão'!P161</f>
        <v>0</v>
      </c>
      <c r="K125" s="149">
        <f t="shared" si="21"/>
        <v>0</v>
      </c>
      <c r="V125" s="149" t="str">
        <f>'Anexo-1'!K25</f>
        <v xml:space="preserve">Sauna comercial </v>
      </c>
      <c r="W125" s="149">
        <f>'Anexo-1'!N25</f>
        <v>15000</v>
      </c>
      <c r="X125" s="149">
        <f>'Anexo-1'!P25</f>
        <v>0</v>
      </c>
      <c r="Y125" s="149">
        <f t="shared" si="22"/>
        <v>0</v>
      </c>
      <c r="AJ125" s="149" t="str">
        <f>'Anexo-1'!K214</f>
        <v xml:space="preserve">Sauna comercial </v>
      </c>
      <c r="AK125" s="149">
        <f>'Anexo-1'!N214</f>
        <v>15000</v>
      </c>
      <c r="AL125" s="149">
        <f>'Anexo-1'!P214</f>
        <v>0</v>
      </c>
      <c r="AM125" s="149">
        <f t="shared" si="23"/>
        <v>0</v>
      </c>
    </row>
    <row r="126" spans="6:39">
      <c r="F126" s="335"/>
      <c r="G126" s="335"/>
      <c r="H126" s="149" t="str">
        <f>'Formulário Orçamento de Conexão'!K162</f>
        <v>Sauna residencial</v>
      </c>
      <c r="I126" s="149">
        <f>'Formulário Orçamento de Conexão'!N162</f>
        <v>5000</v>
      </c>
      <c r="J126" s="149">
        <f>'Formulário Orçamento de Conexão'!P162</f>
        <v>0</v>
      </c>
      <c r="K126" s="149">
        <f t="shared" si="21"/>
        <v>0</v>
      </c>
      <c r="V126" s="149" t="str">
        <f>'Anexo-1'!K26</f>
        <v>Sauna residencial</v>
      </c>
      <c r="W126" s="149">
        <f>'Anexo-1'!N26</f>
        <v>5000</v>
      </c>
      <c r="X126" s="149">
        <f>'Anexo-1'!P26</f>
        <v>0</v>
      </c>
      <c r="Y126" s="149">
        <f t="shared" si="22"/>
        <v>0</v>
      </c>
      <c r="AJ126" s="149" t="str">
        <f>'Anexo-1'!K215</f>
        <v>Sauna residencial</v>
      </c>
      <c r="AK126" s="149">
        <f>'Anexo-1'!N215</f>
        <v>5000</v>
      </c>
      <c r="AL126" s="149">
        <f>'Anexo-1'!P215</f>
        <v>0</v>
      </c>
      <c r="AM126" s="149">
        <f t="shared" si="23"/>
        <v>0</v>
      </c>
    </row>
    <row r="127" spans="6:39">
      <c r="F127" s="335"/>
      <c r="G127" s="335"/>
      <c r="H127" s="149" t="str">
        <f>'Formulário Orçamento de Conexão'!K163</f>
        <v>Secador de cabelos</v>
      </c>
      <c r="I127" s="149">
        <f>'Formulário Orçamento de Conexão'!N163</f>
        <v>1000</v>
      </c>
      <c r="J127" s="149">
        <f>'Formulário Orçamento de Conexão'!P163</f>
        <v>0</v>
      </c>
      <c r="K127" s="149">
        <f t="shared" si="21"/>
        <v>0</v>
      </c>
      <c r="V127" s="149" t="str">
        <f>'Anexo-1'!K27</f>
        <v>Secador de cabelos</v>
      </c>
      <c r="W127" s="149">
        <f>'Anexo-1'!N27</f>
        <v>1000</v>
      </c>
      <c r="X127" s="149">
        <f>'Anexo-1'!P27</f>
        <v>0</v>
      </c>
      <c r="Y127" s="149">
        <f t="shared" si="22"/>
        <v>0</v>
      </c>
      <c r="AJ127" s="149" t="str">
        <f>'Anexo-1'!K216</f>
        <v>Secador de cabelos</v>
      </c>
      <c r="AK127" s="149">
        <f>'Anexo-1'!N216</f>
        <v>1000</v>
      </c>
      <c r="AL127" s="149">
        <f>'Anexo-1'!P216</f>
        <v>0</v>
      </c>
      <c r="AM127" s="149">
        <f t="shared" si="23"/>
        <v>0</v>
      </c>
    </row>
    <row r="128" spans="6:39">
      <c r="F128" s="335"/>
      <c r="G128" s="335"/>
      <c r="H128" s="149" t="str">
        <f>'Formulário Orçamento de Conexão'!K164</f>
        <v>Secador de roupa</v>
      </c>
      <c r="I128" s="149">
        <f>'Formulário Orçamento de Conexão'!N164</f>
        <v>3500</v>
      </c>
      <c r="J128" s="149">
        <f>'Formulário Orçamento de Conexão'!P164</f>
        <v>0</v>
      </c>
      <c r="K128" s="149">
        <f t="shared" si="21"/>
        <v>0</v>
      </c>
      <c r="V128" s="149" t="str">
        <f>'Anexo-1'!K28</f>
        <v>Secador de roupa</v>
      </c>
      <c r="W128" s="149">
        <f>'Anexo-1'!N28</f>
        <v>3500</v>
      </c>
      <c r="X128" s="149">
        <f>'Anexo-1'!P28</f>
        <v>0</v>
      </c>
      <c r="Y128" s="149">
        <f t="shared" si="22"/>
        <v>0</v>
      </c>
      <c r="AJ128" s="149" t="str">
        <f>'Anexo-1'!K217</f>
        <v>Secador de roupa</v>
      </c>
      <c r="AK128" s="149">
        <f>'Anexo-1'!N217</f>
        <v>3500</v>
      </c>
      <c r="AL128" s="149">
        <f>'Anexo-1'!P217</f>
        <v>0</v>
      </c>
      <c r="AM128" s="149">
        <f t="shared" si="23"/>
        <v>0</v>
      </c>
    </row>
    <row r="129" spans="6:39">
      <c r="F129" s="335"/>
      <c r="G129" s="335"/>
      <c r="H129" s="149" t="str">
        <f>'Formulário Orçamento de Conexão'!K165</f>
        <v>Tanquinho lavar roupa</v>
      </c>
      <c r="I129" s="149">
        <f>'Formulário Orçamento de Conexão'!N165</f>
        <v>300</v>
      </c>
      <c r="J129" s="149">
        <f>'Formulário Orçamento de Conexão'!P165</f>
        <v>0</v>
      </c>
      <c r="K129" s="149">
        <f t="shared" si="21"/>
        <v>0</v>
      </c>
      <c r="V129" s="149" t="str">
        <f>'Anexo-1'!K29</f>
        <v>Tanquinho lavar roupa</v>
      </c>
      <c r="W129" s="149">
        <f>'Anexo-1'!N29</f>
        <v>300</v>
      </c>
      <c r="X129" s="149">
        <f>'Anexo-1'!P29</f>
        <v>0</v>
      </c>
      <c r="Y129" s="149">
        <f t="shared" si="22"/>
        <v>0</v>
      </c>
      <c r="AJ129" s="149" t="str">
        <f>'Anexo-1'!K218</f>
        <v>Tanquinho lavar roupa</v>
      </c>
      <c r="AK129" s="149">
        <f>'Anexo-1'!N218</f>
        <v>300</v>
      </c>
      <c r="AL129" s="149">
        <f>'Anexo-1'!P218</f>
        <v>0</v>
      </c>
      <c r="AM129" s="149">
        <f t="shared" si="23"/>
        <v>0</v>
      </c>
    </row>
    <row r="130" spans="6:39">
      <c r="F130" s="335"/>
      <c r="G130" s="335"/>
      <c r="H130" s="149" t="str">
        <f>'Formulário Orçamento de Conexão'!K166</f>
        <v xml:space="preserve">Televisor  </v>
      </c>
      <c r="I130" s="149">
        <f>'Formulário Orçamento de Conexão'!N166</f>
        <v>300</v>
      </c>
      <c r="J130" s="149">
        <f>'Formulário Orçamento de Conexão'!P166</f>
        <v>0</v>
      </c>
      <c r="K130" s="149">
        <f t="shared" si="21"/>
        <v>0</v>
      </c>
      <c r="V130" s="149" t="str">
        <f>'Anexo-1'!K30</f>
        <v xml:space="preserve">Televisor  </v>
      </c>
      <c r="W130" s="149">
        <f>'Anexo-1'!N30</f>
        <v>300</v>
      </c>
      <c r="X130" s="149">
        <f>'Anexo-1'!P30</f>
        <v>0</v>
      </c>
      <c r="Y130" s="149">
        <f t="shared" si="22"/>
        <v>0</v>
      </c>
      <c r="AJ130" s="149" t="str">
        <f>'Anexo-1'!K219</f>
        <v xml:space="preserve">Televisor  </v>
      </c>
      <c r="AK130" s="149">
        <f>'Anexo-1'!N219</f>
        <v>300</v>
      </c>
      <c r="AL130" s="149">
        <f>'Anexo-1'!P219</f>
        <v>0</v>
      </c>
      <c r="AM130" s="149">
        <f t="shared" si="23"/>
        <v>0</v>
      </c>
    </row>
    <row r="131" spans="6:39">
      <c r="F131" s="335"/>
      <c r="G131" s="335"/>
      <c r="H131" s="149" t="str">
        <f>'Formulário Orçamento de Conexão'!K167</f>
        <v xml:space="preserve">Torneira elétrica </v>
      </c>
      <c r="I131" s="149">
        <f>'Formulário Orçamento de Conexão'!N167</f>
        <v>2500</v>
      </c>
      <c r="J131" s="149">
        <f>'Formulário Orçamento de Conexão'!P167</f>
        <v>0</v>
      </c>
      <c r="K131" s="149">
        <f t="shared" si="21"/>
        <v>0</v>
      </c>
      <c r="V131" s="149" t="str">
        <f>'Anexo-1'!K31</f>
        <v xml:space="preserve">Torneira elétrica </v>
      </c>
      <c r="W131" s="149">
        <f>'Anexo-1'!N31</f>
        <v>2500</v>
      </c>
      <c r="X131" s="149">
        <f>'Anexo-1'!P31</f>
        <v>0</v>
      </c>
      <c r="Y131" s="149">
        <f t="shared" si="22"/>
        <v>0</v>
      </c>
      <c r="AJ131" s="149" t="str">
        <f>'Anexo-1'!K220</f>
        <v xml:space="preserve">Torneira elétrica </v>
      </c>
      <c r="AK131" s="149">
        <f>'Anexo-1'!N220</f>
        <v>2500</v>
      </c>
      <c r="AL131" s="149">
        <f>'Anexo-1'!P220</f>
        <v>0</v>
      </c>
      <c r="AM131" s="149">
        <f t="shared" si="23"/>
        <v>0</v>
      </c>
    </row>
    <row r="132" spans="6:39">
      <c r="F132" s="335"/>
      <c r="G132" s="335"/>
      <c r="H132" t="str">
        <f>'Formulário Orçamento de Conexão'!K168</f>
        <v xml:space="preserve">Ventilador </v>
      </c>
      <c r="I132">
        <f>'Formulário Orçamento de Conexão'!N168</f>
        <v>300</v>
      </c>
      <c r="J132">
        <f>'Formulário Orçamento de Conexão'!P168</f>
        <v>0</v>
      </c>
      <c r="K132">
        <f t="shared" si="21"/>
        <v>0</v>
      </c>
      <c r="V132" s="149" t="str">
        <f>'Anexo-1'!K32</f>
        <v xml:space="preserve">Ventilador </v>
      </c>
      <c r="W132" s="149">
        <f>'Anexo-1'!N32</f>
        <v>300</v>
      </c>
      <c r="X132" s="149">
        <f>'Anexo-1'!P32</f>
        <v>0</v>
      </c>
      <c r="Y132" s="149">
        <f t="shared" si="22"/>
        <v>0</v>
      </c>
      <c r="AJ132" s="149" t="str">
        <f>'Anexo-1'!K221</f>
        <v xml:space="preserve">Ventilador </v>
      </c>
      <c r="AK132" s="149">
        <f>'Anexo-1'!N221</f>
        <v>300</v>
      </c>
      <c r="AL132" s="149">
        <f>'Anexo-1'!P221</f>
        <v>0</v>
      </c>
      <c r="AM132" s="149">
        <f t="shared" si="23"/>
        <v>0</v>
      </c>
    </row>
    <row r="133" spans="6:39">
      <c r="F133" s="335"/>
      <c r="G133" s="335"/>
      <c r="H133" t="str">
        <f>'Formulário Orçamento de Conexão'!K169</f>
        <v>Ventilador  teto</v>
      </c>
      <c r="I133">
        <f>'Formulário Orçamento de Conexão'!N169</f>
        <v>120</v>
      </c>
      <c r="J133">
        <f>'Formulário Orçamento de Conexão'!P169</f>
        <v>0</v>
      </c>
      <c r="K133">
        <f t="shared" si="21"/>
        <v>0</v>
      </c>
      <c r="V133" s="149" t="str">
        <f>'Anexo-1'!K33</f>
        <v>Ventilador  teto</v>
      </c>
      <c r="W133" s="149">
        <f>'Anexo-1'!N33</f>
        <v>120</v>
      </c>
      <c r="X133" s="149">
        <f>'Anexo-1'!P33</f>
        <v>0</v>
      </c>
      <c r="Y133" s="149">
        <f t="shared" si="22"/>
        <v>0</v>
      </c>
      <c r="AJ133" s="149" t="str">
        <f>'Anexo-1'!K222</f>
        <v>Ventilador  teto</v>
      </c>
      <c r="AK133" s="149">
        <f>'Anexo-1'!N222</f>
        <v>120</v>
      </c>
      <c r="AL133" s="149">
        <f>'Anexo-1'!P222</f>
        <v>0</v>
      </c>
      <c r="AM133" s="149">
        <f t="shared" si="23"/>
        <v>0</v>
      </c>
    </row>
    <row r="134" spans="6:39">
      <c r="F134" s="335"/>
      <c r="G134" s="335"/>
      <c r="H134" t="str">
        <f>'Formulário Orçamento de Conexão'!K170</f>
        <v>Vídeo Game</v>
      </c>
      <c r="I134">
        <f>'Formulário Orçamento de Conexão'!N170</f>
        <v>15</v>
      </c>
      <c r="J134">
        <f>'Formulário Orçamento de Conexão'!P170</f>
        <v>0</v>
      </c>
      <c r="K134">
        <f t="shared" si="21"/>
        <v>0</v>
      </c>
      <c r="V134" s="149" t="str">
        <f>'Anexo-1'!K34</f>
        <v>Vídeo Game</v>
      </c>
      <c r="W134" s="149">
        <f>'Anexo-1'!N34</f>
        <v>15</v>
      </c>
      <c r="X134" s="149">
        <f>'Anexo-1'!P34</f>
        <v>0</v>
      </c>
      <c r="Y134" s="149">
        <f t="shared" si="22"/>
        <v>0</v>
      </c>
      <c r="AJ134" s="149" t="str">
        <f>'Anexo-1'!K223</f>
        <v>Vídeo Game</v>
      </c>
      <c r="AK134" s="149">
        <f>'Anexo-1'!N223</f>
        <v>15</v>
      </c>
      <c r="AL134" s="149">
        <f>'Anexo-1'!P223</f>
        <v>0</v>
      </c>
      <c r="AM134" s="149">
        <f t="shared" si="23"/>
        <v>0</v>
      </c>
    </row>
    <row r="135" spans="6:39">
      <c r="G135">
        <v>70</v>
      </c>
      <c r="H135">
        <f>'Formulário Orçamento de Conexão'!L174</f>
        <v>0</v>
      </c>
      <c r="I135">
        <f>'Formulário Orçamento de Conexão'!O174</f>
        <v>0</v>
      </c>
      <c r="J135">
        <f>'Formulário Orçamento de Conexão'!P174</f>
        <v>0</v>
      </c>
      <c r="K135">
        <f t="shared" si="18"/>
        <v>0</v>
      </c>
      <c r="L135" s="1495" t="s">
        <v>795</v>
      </c>
      <c r="U135">
        <v>70</v>
      </c>
      <c r="V135">
        <f>'Anexo-1'!K38</f>
        <v>0</v>
      </c>
      <c r="W135">
        <f>'Anexo-1'!O38</f>
        <v>0</v>
      </c>
      <c r="X135">
        <f>'Anexo-1'!P38</f>
        <v>0</v>
      </c>
      <c r="Y135">
        <f t="shared" si="19"/>
        <v>0</v>
      </c>
      <c r="AI135">
        <v>70</v>
      </c>
      <c r="AJ135">
        <f>'Anexo-1'!K227</f>
        <v>0</v>
      </c>
      <c r="AK135">
        <f>'Anexo-1'!O227</f>
        <v>0</v>
      </c>
      <c r="AL135">
        <f>'Anexo-1'!P227</f>
        <v>0</v>
      </c>
      <c r="AM135">
        <f>AK135*AL135</f>
        <v>0</v>
      </c>
    </row>
    <row r="136" spans="6:39">
      <c r="G136">
        <v>71</v>
      </c>
      <c r="H136">
        <f>'Formulário Orçamento de Conexão'!L175</f>
        <v>0</v>
      </c>
      <c r="I136">
        <f>'Formulário Orçamento de Conexão'!O175</f>
        <v>0</v>
      </c>
      <c r="J136">
        <f>'Formulário Orçamento de Conexão'!P175</f>
        <v>0</v>
      </c>
      <c r="K136">
        <f t="shared" si="18"/>
        <v>0</v>
      </c>
      <c r="L136" s="1495"/>
      <c r="U136">
        <v>71</v>
      </c>
      <c r="V136">
        <f>'Anexo-1'!K39</f>
        <v>0</v>
      </c>
      <c r="W136">
        <f>'Anexo-1'!O39</f>
        <v>0</v>
      </c>
      <c r="X136">
        <f>'Anexo-1'!P39</f>
        <v>0</v>
      </c>
      <c r="Y136">
        <f t="shared" si="19"/>
        <v>0</v>
      </c>
      <c r="AI136">
        <v>71</v>
      </c>
      <c r="AJ136">
        <f>'Anexo-1'!K228</f>
        <v>0</v>
      </c>
      <c r="AK136">
        <f>'Anexo-1'!O228</f>
        <v>0</v>
      </c>
      <c r="AL136">
        <f>'Anexo-1'!P228</f>
        <v>0</v>
      </c>
      <c r="AM136">
        <f t="shared" ref="AM136:AM140" si="24">AK136*AL136</f>
        <v>0</v>
      </c>
    </row>
    <row r="137" spans="6:39">
      <c r="G137">
        <v>72</v>
      </c>
      <c r="H137">
        <f>'Formulário Orçamento de Conexão'!L176</f>
        <v>0</v>
      </c>
      <c r="I137">
        <f>'Formulário Orçamento de Conexão'!O176</f>
        <v>0</v>
      </c>
      <c r="J137">
        <f>'Formulário Orçamento de Conexão'!P176</f>
        <v>0</v>
      </c>
      <c r="K137">
        <f t="shared" si="18"/>
        <v>0</v>
      </c>
      <c r="L137" s="1495"/>
      <c r="U137">
        <v>72</v>
      </c>
      <c r="V137">
        <f>'Anexo-1'!K40</f>
        <v>0</v>
      </c>
      <c r="W137">
        <f>'Anexo-1'!O40</f>
        <v>0</v>
      </c>
      <c r="X137">
        <f>'Anexo-1'!P40</f>
        <v>0</v>
      </c>
      <c r="Y137">
        <f t="shared" si="19"/>
        <v>0</v>
      </c>
      <c r="AI137">
        <v>72</v>
      </c>
      <c r="AJ137">
        <f>'Anexo-1'!K229</f>
        <v>0</v>
      </c>
      <c r="AK137">
        <f>'Anexo-1'!O229</f>
        <v>0</v>
      </c>
      <c r="AL137">
        <f>'Anexo-1'!P229</f>
        <v>0</v>
      </c>
      <c r="AM137">
        <f t="shared" si="24"/>
        <v>0</v>
      </c>
    </row>
    <row r="138" spans="6:39">
      <c r="G138">
        <v>73</v>
      </c>
      <c r="H138">
        <f>'Formulário Orçamento de Conexão'!L177</f>
        <v>0</v>
      </c>
      <c r="I138">
        <f>'Formulário Orçamento de Conexão'!O177</f>
        <v>0</v>
      </c>
      <c r="J138">
        <f>'Formulário Orçamento de Conexão'!P177</f>
        <v>0</v>
      </c>
      <c r="K138">
        <f t="shared" si="18"/>
        <v>0</v>
      </c>
      <c r="L138" s="1495"/>
      <c r="U138">
        <v>73</v>
      </c>
      <c r="V138">
        <f>'Anexo-1'!K41</f>
        <v>0</v>
      </c>
      <c r="W138">
        <f>'Anexo-1'!O41</f>
        <v>0</v>
      </c>
      <c r="X138">
        <f>'Anexo-1'!P41</f>
        <v>0</v>
      </c>
      <c r="Y138">
        <f t="shared" si="19"/>
        <v>0</v>
      </c>
      <c r="AI138">
        <v>73</v>
      </c>
      <c r="AJ138">
        <f>'Anexo-1'!K230</f>
        <v>0</v>
      </c>
      <c r="AK138">
        <f>'Anexo-1'!O230</f>
        <v>0</v>
      </c>
      <c r="AL138">
        <f>'Anexo-1'!P230</f>
        <v>0</v>
      </c>
      <c r="AM138">
        <f t="shared" si="24"/>
        <v>0</v>
      </c>
    </row>
    <row r="139" spans="6:39">
      <c r="G139">
        <v>74</v>
      </c>
      <c r="H139">
        <f>'Formulário Orçamento de Conexão'!L178</f>
        <v>0</v>
      </c>
      <c r="I139">
        <f>'Formulário Orçamento de Conexão'!O178</f>
        <v>0</v>
      </c>
      <c r="J139">
        <f>'Formulário Orçamento de Conexão'!P178</f>
        <v>0</v>
      </c>
      <c r="K139">
        <f t="shared" si="18"/>
        <v>0</v>
      </c>
      <c r="L139" s="1495"/>
      <c r="O139" s="222"/>
      <c r="U139">
        <v>74</v>
      </c>
      <c r="V139">
        <f>'Anexo-1'!K42</f>
        <v>0</v>
      </c>
      <c r="W139">
        <f>'Anexo-1'!O42</f>
        <v>0</v>
      </c>
      <c r="X139">
        <f>'Anexo-1'!P42</f>
        <v>0</v>
      </c>
      <c r="Y139">
        <f t="shared" si="19"/>
        <v>0</v>
      </c>
      <c r="AI139">
        <v>74</v>
      </c>
      <c r="AJ139">
        <f>'Anexo-1'!K231</f>
        <v>0</v>
      </c>
      <c r="AK139">
        <f>'Anexo-1'!O231</f>
        <v>0</v>
      </c>
      <c r="AL139">
        <f>'Anexo-1'!P231</f>
        <v>0</v>
      </c>
      <c r="AM139">
        <f t="shared" si="24"/>
        <v>0</v>
      </c>
    </row>
    <row r="140" spans="6:39">
      <c r="G140">
        <v>75</v>
      </c>
      <c r="H140">
        <f>'Formulário Orçamento de Conexão'!L179</f>
        <v>0</v>
      </c>
      <c r="I140">
        <f>'Formulário Orçamento de Conexão'!O179</f>
        <v>0</v>
      </c>
      <c r="J140">
        <f>'Formulário Orçamento de Conexão'!P179</f>
        <v>0</v>
      </c>
      <c r="K140">
        <f t="shared" si="18"/>
        <v>0</v>
      </c>
      <c r="L140" s="1495"/>
      <c r="U140">
        <v>75</v>
      </c>
      <c r="V140">
        <f>'Anexo-1'!K43</f>
        <v>0</v>
      </c>
      <c r="W140">
        <f>'Anexo-1'!O43</f>
        <v>0</v>
      </c>
      <c r="X140">
        <f>'Anexo-1'!P43</f>
        <v>0</v>
      </c>
      <c r="Y140">
        <f t="shared" si="19"/>
        <v>0</v>
      </c>
      <c r="AI140">
        <v>75</v>
      </c>
      <c r="AJ140">
        <f>'Anexo-1'!K232</f>
        <v>0</v>
      </c>
      <c r="AK140">
        <f>'Anexo-1'!O232</f>
        <v>0</v>
      </c>
      <c r="AL140">
        <f>'Anexo-1'!P232</f>
        <v>0</v>
      </c>
      <c r="AM140">
        <f t="shared" si="24"/>
        <v>0</v>
      </c>
    </row>
    <row r="143" spans="6:39">
      <c r="G143" t="s">
        <v>115</v>
      </c>
      <c r="K143">
        <f>SUM(K4:K140)</f>
        <v>0</v>
      </c>
      <c r="U143" t="s">
        <v>115</v>
      </c>
      <c r="Y143">
        <f>SUM(Y4:Y140)</f>
        <v>0</v>
      </c>
      <c r="AI143" t="s">
        <v>115</v>
      </c>
      <c r="AM143">
        <f>SUM(AM4:AM140)</f>
        <v>0</v>
      </c>
    </row>
    <row r="145" spans="6:44">
      <c r="F145" s="1506" t="s">
        <v>574</v>
      </c>
      <c r="G145" s="1506"/>
      <c r="H145" s="1506"/>
      <c r="I145" s="1506"/>
      <c r="J145" s="1506"/>
      <c r="K145" s="1506"/>
      <c r="L145" s="1506"/>
      <c r="M145" s="1506"/>
      <c r="N145" s="1506"/>
      <c r="O145" s="1506"/>
      <c r="P145" s="1506"/>
      <c r="T145" s="1506" t="s">
        <v>575</v>
      </c>
      <c r="U145" s="1506"/>
      <c r="V145" s="1506"/>
      <c r="W145" s="1506"/>
      <c r="X145" s="1506"/>
      <c r="Y145" s="1506"/>
      <c r="Z145" s="1506"/>
      <c r="AA145" s="1506"/>
      <c r="AB145" s="1506"/>
      <c r="AC145" s="1506"/>
      <c r="AD145" s="1506"/>
      <c r="AH145" s="1506" t="s">
        <v>576</v>
      </c>
      <c r="AI145" s="1506"/>
      <c r="AJ145" s="1506"/>
      <c r="AK145" s="1506"/>
      <c r="AL145" s="1506"/>
      <c r="AM145" s="1506"/>
      <c r="AN145" s="1506"/>
      <c r="AO145" s="1506"/>
      <c r="AP145" s="1506"/>
      <c r="AQ145" s="1506"/>
      <c r="AR145" s="1506"/>
    </row>
    <row r="146" spans="6:44" ht="51" customHeight="1" thickBot="1">
      <c r="F146" s="82" t="s">
        <v>577</v>
      </c>
      <c r="G146" s="82" t="s">
        <v>578</v>
      </c>
      <c r="H146" s="82" t="s">
        <v>579</v>
      </c>
      <c r="I146" s="82" t="s">
        <v>2528</v>
      </c>
      <c r="J146" s="82" t="s">
        <v>581</v>
      </c>
      <c r="K146" s="82" t="s">
        <v>582</v>
      </c>
      <c r="L146" s="151" t="s">
        <v>583</v>
      </c>
      <c r="M146" s="152" t="s">
        <v>584</v>
      </c>
      <c r="N146" s="151" t="s">
        <v>585</v>
      </c>
      <c r="O146" s="151" t="s">
        <v>586</v>
      </c>
      <c r="P146" s="151" t="s">
        <v>587</v>
      </c>
      <c r="T146" s="82" t="s">
        <v>577</v>
      </c>
      <c r="U146" s="82" t="s">
        <v>578</v>
      </c>
      <c r="V146" s="82" t="s">
        <v>579</v>
      </c>
      <c r="W146" s="82" t="s">
        <v>580</v>
      </c>
      <c r="X146" s="82" t="s">
        <v>581</v>
      </c>
      <c r="Y146" s="82" t="s">
        <v>582</v>
      </c>
      <c r="Z146" s="151" t="s">
        <v>583</v>
      </c>
      <c r="AA146" s="152" t="s">
        <v>584</v>
      </c>
      <c r="AB146" s="151" t="s">
        <v>585</v>
      </c>
      <c r="AC146" s="151" t="s">
        <v>586</v>
      </c>
      <c r="AD146" s="151" t="s">
        <v>587</v>
      </c>
      <c r="AH146" s="82" t="s">
        <v>577</v>
      </c>
      <c r="AI146" s="82" t="s">
        <v>578</v>
      </c>
      <c r="AJ146" s="82" t="s">
        <v>579</v>
      </c>
      <c r="AK146" s="82" t="s">
        <v>580</v>
      </c>
      <c r="AL146" s="82" t="s">
        <v>581</v>
      </c>
      <c r="AM146" s="82" t="s">
        <v>582</v>
      </c>
      <c r="AN146" s="151" t="s">
        <v>583</v>
      </c>
      <c r="AO146" s="152" t="s">
        <v>584</v>
      </c>
      <c r="AP146" s="151" t="s">
        <v>585</v>
      </c>
      <c r="AQ146" s="151" t="s">
        <v>586</v>
      </c>
      <c r="AR146" s="151" t="s">
        <v>587</v>
      </c>
    </row>
    <row r="147" spans="6:44" ht="18" customHeight="1">
      <c r="F147" s="1484" t="s">
        <v>588</v>
      </c>
      <c r="G147" s="1494" t="s">
        <v>381</v>
      </c>
      <c r="H147" s="153" t="str">
        <f t="shared" ref="H147:J147" si="25">H41</f>
        <v xml:space="preserve">Lampada fluorescente </v>
      </c>
      <c r="I147" s="153">
        <f t="shared" si="25"/>
        <v>20</v>
      </c>
      <c r="J147" s="153">
        <f t="shared" si="25"/>
        <v>0</v>
      </c>
      <c r="K147" s="153">
        <f>K41</f>
        <v>0</v>
      </c>
      <c r="L147" s="154">
        <f>SUM(K147:K153)</f>
        <v>0</v>
      </c>
      <c r="M147" s="1497">
        <f>IF(AND(L147=0,L153=0),0,
IF(AND(L147&lt;&gt;0,L153&lt;&gt;0),
IF(AND(L147&gt;0,L147&lt;=1000),0.86,
IF(AND(L147&gt;1000,L147&lt;=2000),0.81,
IF(AND(L147&gt;2000,L147&lt;=3000),0.76,
IF(AND(L147&gt;3000,L147&lt;=4000),0.72,
IF(AND(L147&gt;4000,L147&lt;=5000),0.68,
IF(AND(L147&gt;5000,L147&lt;=6000),0.64,
IF(AND(L147&gt;6000,L147&lt;=7000),0.6,
IF(AND(L147&gt;7000,L147&lt;=8000),0.57,
IF(AND(L147&gt;8000,L147&lt;=9000),0.54,
IF(AND(L147&gt;9000,L147&lt;=10000),0.52,
IF(AND(L147&gt;10000),0.45,
)))))))))))))</f>
        <v>0</v>
      </c>
      <c r="N147" s="1499">
        <f>L147*M147</f>
        <v>0</v>
      </c>
      <c r="O147" s="1494">
        <f>IF(OR(G147="Residencial",G147="Rural"),0,
IF(AND(G147="Comercial",(L148)&gt;20),0.7*(L148-20)+20,
IF(AND(G147="Comercial",(L148)&lt;=20),1*(L148),
IF(AND(G147="Industrial",(L148)&gt;20),0.8*(L148-20)+20,
IF(AND(G147="Industrial",(L148)&lt;=20),1*(L148),
IF(AND(G147="oficina, indústrias e semelhantes",(L148)&gt;20),0.8*(L148-20)+20,
IF(AND(G147="oficina, indústrias e semelhantes",(L148)&lt;=20),1*(L148),
IF(AND(G147="hotéis e semelhantes",(L148)&gt;20),0.5*(L148-20)+20,
IF(AND(G147="hotéis e semelhantes",(L148)&lt;=20),0.5*(L148),
IF(AND(G147="escolas e semelhantes",(L148)&gt;12),0.5*(L148-12)+12,
IF(AND(G147="escolas e semelhantes",(L148)&lt;=12),1*(L148),
IF(AND(G147="escritórios, lojas e salas comerciais",(L148)&gt;20),0.7*(L148-20)+20,
IF(AND(G147="escritórios, lojas e salas comerciais",(L148)&lt;=20),1*(L148),
IF(AND(G147="clínicas, hospitais e semelhantes",(L148)&gt;50),0.2*(L148-50)+50,
IF(AND(G147="clínicas, hospitais e semelhantes",(L148)&lt;=50),1*(L148),
IF(AND(G147="áreas comuns e condomínios",(L148)&gt;10),0.25*(L148-10)+10,
IF(AND(G147="áreas comuns e condomínios",(L148)&lt;=10),1*(L148),
IF(OR(G147="auditórios, cinemas e semelhantes ",
G147="bancos e semelhantes ",
G147="barbearia, salões de beleza e semelhantes ",
G147="clubes e semelhantes ",
G147="garagens comerciais e semelhantes ",
G147="igrejas, templos e semelhantes ",
G147="restaurantes, bares e semelhantes "),1*(L148))
)))))))))))))))))</f>
        <v>0</v>
      </c>
      <c r="P147" s="1489">
        <f>IF(OR(G147="Residencial",G147="Rural"),N147,O147*1000)</f>
        <v>0</v>
      </c>
      <c r="T147" s="1484" t="s">
        <v>588</v>
      </c>
      <c r="U147" s="1494" t="s">
        <v>381</v>
      </c>
      <c r="V147" s="153" t="str">
        <f t="shared" ref="V147:X147" si="26">V41</f>
        <v xml:space="preserve">Lampada fluorescente </v>
      </c>
      <c r="W147" s="153">
        <f t="shared" si="26"/>
        <v>20</v>
      </c>
      <c r="X147" s="153">
        <f t="shared" si="26"/>
        <v>0</v>
      </c>
      <c r="Y147" s="153">
        <f>Y41</f>
        <v>0</v>
      </c>
      <c r="Z147" s="154">
        <f>Y147+Y153</f>
        <v>0</v>
      </c>
      <c r="AA147" s="1497">
        <f>IF(AND(Z147=0,Z153=0),0,
IF(AND(Z147&lt;&gt;0,Z153&lt;&gt;0),
IF(AND(Z147&gt;0,Z147&lt;=1000),0.86,
IF(AND(Z147&gt;1000,Z147&lt;=2000),0.81,
IF(AND(Z147&gt;2000,Z147&lt;=3000),0.76,
IF(AND(Z147&gt;3000,Z147&lt;=4000),0.72,
IF(AND(Z147&gt;4000,Z147&lt;=5000),0.68,
IF(AND(Z147&gt;5000,Z147&lt;=6000),0.64,
IF(AND(Z147&gt;6000,Z147&lt;=7000),0.6,
IF(AND(Z147&gt;7000,Z147&lt;=8000),0.57,
IF(AND(Z147&gt;8000,Z147&lt;=9000),0.54,
IF(AND(Z147&gt;9000,Z147&lt;=10000),0.52,
IF(AND(Z147&gt;10000),0.45,
)))))))))))))</f>
        <v>0</v>
      </c>
      <c r="AB147" s="1499">
        <f>Z147*AA147</f>
        <v>0</v>
      </c>
      <c r="AC147" s="1494">
        <f>IF(OR(U147="Residencial",U147="Rural"),0,
IF(AND(U147="Comercial",(Z148)&gt;20),0.7*(Z148-20)+20,
IF(AND(U147="Comercial",(Z148)&lt;=20),1*(Z148),
IF(AND(U147="Industrial",(Z148)&gt;20),0.8*(Z148-20)+20,
IF(AND(U147="Industrial",(Z148)&lt;=20),1*(Z148),
IF(AND(U147="oficina, indústrias e semelhantes",(Z148)&gt;20),0.8*(Z148-20)+20,
IF(AND(U147="oficina, indústrias e semelhantes",(Z148)&lt;=20),1*(Z148),
IF(AND(U147="hotéis e semelhantes",(Z148)&gt;20),0.5*(Z148-20)+20,
IF(AND(U147="hotéis e semelhantes",(Z148)&lt;=20),0.5*(Z148),
IF(AND(U147="escolas e semelhantes",(Z148)&gt;12),0.5*(Z148-12)+12,
IF(AND(U147="escolas e semelhantes",(Z148)&lt;=12),1*(Z148),
IF(AND(U147="escritórios, lojas e salas comerciais",(Z148)&gt;20),0.7*(Z148-20)+20,
IF(AND(U147="escritórios, lojas e salas comerciais",(Z148)&lt;=20),1*(Z148),
IF(AND(U147="clínicas, hospitais e semelhantes",(Z148)&gt;50),0.2*(Z148-50)+50,
IF(AND(U147="clínicas, hospitais e semelhantes",(Z148)&lt;=50),1*(Z148),
IF(AND(U147="áreas comuns e condomínios",(Z148)&gt;10),0.25*(Z148-10)+10,
IF(AND(U147="áreas comuns e condomínios",(Z148)&lt;=10),1*(Z148),
IF(OR(U147="auditórios, cinemas e semelhantes ",
U147="bancos e semelhantes ",
U147="barbearia, salões de beleza e semelhantes ",
U147="clubes e semelhantes ",
U147="garagens comerciais e semelhantes ",
U147="igrejas, templos e semelhantes ",
U147="restaurantes, bares e semelhantes "),1*(Z148))
)))))))))))))))))</f>
        <v>0</v>
      </c>
      <c r="AD147" s="1489">
        <f>IF(OR(U147="Residencial",U147="Rural"),AB147,AC147*1000)</f>
        <v>0</v>
      </c>
      <c r="AH147" s="1484" t="s">
        <v>588</v>
      </c>
      <c r="AI147" s="1494" t="s">
        <v>381</v>
      </c>
      <c r="AJ147" s="153" t="str">
        <f t="shared" ref="AJ147:AL147" si="27">AJ41</f>
        <v xml:space="preserve">Lampada fluorescente </v>
      </c>
      <c r="AK147" s="153">
        <f t="shared" si="27"/>
        <v>20</v>
      </c>
      <c r="AL147" s="153">
        <f t="shared" si="27"/>
        <v>0</v>
      </c>
      <c r="AM147" s="153">
        <f>AM41</f>
        <v>0</v>
      </c>
      <c r="AN147" s="154">
        <f>AM147+AM153</f>
        <v>0</v>
      </c>
      <c r="AO147" s="1497">
        <f>IF(AND(AN147=0,AN153=0),0,
IF(AND(AN147&lt;&gt;0,AN153&lt;&gt;0),
IF(AND(AN147&gt;0,AN147&lt;=1000),0.86,
IF(AND(AN147&gt;1000,AN147&lt;=2000),0.81,
IF(AND(AN147&gt;2000,AN147&lt;=3000),0.76,
IF(AND(AN147&gt;3000,AN147&lt;=4000),0.72,
IF(AND(AN147&gt;4000,AN147&lt;=5000),0.68,
IF(AND(AN147&gt;5000,AN147&lt;=6000),0.64,
IF(AND(AN147&gt;6000,AN147&lt;=7000),0.6,
IF(AND(AN147&gt;7000,AN147&lt;=8000),0.57,
IF(AND(AN147&gt;8000,AN147&lt;=9000),0.54,
IF(AND(AN147&gt;9000,AN147&lt;=10000),0.52,
IF(AND(AN147&gt;10000),0.45,
)))))))))))))</f>
        <v>0</v>
      </c>
      <c r="AP147" s="1499">
        <f>AN147*AO147</f>
        <v>0</v>
      </c>
      <c r="AQ147" s="1494">
        <f>IF(OR(AI147="Residencial",AI147="Rural"),0,
IF(AND(AI147="Comercial",(AN148)&gt;20),0.7*(AN148-20)+20,
IF(AND(AI147="Comercial",(AN148)&lt;=20),1*(AN148),
IF(AND(AI147="Industrial",(AN148)&gt;20),0.8*(AN148-20)+20,
IF(AND(AI147="Industrial",(AN148)&lt;=20),1*(AN148),
IF(AND(AI147="oficina, indústrias e semelhantes",(AN148)&gt;20),0.8*(AN148-20)+20,
IF(AND(AI147="oficina, indústrias e semelhantes",(AN148)&lt;=20),1*(AN148),
IF(AND(AI147="hotéis e semelhantes",(AN148)&gt;20),0.5*(AN148-20)+20,
IF(AND(AI147="hotéis e semelhantes",(AN148)&lt;=20),0.5*(AN148),
IF(AND(AI147="escolas e semelhantes",(AN148)&gt;12),0.5*(AN148-12)+12,
IF(AND(AI147="escolas e semelhantes",(AN148)&lt;=12),1*(AN148),
IF(AND(AI147="escritórios, lojas e salas comerciais",(AN148)&gt;20),0.7*(AN148-20)+20,
IF(AND(AI147="escritórios, lojas e salas comerciais",(AN148)&lt;=20),1*(AN148),
IF(AND(AI147="clínicas, hospitais e semelhantes",(AN148)&gt;50),0.2*(AN148-50)+50,
IF(AND(AI147="clínicas, hospitais e semelhantes",(AN148)&lt;=50),1*(AN148),
IF(AND(AI147="áreas comuns e condomínios",(AN148)&gt;10),0.25*(AN148-10)+10,
IF(AND(AI147="áreas comuns e condomínios",(AN148)&lt;=10),1*(AN148),
IF(OR(AI147="auditórios, cinemas e semelhantes ",
AI147="bancos e semelhantes ",
AI147="barbearia, salões de beleza e semelhantes ",
AI147="clubes e semelhantes ",
AI147="garagens comerciais e semelhantes ",
AI147="igrejas, templos e semelhantes ",
AI147="restaurantes, bares e semelhantes "),1*(AN148))
)))))))))))))))))</f>
        <v>0</v>
      </c>
      <c r="AR147" s="1489">
        <f>IF(OR(AI147="Residencial",AI147="Rural"),AP147,AQ147*1000)</f>
        <v>0</v>
      </c>
    </row>
    <row r="148" spans="6:44" ht="18" customHeight="1">
      <c r="F148" s="1485"/>
      <c r="G148" s="1495"/>
      <c r="H148" t="str">
        <f>H42</f>
        <v xml:space="preserve">Lampada fluorescente </v>
      </c>
      <c r="I148">
        <f>I42</f>
        <v>40</v>
      </c>
      <c r="J148">
        <f>J42</f>
        <v>0</v>
      </c>
      <c r="K148">
        <f>K42</f>
        <v>0</v>
      </c>
      <c r="L148" s="156">
        <f>L147/1000</f>
        <v>0</v>
      </c>
      <c r="M148" s="807"/>
      <c r="N148" s="1500"/>
      <c r="O148" s="1495"/>
      <c r="P148" s="1490"/>
      <c r="T148" s="1485"/>
      <c r="U148" s="1495"/>
      <c r="V148" t="str">
        <f>V42</f>
        <v xml:space="preserve">Lampada fluorescente </v>
      </c>
      <c r="W148">
        <f>W42</f>
        <v>40</v>
      </c>
      <c r="X148">
        <f>X42</f>
        <v>0</v>
      </c>
      <c r="Y148">
        <f>Y42</f>
        <v>0</v>
      </c>
      <c r="Z148" s="156">
        <f>Z147/1000</f>
        <v>0</v>
      </c>
      <c r="AA148" s="807"/>
      <c r="AB148" s="1500"/>
      <c r="AC148" s="1495"/>
      <c r="AD148" s="1490"/>
      <c r="AH148" s="1485"/>
      <c r="AI148" s="1495"/>
      <c r="AJ148" t="str">
        <f>AJ42</f>
        <v xml:space="preserve">Lampada fluorescente </v>
      </c>
      <c r="AK148">
        <f>AK42</f>
        <v>40</v>
      </c>
      <c r="AL148">
        <f>AL42</f>
        <v>0</v>
      </c>
      <c r="AM148">
        <f>AM42</f>
        <v>0</v>
      </c>
      <c r="AN148" s="156">
        <f>AN147/1000</f>
        <v>0</v>
      </c>
      <c r="AO148" s="807"/>
      <c r="AP148" s="1500"/>
      <c r="AQ148" s="1495"/>
      <c r="AR148" s="1490"/>
    </row>
    <row r="149" spans="6:44" ht="18" customHeight="1">
      <c r="F149" s="1485"/>
      <c r="G149" s="1495"/>
      <c r="H149" s="149" t="str">
        <f>H112</f>
        <v xml:space="preserve">Lampada fluorescente </v>
      </c>
      <c r="I149" s="149">
        <f>I112</f>
        <v>20</v>
      </c>
      <c r="J149" s="149">
        <f>J112</f>
        <v>0</v>
      </c>
      <c r="K149" s="149">
        <f>K112</f>
        <v>0</v>
      </c>
      <c r="L149" s="156"/>
      <c r="M149" s="807"/>
      <c r="N149" s="1500"/>
      <c r="O149" s="1495"/>
      <c r="P149" s="1490"/>
      <c r="T149" s="1485"/>
      <c r="U149" s="1495"/>
      <c r="V149" s="149" t="str">
        <f>V112</f>
        <v xml:space="preserve">Lampada fluorescente </v>
      </c>
      <c r="W149" s="149">
        <f>W112</f>
        <v>20</v>
      </c>
      <c r="X149" s="149">
        <f>X112</f>
        <v>0</v>
      </c>
      <c r="Y149" s="149">
        <f>Y112</f>
        <v>0</v>
      </c>
      <c r="Z149" s="156"/>
      <c r="AA149" s="807"/>
      <c r="AB149" s="1500"/>
      <c r="AC149" s="1495"/>
      <c r="AD149" s="1490"/>
      <c r="AH149" s="1485"/>
      <c r="AI149" s="1495"/>
      <c r="AJ149" s="149" t="str">
        <f>AJ112</f>
        <v xml:space="preserve">Lampada fluorescente </v>
      </c>
      <c r="AK149" s="149">
        <f>AK112</f>
        <v>20</v>
      </c>
      <c r="AL149" s="149">
        <f>AL112</f>
        <v>0</v>
      </c>
      <c r="AM149" s="149">
        <f>AM112</f>
        <v>0</v>
      </c>
      <c r="AN149" s="156"/>
      <c r="AO149" s="807"/>
      <c r="AP149" s="1500"/>
      <c r="AQ149" s="1495"/>
      <c r="AR149" s="1490"/>
    </row>
    <row r="150" spans="6:44" ht="18" customHeight="1">
      <c r="F150" s="1485"/>
      <c r="G150" s="1495"/>
      <c r="H150" s="149" t="str">
        <f t="shared" ref="H150:K152" si="28">H113</f>
        <v xml:space="preserve">Lampada fluorescente </v>
      </c>
      <c r="I150" s="149">
        <f t="shared" si="28"/>
        <v>40</v>
      </c>
      <c r="J150" s="149">
        <f t="shared" si="28"/>
        <v>0</v>
      </c>
      <c r="K150" s="149">
        <f t="shared" si="28"/>
        <v>0</v>
      </c>
      <c r="L150" s="156"/>
      <c r="M150" s="807"/>
      <c r="N150" s="1500"/>
      <c r="O150" s="1495"/>
      <c r="P150" s="1490"/>
      <c r="T150" s="1485"/>
      <c r="U150" s="1495"/>
      <c r="V150" s="149" t="str">
        <f t="shared" ref="V150:Y150" si="29">V113</f>
        <v xml:space="preserve">Lampada fluorescente </v>
      </c>
      <c r="W150" s="149">
        <f t="shared" si="29"/>
        <v>40</v>
      </c>
      <c r="X150" s="149">
        <f t="shared" si="29"/>
        <v>0</v>
      </c>
      <c r="Y150" s="149">
        <f t="shared" si="29"/>
        <v>0</v>
      </c>
      <c r="Z150" s="156"/>
      <c r="AA150" s="807"/>
      <c r="AB150" s="1500"/>
      <c r="AC150" s="1495"/>
      <c r="AD150" s="1490"/>
      <c r="AH150" s="1485"/>
      <c r="AI150" s="1495"/>
      <c r="AJ150" s="149" t="str">
        <f t="shared" ref="AJ150:AM150" si="30">AJ113</f>
        <v xml:space="preserve">Lampada fluorescente </v>
      </c>
      <c r="AK150" s="149">
        <f t="shared" si="30"/>
        <v>40</v>
      </c>
      <c r="AL150" s="149">
        <f t="shared" si="30"/>
        <v>0</v>
      </c>
      <c r="AM150" s="149">
        <f t="shared" si="30"/>
        <v>0</v>
      </c>
      <c r="AN150" s="156"/>
      <c r="AO150" s="807"/>
      <c r="AP150" s="1500"/>
      <c r="AQ150" s="1495"/>
      <c r="AR150" s="1490"/>
    </row>
    <row r="151" spans="6:44" ht="18" customHeight="1">
      <c r="F151" s="1485"/>
      <c r="G151" s="1495"/>
      <c r="H151" s="149" t="str">
        <f t="shared" si="28"/>
        <v xml:space="preserve">Lampada LED  </v>
      </c>
      <c r="I151" s="149">
        <f t="shared" si="28"/>
        <v>18</v>
      </c>
      <c r="J151" s="149">
        <f t="shared" si="28"/>
        <v>0</v>
      </c>
      <c r="K151" s="149">
        <f t="shared" si="28"/>
        <v>0</v>
      </c>
      <c r="L151" s="156"/>
      <c r="M151" s="807"/>
      <c r="N151" s="1500"/>
      <c r="O151" s="1495"/>
      <c r="P151" s="1490"/>
      <c r="T151" s="1485"/>
      <c r="U151" s="1495"/>
      <c r="V151" s="149" t="str">
        <f t="shared" ref="V151:Y151" si="31">V114</f>
        <v xml:space="preserve">Lampada LED  </v>
      </c>
      <c r="W151" s="149">
        <f t="shared" si="31"/>
        <v>18</v>
      </c>
      <c r="X151" s="149">
        <f t="shared" si="31"/>
        <v>0</v>
      </c>
      <c r="Y151" s="149">
        <f t="shared" si="31"/>
        <v>0</v>
      </c>
      <c r="Z151" s="156"/>
      <c r="AA151" s="807"/>
      <c r="AB151" s="1500"/>
      <c r="AC151" s="1495"/>
      <c r="AD151" s="1490"/>
      <c r="AH151" s="1485"/>
      <c r="AI151" s="1495"/>
      <c r="AJ151" s="149" t="str">
        <f t="shared" ref="AJ151:AM151" si="32">AJ114</f>
        <v xml:space="preserve">Lampada LED  </v>
      </c>
      <c r="AK151" s="149">
        <f t="shared" si="32"/>
        <v>18</v>
      </c>
      <c r="AL151" s="149">
        <f t="shared" si="32"/>
        <v>0</v>
      </c>
      <c r="AM151" s="149">
        <f t="shared" si="32"/>
        <v>0</v>
      </c>
      <c r="AN151" s="156"/>
      <c r="AO151" s="807"/>
      <c r="AP151" s="1500"/>
      <c r="AQ151" s="1495"/>
      <c r="AR151" s="1490"/>
    </row>
    <row r="152" spans="6:44" ht="18" customHeight="1">
      <c r="F152" s="1485"/>
      <c r="G152" s="1495"/>
      <c r="H152" s="149" t="str">
        <f t="shared" si="28"/>
        <v xml:space="preserve">Lampada LED  </v>
      </c>
      <c r="I152" s="149">
        <f t="shared" si="28"/>
        <v>10</v>
      </c>
      <c r="J152" s="149">
        <f t="shared" si="28"/>
        <v>0</v>
      </c>
      <c r="K152" s="149">
        <f t="shared" si="28"/>
        <v>0</v>
      </c>
      <c r="L152" s="156"/>
      <c r="M152" s="807"/>
      <c r="N152" s="1500"/>
      <c r="O152" s="1495"/>
      <c r="P152" s="1490"/>
      <c r="T152" s="1485"/>
      <c r="U152" s="1495"/>
      <c r="V152" s="149" t="str">
        <f t="shared" ref="V152:Y152" si="33">V115</f>
        <v xml:space="preserve">Lampada LED  </v>
      </c>
      <c r="W152" s="149">
        <f t="shared" si="33"/>
        <v>10</v>
      </c>
      <c r="X152" s="149">
        <f t="shared" si="33"/>
        <v>0</v>
      </c>
      <c r="Y152" s="149">
        <f t="shared" si="33"/>
        <v>0</v>
      </c>
      <c r="Z152" s="156"/>
      <c r="AA152" s="807"/>
      <c r="AB152" s="1500"/>
      <c r="AC152" s="1495"/>
      <c r="AD152" s="1490"/>
      <c r="AH152" s="1485"/>
      <c r="AI152" s="1495"/>
      <c r="AJ152" s="149" t="str">
        <f t="shared" ref="AJ152:AM152" si="34">AJ115</f>
        <v xml:space="preserve">Lampada LED  </v>
      </c>
      <c r="AK152" s="149">
        <f t="shared" si="34"/>
        <v>10</v>
      </c>
      <c r="AL152" s="149">
        <f t="shared" si="34"/>
        <v>0</v>
      </c>
      <c r="AM152" s="149">
        <f t="shared" si="34"/>
        <v>0</v>
      </c>
      <c r="AN152" s="156"/>
      <c r="AO152" s="807"/>
      <c r="AP152" s="1500"/>
      <c r="AQ152" s="1495"/>
      <c r="AR152" s="1490"/>
    </row>
    <row r="153" spans="6:44" ht="15.75" thickBot="1">
      <c r="F153" s="1486"/>
      <c r="G153" s="1496"/>
      <c r="I153" s="158"/>
      <c r="J153" s="158"/>
      <c r="K153" s="158"/>
      <c r="L153" s="159">
        <f>SUM(J147:J153)</f>
        <v>0</v>
      </c>
      <c r="M153" s="1498"/>
      <c r="N153" s="1498"/>
      <c r="O153" s="1498"/>
      <c r="P153" s="1491"/>
      <c r="T153" s="1486"/>
      <c r="U153" s="1496"/>
      <c r="W153" s="158"/>
      <c r="X153" s="158"/>
      <c r="Y153" s="158"/>
      <c r="Z153" s="159">
        <f>SUM(X147:X153)</f>
        <v>0</v>
      </c>
      <c r="AA153" s="1498"/>
      <c r="AB153" s="1498"/>
      <c r="AC153" s="1498"/>
      <c r="AD153" s="1491"/>
      <c r="AH153" s="1486"/>
      <c r="AI153" s="1496"/>
      <c r="AK153" s="158"/>
      <c r="AL153" s="158"/>
      <c r="AM153" s="158"/>
      <c r="AN153" s="159">
        <f>SUM(AL147:AL153)</f>
        <v>0</v>
      </c>
      <c r="AO153" s="1498"/>
      <c r="AP153" s="1498"/>
      <c r="AQ153" s="1498"/>
      <c r="AR153" s="1491"/>
    </row>
    <row r="154" spans="6:44">
      <c r="F154" s="1484" t="s">
        <v>589</v>
      </c>
      <c r="G154" s="153"/>
      <c r="H154" s="153" t="str">
        <f t="shared" ref="H154:K158" si="35">H14</f>
        <v xml:space="preserve">Cafeteira elétrica pequena uso doméstico </v>
      </c>
      <c r="I154" s="153">
        <f t="shared" si="35"/>
        <v>600</v>
      </c>
      <c r="J154" s="153">
        <f t="shared" si="35"/>
        <v>0</v>
      </c>
      <c r="K154" s="153">
        <f t="shared" si="35"/>
        <v>0</v>
      </c>
      <c r="L154" s="153" t="s">
        <v>590</v>
      </c>
      <c r="M154" s="1487">
        <f>IF(AND(L155=0,L174=0),0,
IF(AND(L155&lt;&gt;0,L174&gt;0,L174&lt;=61),VLOOKUP(L174,'Dados Norma'!$A$3:$B$63,2,0),
IF(AND(L155&lt;&gt;0,L174&gt;61),0.33)))</f>
        <v>0</v>
      </c>
      <c r="N154" s="153">
        <f>L155*M154</f>
        <v>0</v>
      </c>
      <c r="O154" s="153"/>
      <c r="P154" s="1489">
        <f>N154</f>
        <v>0</v>
      </c>
      <c r="T154" s="1484" t="s">
        <v>589</v>
      </c>
      <c r="U154" s="153"/>
      <c r="V154" s="153" t="str">
        <f t="shared" ref="V154:Y154" si="36">V14</f>
        <v xml:space="preserve">Cafeteira elétrica pequena uso doméstico </v>
      </c>
      <c r="W154" s="153">
        <f t="shared" si="36"/>
        <v>600</v>
      </c>
      <c r="X154" s="153">
        <f t="shared" si="36"/>
        <v>0</v>
      </c>
      <c r="Y154" s="153">
        <f t="shared" si="36"/>
        <v>0</v>
      </c>
      <c r="Z154" s="153" t="s">
        <v>590</v>
      </c>
      <c r="AA154" s="1487">
        <f>IF(AND(Z155=0,Z174=0),0,
IF(AND(Z155&lt;&gt;0,Z174&gt;0,Z174&lt;=61),VLOOKUP(Z174,'Dados Norma'!$A$3:$B$63,2,0),
IF(AND(Z155&lt;&gt;0,Z174&gt;61),0.33)))</f>
        <v>0</v>
      </c>
      <c r="AB154" s="153">
        <f>Z155*AA154</f>
        <v>0</v>
      </c>
      <c r="AC154" s="153"/>
      <c r="AD154" s="1489">
        <f>AB154</f>
        <v>0</v>
      </c>
      <c r="AH154" s="1484" t="s">
        <v>589</v>
      </c>
      <c r="AI154" s="153"/>
      <c r="AJ154" s="153" t="str">
        <f t="shared" ref="AJ154:AM154" si="37">AJ14</f>
        <v xml:space="preserve">Cafeteira elétrica pequena uso doméstico </v>
      </c>
      <c r="AK154" s="153">
        <f t="shared" si="37"/>
        <v>600</v>
      </c>
      <c r="AL154" s="153">
        <f t="shared" si="37"/>
        <v>0</v>
      </c>
      <c r="AM154" s="153">
        <f t="shared" si="37"/>
        <v>0</v>
      </c>
      <c r="AN154" s="153" t="s">
        <v>590</v>
      </c>
      <c r="AO154" s="1487">
        <f>IF(AND(AN155=0,AN174=0),0,
IF(AND(AN155&lt;&gt;0,AN174&gt;0,AN174&lt;=61),VLOOKUP(AN174,'Dados Norma'!$A$3:$B$63,2,0),
IF(AND(AN155&lt;&gt;0,AN174&gt;61),0.33)))</f>
        <v>0</v>
      </c>
      <c r="AP154" s="153">
        <f>AN155*AO154</f>
        <v>0</v>
      </c>
      <c r="AQ154" s="153"/>
      <c r="AR154" s="1489">
        <f>AP154</f>
        <v>0</v>
      </c>
    </row>
    <row r="155" spans="6:44">
      <c r="F155" s="1485"/>
      <c r="H155" t="str">
        <f t="shared" si="35"/>
        <v xml:space="preserve">Cafeteira elétrica  uso comercial </v>
      </c>
      <c r="I155">
        <f t="shared" si="35"/>
        <v>1200</v>
      </c>
      <c r="J155">
        <f t="shared" si="35"/>
        <v>0</v>
      </c>
      <c r="K155">
        <f t="shared" si="35"/>
        <v>0</v>
      </c>
      <c r="L155">
        <f>SUM(K154:K174)</f>
        <v>0</v>
      </c>
      <c r="M155" s="1488">
        <f>IF(AND(L155=0,L229=0),0,
IF(AND(L155&lt;&gt;0,L229&gt;0,L229&lt;=61),VLOOKUP(L229,'Dados Norma'!$A$3:$B$63,2,0),
IF(AND(L155&lt;&gt;0,L229&gt;61),0.33)))</f>
        <v>0</v>
      </c>
      <c r="P155" s="1490"/>
      <c r="T155" s="1485"/>
      <c r="V155" t="str">
        <f t="shared" ref="V155:Y155" si="38">V15</f>
        <v xml:space="preserve">Cafeteira elétrica  uso comercial </v>
      </c>
      <c r="W155">
        <f t="shared" si="38"/>
        <v>1200</v>
      </c>
      <c r="X155">
        <f t="shared" si="38"/>
        <v>0</v>
      </c>
      <c r="Y155">
        <f t="shared" si="38"/>
        <v>0</v>
      </c>
      <c r="Z155">
        <f>SUM(Y154:Y174)</f>
        <v>0</v>
      </c>
      <c r="AA155" s="1488">
        <f>IF(AND(Z155=0,Z229=0),0,
IF(AND(Z155&lt;&gt;0,Z229&gt;0,Z229&lt;=61),VLOOKUP(Z229,'Dados Norma'!$A$3:$B$63,2,0),
IF(AND(Z155&lt;&gt;0,Z229&gt;61),0.33)))</f>
        <v>0</v>
      </c>
      <c r="AD155" s="1490"/>
      <c r="AH155" s="1485"/>
      <c r="AJ155" t="str">
        <f t="shared" ref="AJ155:AM155" si="39">AJ15</f>
        <v xml:space="preserve">Cafeteira elétrica  uso comercial </v>
      </c>
      <c r="AK155">
        <f t="shared" si="39"/>
        <v>1200</v>
      </c>
      <c r="AL155">
        <f t="shared" si="39"/>
        <v>0</v>
      </c>
      <c r="AM155">
        <f t="shared" si="39"/>
        <v>0</v>
      </c>
      <c r="AN155">
        <f>SUM(AM154:AM174)</f>
        <v>0</v>
      </c>
      <c r="AO155" s="1488">
        <f>IF(AND(AN155=0,AN229=0),0,
IF(AND(AN155&lt;&gt;0,AN229&gt;0,AN229&lt;=61),VLOOKUP(AN229,'Dados Norma'!$A$3:$B$63,2,0),
IF(AND(AN155&lt;&gt;0,AN229&gt;61),0.33)))</f>
        <v>0</v>
      </c>
      <c r="AR155" s="1490"/>
    </row>
    <row r="156" spans="6:44">
      <c r="F156" s="1485"/>
      <c r="H156" t="str">
        <f t="shared" si="35"/>
        <v>Chuveiro Elétrico 127 V</v>
      </c>
      <c r="I156">
        <f t="shared" si="35"/>
        <v>4400</v>
      </c>
      <c r="J156">
        <f t="shared" si="35"/>
        <v>0</v>
      </c>
      <c r="K156">
        <f t="shared" si="35"/>
        <v>0</v>
      </c>
      <c r="L156">
        <f>L155/1000</f>
        <v>0</v>
      </c>
      <c r="M156" s="1488">
        <f>IF(AND(L156=0,L230=0),0,
IF(AND(L156&lt;&gt;0,L230&gt;0,L230&lt;=61),VLOOKUP(L230,'Dados Norma'!$A$3:$B$63,2,0),
IF(AND(L156&lt;&gt;0,L230&gt;61),0.33)))</f>
        <v>0</v>
      </c>
      <c r="P156" s="1490"/>
      <c r="T156" s="1485"/>
      <c r="V156" t="str">
        <f t="shared" ref="V156:Y156" si="40">V16</f>
        <v>Chuveiro Elétrico 127 V</v>
      </c>
      <c r="W156">
        <f t="shared" si="40"/>
        <v>4400</v>
      </c>
      <c r="X156">
        <f t="shared" si="40"/>
        <v>0</v>
      </c>
      <c r="Y156">
        <f t="shared" si="40"/>
        <v>0</v>
      </c>
      <c r="Z156">
        <f>Z155/1000</f>
        <v>0</v>
      </c>
      <c r="AA156" s="1488">
        <f>IF(AND(Z156=0,Z230=0),0,
IF(AND(Z156&lt;&gt;0,Z230&gt;0,Z230&lt;=61),VLOOKUP(Z230,'Dados Norma'!$A$3:$B$63,2,0),
IF(AND(Z156&lt;&gt;0,Z230&gt;61),0.33)))</f>
        <v>0</v>
      </c>
      <c r="AD156" s="1490"/>
      <c r="AH156" s="1485"/>
      <c r="AJ156" t="str">
        <f t="shared" ref="AJ156:AM156" si="41">AJ16</f>
        <v>Chuveiro Elétrico 127 V</v>
      </c>
      <c r="AK156">
        <f t="shared" si="41"/>
        <v>4400</v>
      </c>
      <c r="AL156">
        <f t="shared" si="41"/>
        <v>0</v>
      </c>
      <c r="AM156">
        <f t="shared" si="41"/>
        <v>0</v>
      </c>
      <c r="AN156">
        <f>AN155/1000</f>
        <v>0</v>
      </c>
      <c r="AO156" s="1488">
        <f>IF(AND(AN156=0,AN230=0),0,
IF(AND(AN156&lt;&gt;0,AN230&gt;0,AN230&lt;=61),VLOOKUP(AN230,'Dados Norma'!$A$3:$B$63,2,0),
IF(AND(AN156&lt;&gt;0,AN230&gt;61),0.33)))</f>
        <v>0</v>
      </c>
      <c r="AR156" s="1490"/>
    </row>
    <row r="157" spans="6:44">
      <c r="F157" s="1485"/>
      <c r="H157" t="str">
        <f t="shared" si="35"/>
        <v>Chuveiro Elétrico 220 V</v>
      </c>
      <c r="I157">
        <f t="shared" si="35"/>
        <v>6000</v>
      </c>
      <c r="J157">
        <f t="shared" si="35"/>
        <v>0</v>
      </c>
      <c r="K157">
        <f t="shared" si="35"/>
        <v>0</v>
      </c>
      <c r="P157" s="1490"/>
      <c r="T157" s="1485"/>
      <c r="V157" t="str">
        <f t="shared" ref="V157:Y157" si="42">V17</f>
        <v>Chuveiro Elétrico 220 V</v>
      </c>
      <c r="W157">
        <f t="shared" si="42"/>
        <v>6000</v>
      </c>
      <c r="X157">
        <f t="shared" si="42"/>
        <v>0</v>
      </c>
      <c r="Y157">
        <f t="shared" si="42"/>
        <v>0</v>
      </c>
      <c r="AD157" s="1490"/>
      <c r="AH157" s="1485"/>
      <c r="AJ157" t="str">
        <f t="shared" ref="AJ157:AM157" si="43">AJ17</f>
        <v>Chuveiro Elétrico 220 V</v>
      </c>
      <c r="AK157">
        <f t="shared" si="43"/>
        <v>6000</v>
      </c>
      <c r="AL157">
        <f t="shared" si="43"/>
        <v>0</v>
      </c>
      <c r="AM157">
        <f t="shared" si="43"/>
        <v>0</v>
      </c>
      <c r="AR157" s="1490"/>
    </row>
    <row r="158" spans="6:44">
      <c r="F158" s="1485"/>
      <c r="H158" t="str">
        <f t="shared" si="35"/>
        <v xml:space="preserve">Chuveiro 4 estações </v>
      </c>
      <c r="I158">
        <f t="shared" ref="I158:L158" si="44">I18</f>
        <v>6500</v>
      </c>
      <c r="J158">
        <f t="shared" si="44"/>
        <v>0</v>
      </c>
      <c r="K158">
        <f t="shared" si="44"/>
        <v>0</v>
      </c>
      <c r="L158">
        <f t="shared" si="44"/>
        <v>0</v>
      </c>
      <c r="P158" s="1490"/>
      <c r="T158" s="1485"/>
      <c r="V158" t="str">
        <f t="shared" ref="V158:Y158" si="45">V18</f>
        <v xml:space="preserve">Chuveiro 4 estações </v>
      </c>
      <c r="W158">
        <f t="shared" si="45"/>
        <v>6500</v>
      </c>
      <c r="X158">
        <f t="shared" si="45"/>
        <v>0</v>
      </c>
      <c r="Y158">
        <f t="shared" si="45"/>
        <v>0</v>
      </c>
      <c r="AD158" s="1490"/>
      <c r="AH158" s="1485"/>
      <c r="AJ158" t="str">
        <f t="shared" ref="AJ158:AM158" si="46">AJ18</f>
        <v xml:space="preserve">Chuveiro 4 estações </v>
      </c>
      <c r="AK158">
        <f t="shared" si="46"/>
        <v>6500</v>
      </c>
      <c r="AL158">
        <f t="shared" si="46"/>
        <v>0</v>
      </c>
      <c r="AM158">
        <f t="shared" si="46"/>
        <v>0</v>
      </c>
      <c r="AR158" s="1490"/>
    </row>
    <row r="159" spans="6:44">
      <c r="F159" s="1485"/>
      <c r="H159" t="str">
        <f>H67</f>
        <v xml:space="preserve">Torneira elétrica </v>
      </c>
      <c r="I159">
        <f t="shared" ref="I159:L159" si="47">I67</f>
        <v>2000</v>
      </c>
      <c r="J159">
        <f t="shared" si="47"/>
        <v>0</v>
      </c>
      <c r="K159">
        <f t="shared" si="47"/>
        <v>0</v>
      </c>
      <c r="L159">
        <f t="shared" si="47"/>
        <v>0</v>
      </c>
      <c r="P159" s="1490"/>
      <c r="T159" s="1485"/>
      <c r="V159" t="str">
        <f>V67</f>
        <v xml:space="preserve">Torneira elétrica </v>
      </c>
      <c r="W159">
        <f t="shared" ref="W159:Y159" si="48">W67</f>
        <v>2000</v>
      </c>
      <c r="X159">
        <f t="shared" si="48"/>
        <v>0</v>
      </c>
      <c r="Y159">
        <f t="shared" si="48"/>
        <v>0</v>
      </c>
      <c r="AD159" s="1490"/>
      <c r="AH159" s="1485"/>
      <c r="AJ159" t="str">
        <f>AJ67</f>
        <v xml:space="preserve">Torneira elétrica </v>
      </c>
      <c r="AK159">
        <f t="shared" ref="AK159:AM159" si="49">AK67</f>
        <v>2000</v>
      </c>
      <c r="AL159">
        <f t="shared" si="49"/>
        <v>0</v>
      </c>
      <c r="AM159">
        <f t="shared" si="49"/>
        <v>0</v>
      </c>
      <c r="AR159" s="1490"/>
    </row>
    <row r="160" spans="6:44">
      <c r="F160" s="1485"/>
      <c r="H160" s="149" t="str">
        <f>H89</f>
        <v xml:space="preserve">Cafeteira elétrica  uso comercial </v>
      </c>
      <c r="I160" s="149">
        <f t="shared" ref="I160:L160" si="50">I89</f>
        <v>1200</v>
      </c>
      <c r="J160" s="149">
        <f t="shared" si="50"/>
        <v>0</v>
      </c>
      <c r="K160" s="149">
        <f t="shared" si="50"/>
        <v>0</v>
      </c>
      <c r="L160" s="149">
        <f t="shared" si="50"/>
        <v>0</v>
      </c>
      <c r="P160" s="1490"/>
      <c r="T160" s="1485"/>
      <c r="V160" s="149" t="str">
        <f>V89</f>
        <v xml:space="preserve">Cafeteira elétrica  uso comercial </v>
      </c>
      <c r="W160" s="149">
        <f t="shared" ref="W160:Y160" si="51">W89</f>
        <v>1200</v>
      </c>
      <c r="X160" s="149">
        <f t="shared" si="51"/>
        <v>0</v>
      </c>
      <c r="Y160" s="149">
        <f t="shared" si="51"/>
        <v>0</v>
      </c>
      <c r="AD160" s="1490"/>
      <c r="AH160" s="1485"/>
      <c r="AJ160" s="149" t="str">
        <f>AJ89</f>
        <v xml:space="preserve">Cafeteira elétrica  uso comercial </v>
      </c>
      <c r="AK160" s="149">
        <f t="shared" ref="AK160:AM160" si="52">AK89</f>
        <v>1200</v>
      </c>
      <c r="AL160" s="149">
        <f t="shared" si="52"/>
        <v>0</v>
      </c>
      <c r="AM160" s="149">
        <f t="shared" si="52"/>
        <v>0</v>
      </c>
      <c r="AR160" s="1490"/>
    </row>
    <row r="161" spans="6:44">
      <c r="F161" s="1485"/>
      <c r="H161" s="149" t="str">
        <f>H90</f>
        <v xml:space="preserve">Cafeteira  pequena   </v>
      </c>
      <c r="I161" s="149">
        <f t="shared" ref="I161:L161" si="53">I90</f>
        <v>600</v>
      </c>
      <c r="J161" s="149">
        <f t="shared" si="53"/>
        <v>0</v>
      </c>
      <c r="K161" s="149">
        <f t="shared" si="53"/>
        <v>0</v>
      </c>
      <c r="L161" s="149">
        <f t="shared" si="53"/>
        <v>0</v>
      </c>
      <c r="P161" s="1490"/>
      <c r="T161" s="1485"/>
      <c r="V161" s="149" t="str">
        <f>V90</f>
        <v xml:space="preserve">Cafeteira  pequena   </v>
      </c>
      <c r="W161" s="149">
        <f t="shared" ref="W161:Y161" si="54">W90</f>
        <v>600</v>
      </c>
      <c r="X161" s="149">
        <f t="shared" si="54"/>
        <v>0</v>
      </c>
      <c r="Y161" s="149">
        <f t="shared" si="54"/>
        <v>0</v>
      </c>
      <c r="AD161" s="1490"/>
      <c r="AH161" s="1485"/>
      <c r="AJ161" s="149" t="str">
        <f>AJ90</f>
        <v xml:space="preserve">Cafeteira  pequena   </v>
      </c>
      <c r="AK161" s="149">
        <f t="shared" ref="AK161:AM161" si="55">AK90</f>
        <v>600</v>
      </c>
      <c r="AL161" s="149">
        <f t="shared" si="55"/>
        <v>0</v>
      </c>
      <c r="AM161" s="149">
        <f t="shared" si="55"/>
        <v>0</v>
      </c>
      <c r="AR161" s="1490"/>
    </row>
    <row r="162" spans="6:44">
      <c r="F162" s="1485"/>
      <c r="H162" s="149" t="str">
        <f>H92</f>
        <v>Chuveiro Elétrico</v>
      </c>
      <c r="I162" s="149">
        <f t="shared" ref="I162:L162" si="56">I92</f>
        <v>6600</v>
      </c>
      <c r="J162" s="149">
        <f t="shared" si="56"/>
        <v>0</v>
      </c>
      <c r="K162" s="149">
        <f t="shared" si="56"/>
        <v>0</v>
      </c>
      <c r="L162" s="149">
        <f t="shared" si="56"/>
        <v>0</v>
      </c>
      <c r="P162" s="1490"/>
      <c r="T162" s="1485"/>
      <c r="V162" s="149" t="str">
        <f>V92</f>
        <v>Chuveiro Elétrico</v>
      </c>
      <c r="W162" s="149">
        <f t="shared" ref="W162:Y162" si="57">W92</f>
        <v>6600</v>
      </c>
      <c r="X162" s="149">
        <f t="shared" si="57"/>
        <v>0</v>
      </c>
      <c r="Y162" s="149">
        <f t="shared" si="57"/>
        <v>0</v>
      </c>
      <c r="AD162" s="1490"/>
      <c r="AH162" s="1485"/>
      <c r="AJ162" s="149" t="str">
        <f>AJ92</f>
        <v>Chuveiro Elétrico</v>
      </c>
      <c r="AK162" s="149">
        <f t="shared" ref="AK162:AM162" si="58">AK92</f>
        <v>6600</v>
      </c>
      <c r="AL162" s="149">
        <f t="shared" si="58"/>
        <v>0</v>
      </c>
      <c r="AM162" s="149">
        <f t="shared" si="58"/>
        <v>0</v>
      </c>
      <c r="AR162" s="1490"/>
    </row>
    <row r="163" spans="6:44">
      <c r="F163" s="1485"/>
      <c r="H163" s="149" t="str">
        <f t="shared" ref="H163:L164" si="59">H93</f>
        <v xml:space="preserve">Chuveiro Elétrico </v>
      </c>
      <c r="I163" s="149">
        <f t="shared" si="59"/>
        <v>4400</v>
      </c>
      <c r="J163" s="149">
        <f t="shared" si="59"/>
        <v>0</v>
      </c>
      <c r="K163" s="149">
        <f t="shared" si="59"/>
        <v>0</v>
      </c>
      <c r="L163" s="149">
        <f t="shared" si="59"/>
        <v>0</v>
      </c>
      <c r="P163" s="1490"/>
      <c r="T163" s="1485"/>
      <c r="V163" s="149" t="str">
        <f t="shared" ref="V163:Y163" si="60">V93</f>
        <v xml:space="preserve">Chuveiro Elétrico </v>
      </c>
      <c r="W163" s="149">
        <f t="shared" si="60"/>
        <v>4400</v>
      </c>
      <c r="X163" s="149">
        <f t="shared" si="60"/>
        <v>0</v>
      </c>
      <c r="Y163" s="149">
        <f t="shared" si="60"/>
        <v>0</v>
      </c>
      <c r="AD163" s="1490"/>
      <c r="AH163" s="1485"/>
      <c r="AJ163" s="149" t="str">
        <f t="shared" ref="AJ163:AM163" si="61">AJ93</f>
        <v xml:space="preserve">Chuveiro Elétrico </v>
      </c>
      <c r="AK163" s="149">
        <f t="shared" si="61"/>
        <v>4400</v>
      </c>
      <c r="AL163" s="149">
        <f t="shared" si="61"/>
        <v>0</v>
      </c>
      <c r="AM163" s="149">
        <f t="shared" si="61"/>
        <v>0</v>
      </c>
      <c r="AR163" s="1490"/>
    </row>
    <row r="164" spans="6:44">
      <c r="F164" s="1485"/>
      <c r="H164" s="149" t="str">
        <f t="shared" si="59"/>
        <v xml:space="preserve">Chuveiro Elétrico </v>
      </c>
      <c r="I164" s="149">
        <f t="shared" si="59"/>
        <v>9800</v>
      </c>
      <c r="J164" s="149">
        <f t="shared" si="59"/>
        <v>0</v>
      </c>
      <c r="K164" s="149">
        <f t="shared" si="59"/>
        <v>0</v>
      </c>
      <c r="L164" s="149">
        <f t="shared" si="59"/>
        <v>0</v>
      </c>
      <c r="P164" s="1490"/>
      <c r="T164" s="1485"/>
      <c r="V164" s="149" t="str">
        <f t="shared" ref="V164:Y164" si="62">V94</f>
        <v xml:space="preserve">Chuveiro Elétrico </v>
      </c>
      <c r="W164" s="149">
        <f t="shared" si="62"/>
        <v>9800</v>
      </c>
      <c r="X164" s="149">
        <f t="shared" si="62"/>
        <v>0</v>
      </c>
      <c r="Y164" s="149">
        <f t="shared" si="62"/>
        <v>0</v>
      </c>
      <c r="AD164" s="1490"/>
      <c r="AH164" s="1485"/>
      <c r="AJ164" s="149" t="str">
        <f t="shared" ref="AJ164:AM164" si="63">AJ94</f>
        <v xml:space="preserve">Chuveiro Elétrico </v>
      </c>
      <c r="AK164" s="149">
        <f t="shared" si="63"/>
        <v>9800</v>
      </c>
      <c r="AL164" s="149">
        <f t="shared" si="63"/>
        <v>0</v>
      </c>
      <c r="AM164" s="149">
        <f t="shared" si="63"/>
        <v>0</v>
      </c>
      <c r="AR164" s="1490"/>
    </row>
    <row r="165" spans="6:44">
      <c r="F165" s="1485"/>
      <c r="H165" s="149" t="str">
        <f>H123</f>
        <v xml:space="preserve">Panela elétrica </v>
      </c>
      <c r="I165" s="149">
        <f t="shared" ref="I165:K165" si="64">I123</f>
        <v>1100</v>
      </c>
      <c r="J165" s="149">
        <f t="shared" si="64"/>
        <v>0</v>
      </c>
      <c r="K165" s="149">
        <f t="shared" si="64"/>
        <v>0</v>
      </c>
      <c r="P165" s="1490"/>
      <c r="T165" s="1485"/>
      <c r="V165" s="149" t="str">
        <f>V123</f>
        <v xml:space="preserve">Panela elétrica </v>
      </c>
      <c r="W165" s="149">
        <f t="shared" ref="W165:Y165" si="65">W123</f>
        <v>1100</v>
      </c>
      <c r="X165" s="149">
        <f t="shared" si="65"/>
        <v>0</v>
      </c>
      <c r="Y165" s="149">
        <f t="shared" si="65"/>
        <v>0</v>
      </c>
      <c r="AD165" s="1490"/>
      <c r="AH165" s="1485"/>
      <c r="AJ165" s="149" t="str">
        <f>AJ123</f>
        <v xml:space="preserve">Panela elétrica </v>
      </c>
      <c r="AK165" s="149">
        <f t="shared" ref="AK165:AM165" si="66">AK123</f>
        <v>1100</v>
      </c>
      <c r="AL165" s="149">
        <f t="shared" si="66"/>
        <v>0</v>
      </c>
      <c r="AM165" s="149">
        <f t="shared" si="66"/>
        <v>0</v>
      </c>
      <c r="AR165" s="1490"/>
    </row>
    <row r="166" spans="6:44">
      <c r="F166" s="1485"/>
      <c r="H166" t="str">
        <f>H131</f>
        <v xml:space="preserve">Torneira elétrica </v>
      </c>
      <c r="I166">
        <f t="shared" ref="I166:K166" si="67">I131</f>
        <v>2500</v>
      </c>
      <c r="J166">
        <f t="shared" si="67"/>
        <v>0</v>
      </c>
      <c r="K166">
        <f t="shared" si="67"/>
        <v>0</v>
      </c>
      <c r="P166" s="1490"/>
      <c r="T166" s="1485"/>
      <c r="V166" t="str">
        <f>V131</f>
        <v xml:space="preserve">Torneira elétrica </v>
      </c>
      <c r="W166">
        <f t="shared" ref="W166:Y166" si="68">W131</f>
        <v>2500</v>
      </c>
      <c r="X166">
        <f t="shared" si="68"/>
        <v>0</v>
      </c>
      <c r="Y166">
        <f t="shared" si="68"/>
        <v>0</v>
      </c>
      <c r="AD166" s="1490"/>
      <c r="AH166" s="1485"/>
      <c r="AJ166" t="str">
        <f>AJ131</f>
        <v xml:space="preserve">Torneira elétrica </v>
      </c>
      <c r="AK166">
        <f t="shared" ref="AK166:AM166" si="69">AK131</f>
        <v>2500</v>
      </c>
      <c r="AL166">
        <f t="shared" si="69"/>
        <v>0</v>
      </c>
      <c r="AM166">
        <f t="shared" si="69"/>
        <v>0</v>
      </c>
      <c r="AR166" s="1490"/>
    </row>
    <row r="167" spans="6:44">
      <c r="F167" s="1485"/>
      <c r="P167" s="1490"/>
      <c r="T167" s="1485"/>
      <c r="AD167" s="1490"/>
      <c r="AH167" s="1485"/>
      <c r="AR167" s="1490"/>
    </row>
    <row r="168" spans="6:44">
      <c r="F168" s="1485"/>
      <c r="P168" s="1490"/>
      <c r="T168" s="1485"/>
      <c r="AD168" s="1490"/>
      <c r="AH168" s="1485"/>
      <c r="AR168" s="1490"/>
    </row>
    <row r="169" spans="6:44">
      <c r="F169" s="1485"/>
      <c r="P169" s="1490"/>
      <c r="T169" s="1485"/>
      <c r="AD169" s="1490"/>
      <c r="AH169" s="1485"/>
      <c r="AR169" s="1490"/>
    </row>
    <row r="170" spans="6:44">
      <c r="F170" s="1485"/>
      <c r="P170" s="1490"/>
      <c r="T170" s="1485"/>
      <c r="AD170" s="1490"/>
      <c r="AH170" s="1485"/>
      <c r="AR170" s="1490"/>
    </row>
    <row r="171" spans="6:44">
      <c r="F171" s="1485"/>
      <c r="P171" s="1490"/>
      <c r="T171" s="1485"/>
      <c r="AD171" s="1490"/>
      <c r="AH171" s="1485"/>
      <c r="AR171" s="1490"/>
    </row>
    <row r="172" spans="6:44">
      <c r="F172" s="1485"/>
      <c r="P172" s="1490"/>
      <c r="T172" s="1485"/>
      <c r="AD172" s="1490"/>
      <c r="AH172" s="1485"/>
      <c r="AR172" s="1490"/>
    </row>
    <row r="173" spans="6:44">
      <c r="F173" s="1485"/>
      <c r="P173" s="1490"/>
      <c r="T173" s="1485"/>
      <c r="AD173" s="1490"/>
      <c r="AH173" s="1485"/>
      <c r="AR173" s="1490"/>
    </row>
    <row r="174" spans="6:44" ht="15.75" thickBot="1">
      <c r="F174" s="1486"/>
      <c r="G174" s="158"/>
      <c r="H174" s="158"/>
      <c r="I174" s="158"/>
      <c r="J174" s="158"/>
      <c r="K174" s="158"/>
      <c r="L174" s="159">
        <f>SUM(J154:J174)</f>
        <v>0</v>
      </c>
      <c r="M174" s="158"/>
      <c r="N174" s="158"/>
      <c r="O174" s="158"/>
      <c r="P174" s="1491"/>
      <c r="T174" s="1486"/>
      <c r="U174" s="158"/>
      <c r="V174" s="158"/>
      <c r="W174" s="158"/>
      <c r="X174" s="158"/>
      <c r="Y174" s="158"/>
      <c r="Z174" s="159">
        <f>SUM(X154:X174)</f>
        <v>0</v>
      </c>
      <c r="AA174" s="158"/>
      <c r="AB174" s="158"/>
      <c r="AC174" s="158"/>
      <c r="AD174" s="1491"/>
      <c r="AH174" s="1486"/>
      <c r="AI174" s="158"/>
      <c r="AJ174" s="158"/>
      <c r="AK174" s="158"/>
      <c r="AL174" s="158"/>
      <c r="AM174" s="158"/>
      <c r="AN174" s="159">
        <f>SUM(AL154:AL174)</f>
        <v>0</v>
      </c>
      <c r="AO174" s="158"/>
      <c r="AP174" s="158"/>
      <c r="AQ174" s="158"/>
      <c r="AR174" s="1491"/>
    </row>
    <row r="175" spans="6:44">
      <c r="F175" s="1484" t="s">
        <v>591</v>
      </c>
      <c r="G175" s="153"/>
      <c r="H175" s="153" t="str">
        <f t="shared" ref="H175:K178" si="70">H4</f>
        <v>Aquecedor de água por acumulação até 80 L</v>
      </c>
      <c r="I175" s="153">
        <f t="shared" si="70"/>
        <v>1500</v>
      </c>
      <c r="J175" s="153">
        <f t="shared" si="70"/>
        <v>0</v>
      </c>
      <c r="K175" s="153">
        <f t="shared" si="70"/>
        <v>0</v>
      </c>
      <c r="L175" s="153">
        <f>SUM(K175:K192)</f>
        <v>0</v>
      </c>
      <c r="M175" s="1487">
        <f>IF(AND(L176=0,L192=0),0,
IF(AND(L176&lt;&gt;0,L192&gt;0,L192&lt;=61),VLOOKUP(L192,'Dados Norma'!$A$3:$B$63,2,0),
IF(AND(L176&lt;&gt;0,L192&gt;61),0.33)))</f>
        <v>0</v>
      </c>
      <c r="N175" s="153">
        <f>L175*M175</f>
        <v>0</v>
      </c>
      <c r="O175" s="153"/>
      <c r="P175" s="1489">
        <f>N175</f>
        <v>0</v>
      </c>
      <c r="T175" s="1484" t="s">
        <v>591</v>
      </c>
      <c r="U175" s="153"/>
      <c r="V175" s="153" t="str">
        <f t="shared" ref="V175:Y178" si="71">V4</f>
        <v>Aquecedor de água por acumulação até 80 L</v>
      </c>
      <c r="W175" s="153">
        <f t="shared" si="71"/>
        <v>1500</v>
      </c>
      <c r="X175" s="153">
        <f t="shared" si="71"/>
        <v>0</v>
      </c>
      <c r="Y175" s="153">
        <f t="shared" si="71"/>
        <v>0</v>
      </c>
      <c r="Z175" s="153">
        <f>SUM(Y175:Y192)</f>
        <v>0</v>
      </c>
      <c r="AA175" s="1487">
        <f>IF(AND(Z176=0,Z192=0),0,
IF(AND(Z176&lt;&gt;0,Z192&gt;0,Z192&lt;=61),VLOOKUP(Z192,'Dados Norma'!$A$3:$B$63,2,0),
IF(AND(Z176&lt;&gt;0,Z192&gt;61),0.33)))</f>
        <v>0</v>
      </c>
      <c r="AB175" s="153">
        <f>Z175*AA175</f>
        <v>0</v>
      </c>
      <c r="AC175" s="153"/>
      <c r="AD175" s="1489">
        <f>AB175</f>
        <v>0</v>
      </c>
      <c r="AH175" s="1484" t="s">
        <v>591</v>
      </c>
      <c r="AI175" s="153"/>
      <c r="AJ175" s="153" t="str">
        <f t="shared" ref="AJ175:AM178" si="72">AJ4</f>
        <v>Aquecedor de água por acumulação até 80 L</v>
      </c>
      <c r="AK175" s="153">
        <f t="shared" si="72"/>
        <v>1500</v>
      </c>
      <c r="AL175" s="153">
        <f t="shared" si="72"/>
        <v>0</v>
      </c>
      <c r="AM175" s="153">
        <f t="shared" si="72"/>
        <v>0</v>
      </c>
      <c r="AN175" s="153">
        <f>SUM(AM175:AM192)</f>
        <v>0</v>
      </c>
      <c r="AO175" s="1487">
        <f>IF(AND(AN176=0,AN192=0),0,
IF(AND(AN176&lt;&gt;0,AN192&gt;0,AN192&lt;=61),VLOOKUP(AN192,'Dados Norma'!$A$3:$B$63,2,0),
IF(AND(AN176&lt;&gt;0,AN192&gt;61),0.33)))</f>
        <v>0</v>
      </c>
      <c r="AP175" s="153">
        <f>AN175*AO175</f>
        <v>0</v>
      </c>
      <c r="AQ175" s="153"/>
      <c r="AR175" s="1489">
        <f>AP175</f>
        <v>0</v>
      </c>
    </row>
    <row r="176" spans="6:44">
      <c r="F176" s="1485"/>
      <c r="H176" t="str">
        <f t="shared" si="70"/>
        <v>Aquecedor de água por acumulação de 100 a 150 L</v>
      </c>
      <c r="I176">
        <f t="shared" si="70"/>
        <v>2500</v>
      </c>
      <c r="J176">
        <f t="shared" si="70"/>
        <v>0</v>
      </c>
      <c r="K176">
        <f t="shared" si="70"/>
        <v>0</v>
      </c>
      <c r="L176">
        <f>L175/1000</f>
        <v>0</v>
      </c>
      <c r="M176" s="1488">
        <f>IF(AND(L176=0,L252=0),0,
IF(AND(L176&lt;&gt;0,L252&gt;0,L252&lt;=61),VLOOKUP(L252,'Dados Norma'!$A$3:$B$63,2,0),
IF(AND(L176&lt;&gt;0,L252&gt;61),0.33)))</f>
        <v>0</v>
      </c>
      <c r="P176" s="1490"/>
      <c r="T176" s="1485"/>
      <c r="V176" t="str">
        <f t="shared" si="71"/>
        <v>Aquecedor de água por acumulação de 100 a 150 L</v>
      </c>
      <c r="W176">
        <f t="shared" si="71"/>
        <v>2500</v>
      </c>
      <c r="X176">
        <f t="shared" si="71"/>
        <v>0</v>
      </c>
      <c r="Y176">
        <f t="shared" si="71"/>
        <v>0</v>
      </c>
      <c r="Z176">
        <f>Z175/1000</f>
        <v>0</v>
      </c>
      <c r="AA176" s="1488">
        <f>IF(AND(Z176=0,Z252=0),0,
IF(AND(Z176&lt;&gt;0,Z252&gt;0,Z252&lt;=61),VLOOKUP(Z252,'Dados Norma'!$A$3:$B$63,2,0),
IF(AND(Z176&lt;&gt;0,Z252&gt;61),0.33)))</f>
        <v>0</v>
      </c>
      <c r="AD176" s="1490"/>
      <c r="AH176" s="1485"/>
      <c r="AJ176" t="str">
        <f t="shared" si="72"/>
        <v>Aquecedor de água por acumulação de 100 a 150 L</v>
      </c>
      <c r="AK176">
        <f t="shared" si="72"/>
        <v>2500</v>
      </c>
      <c r="AL176">
        <f t="shared" si="72"/>
        <v>0</v>
      </c>
      <c r="AM176">
        <f t="shared" si="72"/>
        <v>0</v>
      </c>
      <c r="AN176">
        <f>AN175/1000</f>
        <v>0</v>
      </c>
      <c r="AO176" s="1488">
        <f>IF(AND(AN176=0,AN252=0),0,
IF(AND(AN176&lt;&gt;0,AN252&gt;0,AN252&lt;=61),VLOOKUP(AN252,'Dados Norma'!$A$3:$B$63,2,0),
IF(AND(AN176&lt;&gt;0,AN252&gt;61),0.33)))</f>
        <v>0</v>
      </c>
      <c r="AR176" s="1490"/>
    </row>
    <row r="177" spans="6:44">
      <c r="F177" s="1485"/>
      <c r="H177" t="str">
        <f t="shared" si="70"/>
        <v>Aquecedor de água por acumulação de 200 a 400 L</v>
      </c>
      <c r="I177">
        <f t="shared" si="70"/>
        <v>4000</v>
      </c>
      <c r="J177">
        <f t="shared" si="70"/>
        <v>0</v>
      </c>
      <c r="K177">
        <f t="shared" si="70"/>
        <v>0</v>
      </c>
      <c r="M177" s="1488">
        <f>IF(AND(L177=0,L253=0),0,
IF(AND(L177&lt;&gt;0,L253&gt;0,L253&lt;=61),VLOOKUP(L253,'Dados Norma'!$A$3:$B$63,2,0),
IF(AND(L177&lt;&gt;0,L253&gt;61),0.33)))</f>
        <v>0</v>
      </c>
      <c r="P177" s="1490"/>
      <c r="T177" s="1485"/>
      <c r="V177" t="str">
        <f t="shared" si="71"/>
        <v>Aquecedor de água por acumulação de 200 a 400 L</v>
      </c>
      <c r="W177">
        <f t="shared" si="71"/>
        <v>4000</v>
      </c>
      <c r="X177">
        <f t="shared" si="71"/>
        <v>0</v>
      </c>
      <c r="Y177">
        <f t="shared" si="71"/>
        <v>0</v>
      </c>
      <c r="AA177" s="1488">
        <f>IF(AND(Z177=0,Z253=0),0,
IF(AND(Z177&lt;&gt;0,Z253&gt;0,Z253&lt;=61),VLOOKUP(Z253,'Dados Norma'!$A$3:$B$63,2,0),
IF(AND(Z177&lt;&gt;0,Z253&gt;61),0.33)))</f>
        <v>0</v>
      </c>
      <c r="AD177" s="1490"/>
      <c r="AH177" s="1485"/>
      <c r="AJ177" t="str">
        <f t="shared" si="72"/>
        <v>Aquecedor de água por acumulação de 200 a 400 L</v>
      </c>
      <c r="AK177">
        <f t="shared" si="72"/>
        <v>4000</v>
      </c>
      <c r="AL177">
        <f t="shared" si="72"/>
        <v>0</v>
      </c>
      <c r="AM177">
        <f t="shared" si="72"/>
        <v>0</v>
      </c>
      <c r="AO177" s="1488">
        <f>IF(AND(AN177=0,AN253=0),0,
IF(AND(AN177&lt;&gt;0,AN253&gt;0,AN253&lt;=61),VLOOKUP(AN253,'Dados Norma'!$A$3:$B$63,2,0),
IF(AND(AN177&lt;&gt;0,AN253&gt;61),0.33)))</f>
        <v>0</v>
      </c>
      <c r="AR177" s="1490"/>
    </row>
    <row r="178" spans="6:44">
      <c r="F178" s="1485"/>
      <c r="H178" t="str">
        <f t="shared" si="70"/>
        <v xml:space="preserve">Aquecedor de água por Tampa </v>
      </c>
      <c r="I178">
        <f t="shared" si="70"/>
        <v>6000</v>
      </c>
      <c r="J178">
        <f t="shared" si="70"/>
        <v>0</v>
      </c>
      <c r="K178">
        <f t="shared" si="70"/>
        <v>0</v>
      </c>
      <c r="P178" s="1490"/>
      <c r="T178" s="1485"/>
      <c r="V178" t="str">
        <f t="shared" si="71"/>
        <v xml:space="preserve">Aquecedor de água por Tampa </v>
      </c>
      <c r="W178">
        <f t="shared" si="71"/>
        <v>6000</v>
      </c>
      <c r="X178">
        <f t="shared" si="71"/>
        <v>0</v>
      </c>
      <c r="Y178">
        <f t="shared" si="71"/>
        <v>0</v>
      </c>
      <c r="AD178" s="1490"/>
      <c r="AH178" s="1485"/>
      <c r="AJ178" t="str">
        <f t="shared" si="72"/>
        <v xml:space="preserve">Aquecedor de água por Tampa </v>
      </c>
      <c r="AK178">
        <f t="shared" si="72"/>
        <v>6000</v>
      </c>
      <c r="AL178">
        <f t="shared" si="72"/>
        <v>0</v>
      </c>
      <c r="AM178">
        <f t="shared" si="72"/>
        <v>0</v>
      </c>
      <c r="AR178" s="1490"/>
    </row>
    <row r="179" spans="6:44">
      <c r="F179" s="1485"/>
      <c r="H179" t="str">
        <f t="shared" ref="H179:K179" si="73">H8</f>
        <v>Aquecedor de ambiente</v>
      </c>
      <c r="I179">
        <f t="shared" si="73"/>
        <v>1000</v>
      </c>
      <c r="J179">
        <f t="shared" si="73"/>
        <v>0</v>
      </c>
      <c r="K179">
        <f t="shared" si="73"/>
        <v>0</v>
      </c>
      <c r="P179" s="1490"/>
      <c r="T179" s="1485"/>
      <c r="V179" t="str">
        <f t="shared" ref="V179:Y179" si="74">V8</f>
        <v>Aquecedor de ambiente</v>
      </c>
      <c r="W179">
        <f t="shared" si="74"/>
        <v>1000</v>
      </c>
      <c r="X179">
        <f t="shared" si="74"/>
        <v>0</v>
      </c>
      <c r="Y179">
        <f t="shared" si="74"/>
        <v>0</v>
      </c>
      <c r="AD179" s="1490"/>
      <c r="AH179" s="1485"/>
      <c r="AJ179" t="str">
        <f t="shared" ref="AJ179:AM179" si="75">AJ8</f>
        <v>Aquecedor de ambiente</v>
      </c>
      <c r="AK179">
        <f t="shared" si="75"/>
        <v>1000</v>
      </c>
      <c r="AL179">
        <f t="shared" si="75"/>
        <v>0</v>
      </c>
      <c r="AM179">
        <f t="shared" si="75"/>
        <v>0</v>
      </c>
      <c r="AR179" s="1490"/>
    </row>
    <row r="180" spans="6:44">
      <c r="F180" s="1485"/>
      <c r="H180" t="str">
        <f>H12</f>
        <v>Banheira de Hidromassagem</v>
      </c>
      <c r="I180">
        <f t="shared" ref="I180:K180" si="76">I12</f>
        <v>6600</v>
      </c>
      <c r="J180">
        <f t="shared" si="76"/>
        <v>0</v>
      </c>
      <c r="K180">
        <f t="shared" si="76"/>
        <v>0</v>
      </c>
      <c r="P180" s="1490"/>
      <c r="T180" s="1485"/>
      <c r="V180" t="str">
        <f>V12</f>
        <v>Banheira de Hidromassagem</v>
      </c>
      <c r="W180">
        <f t="shared" ref="W180:Y180" si="77">W12</f>
        <v>6600</v>
      </c>
      <c r="X180">
        <f t="shared" si="77"/>
        <v>0</v>
      </c>
      <c r="Y180">
        <f t="shared" si="77"/>
        <v>0</v>
      </c>
      <c r="AD180" s="1490"/>
      <c r="AH180" s="1485"/>
      <c r="AJ180" t="str">
        <f>AJ12</f>
        <v>Banheira de Hidromassagem</v>
      </c>
      <c r="AK180">
        <f t="shared" ref="AK180:AM180" si="78">AK12</f>
        <v>6600</v>
      </c>
      <c r="AL180">
        <f t="shared" si="78"/>
        <v>0</v>
      </c>
      <c r="AM180">
        <f t="shared" si="78"/>
        <v>0</v>
      </c>
      <c r="AR180" s="1490"/>
    </row>
    <row r="181" spans="6:44">
      <c r="F181" s="1485"/>
      <c r="H181" s="149" t="str">
        <f>H75</f>
        <v>Aquecedor água p/ passagem</v>
      </c>
      <c r="I181" s="149">
        <f t="shared" ref="I181:K181" si="79">I75</f>
        <v>6000</v>
      </c>
      <c r="J181" s="149">
        <f t="shared" si="79"/>
        <v>0</v>
      </c>
      <c r="K181" s="149">
        <f t="shared" si="79"/>
        <v>0</v>
      </c>
      <c r="P181" s="1490"/>
      <c r="T181" s="1485"/>
      <c r="V181" s="149" t="str">
        <f>V75</f>
        <v>Aquecedor água p/ passagem</v>
      </c>
      <c r="W181" s="149">
        <f t="shared" ref="W181:Y181" si="80">W75</f>
        <v>6000</v>
      </c>
      <c r="X181" s="149">
        <f t="shared" si="80"/>
        <v>0</v>
      </c>
      <c r="Y181" s="149">
        <f t="shared" si="80"/>
        <v>0</v>
      </c>
      <c r="AD181" s="1490"/>
      <c r="AH181" s="1485"/>
      <c r="AJ181" s="149" t="str">
        <f>AJ75</f>
        <v>Aquecedor água p/ passagem</v>
      </c>
      <c r="AK181" s="149">
        <f t="shared" ref="AK181:AM181" si="81">AK75</f>
        <v>6000</v>
      </c>
      <c r="AL181" s="149">
        <f t="shared" si="81"/>
        <v>0</v>
      </c>
      <c r="AM181" s="149">
        <f t="shared" si="81"/>
        <v>0</v>
      </c>
      <c r="AR181" s="1490"/>
    </row>
    <row r="182" spans="6:44">
      <c r="F182" s="1485"/>
      <c r="H182" s="149" t="str">
        <f t="shared" ref="H182:K183" si="82">H76</f>
        <v>Aquecedor de água</v>
      </c>
      <c r="I182" s="149">
        <f t="shared" si="82"/>
        <v>1800</v>
      </c>
      <c r="J182" s="149">
        <f t="shared" si="82"/>
        <v>0</v>
      </c>
      <c r="K182" s="149">
        <f t="shared" si="82"/>
        <v>0</v>
      </c>
      <c r="P182" s="1490"/>
      <c r="T182" s="1485"/>
      <c r="V182" s="149" t="str">
        <f t="shared" ref="V182:Y182" si="83">V76</f>
        <v>Aquecedor de água</v>
      </c>
      <c r="W182" s="149">
        <f t="shared" si="83"/>
        <v>1800</v>
      </c>
      <c r="X182" s="149">
        <f t="shared" si="83"/>
        <v>0</v>
      </c>
      <c r="Y182" s="149">
        <f t="shared" si="83"/>
        <v>0</v>
      </c>
      <c r="AD182" s="1490"/>
      <c r="AH182" s="1485"/>
      <c r="AJ182" s="149" t="str">
        <f t="shared" ref="AJ182:AM182" si="84">AJ76</f>
        <v>Aquecedor de água</v>
      </c>
      <c r="AK182" s="149">
        <f t="shared" si="84"/>
        <v>1800</v>
      </c>
      <c r="AL182" s="149">
        <f t="shared" si="84"/>
        <v>0</v>
      </c>
      <c r="AM182" s="149">
        <f t="shared" si="84"/>
        <v>0</v>
      </c>
      <c r="AR182" s="1490"/>
    </row>
    <row r="183" spans="6:44">
      <c r="F183" s="1485"/>
      <c r="H183" s="149" t="str">
        <f t="shared" si="82"/>
        <v>Aquecedor de ambiente</v>
      </c>
      <c r="I183" s="149">
        <f t="shared" si="82"/>
        <v>1550</v>
      </c>
      <c r="J183" s="149">
        <f t="shared" si="82"/>
        <v>0</v>
      </c>
      <c r="K183" s="149">
        <f t="shared" si="82"/>
        <v>0</v>
      </c>
      <c r="P183" s="1490"/>
      <c r="T183" s="1485"/>
      <c r="V183" s="149" t="str">
        <f t="shared" ref="V183:Y183" si="85">V77</f>
        <v>Aquecedor de ambiente</v>
      </c>
      <c r="W183" s="149">
        <f t="shared" si="85"/>
        <v>1550</v>
      </c>
      <c r="X183" s="149">
        <f t="shared" si="85"/>
        <v>0</v>
      </c>
      <c r="Y183" s="149">
        <f t="shared" si="85"/>
        <v>0</v>
      </c>
      <c r="AD183" s="1490"/>
      <c r="AH183" s="1485"/>
      <c r="AJ183" s="149" t="str">
        <f t="shared" ref="AJ183:AM183" si="86">AJ77</f>
        <v>Aquecedor de ambiente</v>
      </c>
      <c r="AK183" s="149">
        <f t="shared" si="86"/>
        <v>1550</v>
      </c>
      <c r="AL183" s="149">
        <f t="shared" si="86"/>
        <v>0</v>
      </c>
      <c r="AM183" s="149">
        <f t="shared" si="86"/>
        <v>0</v>
      </c>
      <c r="AR183" s="1490"/>
    </row>
    <row r="184" spans="6:44">
      <c r="F184" s="1485"/>
      <c r="H184" s="149" t="str">
        <f>H125</f>
        <v xml:space="preserve">Sauna comercial </v>
      </c>
      <c r="I184" s="149">
        <f t="shared" ref="I184:K184" si="87">I125</f>
        <v>15000</v>
      </c>
      <c r="J184" s="149">
        <f t="shared" si="87"/>
        <v>0</v>
      </c>
      <c r="K184" s="149">
        <f t="shared" si="87"/>
        <v>0</v>
      </c>
      <c r="P184" s="1490"/>
      <c r="T184" s="1485"/>
      <c r="V184" s="149" t="str">
        <f>V125</f>
        <v xml:space="preserve">Sauna comercial </v>
      </c>
      <c r="W184" s="149">
        <f t="shared" ref="W184:Y184" si="88">W125</f>
        <v>15000</v>
      </c>
      <c r="X184" s="149">
        <f t="shared" si="88"/>
        <v>0</v>
      </c>
      <c r="Y184" s="149">
        <f t="shared" si="88"/>
        <v>0</v>
      </c>
      <c r="AD184" s="1490"/>
      <c r="AH184" s="1485"/>
      <c r="AJ184" s="149" t="str">
        <f>AJ125</f>
        <v xml:space="preserve">Sauna comercial </v>
      </c>
      <c r="AK184" s="149">
        <f t="shared" ref="AK184:AM184" si="89">AK125</f>
        <v>15000</v>
      </c>
      <c r="AL184" s="149">
        <f t="shared" si="89"/>
        <v>0</v>
      </c>
      <c r="AM184" s="149">
        <f t="shared" si="89"/>
        <v>0</v>
      </c>
      <c r="AR184" s="1490"/>
    </row>
    <row r="185" spans="6:44">
      <c r="F185" s="1485"/>
      <c r="H185" s="149" t="str">
        <f>H126</f>
        <v>Sauna residencial</v>
      </c>
      <c r="I185" s="149">
        <f t="shared" ref="I185:K185" si="90">I126</f>
        <v>5000</v>
      </c>
      <c r="J185" s="149">
        <f t="shared" si="90"/>
        <v>0</v>
      </c>
      <c r="K185" s="149">
        <f t="shared" si="90"/>
        <v>0</v>
      </c>
      <c r="P185" s="1490"/>
      <c r="T185" s="1485"/>
      <c r="V185" s="149" t="str">
        <f>V126</f>
        <v>Sauna residencial</v>
      </c>
      <c r="W185" s="149">
        <f t="shared" ref="W185:Y185" si="91">W126</f>
        <v>5000</v>
      </c>
      <c r="X185" s="149">
        <f t="shared" si="91"/>
        <v>0</v>
      </c>
      <c r="Y185" s="149">
        <f t="shared" si="91"/>
        <v>0</v>
      </c>
      <c r="AD185" s="1490"/>
      <c r="AH185" s="1485"/>
      <c r="AJ185" s="149" t="str">
        <f>AJ126</f>
        <v>Sauna residencial</v>
      </c>
      <c r="AK185" s="149">
        <f t="shared" ref="AK185:AM185" si="92">AK126</f>
        <v>5000</v>
      </c>
      <c r="AL185" s="149">
        <f t="shared" si="92"/>
        <v>0</v>
      </c>
      <c r="AM185" s="149">
        <f t="shared" si="92"/>
        <v>0</v>
      </c>
      <c r="AR185" s="1490"/>
    </row>
    <row r="186" spans="6:44">
      <c r="F186" s="1485"/>
      <c r="P186" s="1490"/>
      <c r="T186" s="1485"/>
      <c r="AD186" s="1490"/>
      <c r="AH186" s="1485"/>
      <c r="AR186" s="1490"/>
    </row>
    <row r="187" spans="6:44">
      <c r="F187" s="1485"/>
      <c r="P187" s="1490"/>
      <c r="T187" s="1485"/>
      <c r="AD187" s="1490"/>
      <c r="AH187" s="1485"/>
      <c r="AR187" s="1490"/>
    </row>
    <row r="188" spans="6:44">
      <c r="F188" s="1485"/>
      <c r="P188" s="1490"/>
      <c r="T188" s="1485"/>
      <c r="AD188" s="1490"/>
      <c r="AH188" s="1485"/>
      <c r="AR188" s="1490"/>
    </row>
    <row r="189" spans="6:44">
      <c r="F189" s="1485"/>
      <c r="P189" s="1490"/>
      <c r="T189" s="1485"/>
      <c r="AD189" s="1490"/>
      <c r="AH189" s="1485"/>
      <c r="AR189" s="1490"/>
    </row>
    <row r="190" spans="6:44">
      <c r="F190" s="1485"/>
      <c r="P190" s="1490"/>
      <c r="T190" s="1485"/>
      <c r="AD190" s="1490"/>
      <c r="AH190" s="1485"/>
      <c r="AR190" s="1490"/>
    </row>
    <row r="191" spans="6:44">
      <c r="F191" s="1485"/>
      <c r="P191" s="1490"/>
      <c r="T191" s="1485"/>
      <c r="AD191" s="1490"/>
      <c r="AH191" s="1485"/>
      <c r="AR191" s="1490"/>
    </row>
    <row r="192" spans="6:44" ht="15.75" thickBot="1">
      <c r="F192" s="1486"/>
      <c r="G192" s="158"/>
      <c r="H192" s="158"/>
      <c r="I192" s="158"/>
      <c r="J192" s="158"/>
      <c r="K192" s="158"/>
      <c r="L192" s="159">
        <f>SUM(J175:J192)</f>
        <v>0</v>
      </c>
      <c r="M192" s="158"/>
      <c r="N192" s="158"/>
      <c r="O192" s="158"/>
      <c r="P192" s="1491"/>
      <c r="T192" s="1486"/>
      <c r="U192" s="158"/>
      <c r="V192" s="158"/>
      <c r="W192" s="158"/>
      <c r="X192" s="158"/>
      <c r="Y192" s="158"/>
      <c r="Z192" s="159">
        <f>SUM(X175:X192)</f>
        <v>0</v>
      </c>
      <c r="AA192" s="158"/>
      <c r="AB192" s="158"/>
      <c r="AC192" s="158"/>
      <c r="AD192" s="1491"/>
      <c r="AH192" s="1486"/>
      <c r="AI192" s="158"/>
      <c r="AJ192" s="158"/>
      <c r="AK192" s="158"/>
      <c r="AL192" s="158"/>
      <c r="AM192" s="158"/>
      <c r="AN192" s="159">
        <f>SUM(AL175:AL192)</f>
        <v>0</v>
      </c>
      <c r="AO192" s="158"/>
      <c r="AP192" s="158"/>
      <c r="AQ192" s="158"/>
      <c r="AR192" s="1491"/>
    </row>
    <row r="193" spans="6:44">
      <c r="F193" s="1484" t="s">
        <v>592</v>
      </c>
      <c r="G193" s="153"/>
      <c r="H193" s="153" t="str">
        <f t="shared" ref="H193:K198" si="93">H26</f>
        <v>Fogão comum com acendedor</v>
      </c>
      <c r="I193" s="153">
        <f t="shared" si="93"/>
        <v>90</v>
      </c>
      <c r="J193" s="153">
        <f t="shared" si="93"/>
        <v>0</v>
      </c>
      <c r="K193" s="153">
        <f t="shared" si="93"/>
        <v>0</v>
      </c>
      <c r="L193" s="153">
        <f>SUM(K193:K221)</f>
        <v>0</v>
      </c>
      <c r="M193" s="1487">
        <f>IF(AND(L194=0,L221=0),0,
IF(AND(L194&lt;&gt;0,L221&gt;0,L221&lt;=61),VLOOKUP(L221,'Dados Norma'!$A$3:$B$63,2,0),
IF(AND(L194&lt;&gt;0,L221&gt;61),0.33)))</f>
        <v>0</v>
      </c>
      <c r="N193" s="153">
        <f>L193*M193</f>
        <v>0</v>
      </c>
      <c r="O193" s="153"/>
      <c r="P193" s="1489">
        <f>N193</f>
        <v>0</v>
      </c>
      <c r="T193" s="1484" t="s">
        <v>592</v>
      </c>
      <c r="U193" s="153"/>
      <c r="V193" s="153" t="str">
        <f t="shared" ref="V193:Y198" si="94">V26</f>
        <v>Fogão comum com acendedor</v>
      </c>
      <c r="W193" s="153">
        <f t="shared" si="94"/>
        <v>90</v>
      </c>
      <c r="X193" s="153">
        <f t="shared" si="94"/>
        <v>0</v>
      </c>
      <c r="Y193" s="153">
        <f t="shared" si="94"/>
        <v>0</v>
      </c>
      <c r="Z193" s="153">
        <f>SUM(Y193:Y221)</f>
        <v>0</v>
      </c>
      <c r="AA193" s="1487">
        <f>IF(AND(Z194=0,Z221=0),0,
IF(AND(Z194&lt;&gt;0,Z221&gt;0,Z221&lt;=61),VLOOKUP(Z221,'Dados Norma'!$A$3:$B$63,2,0),
IF(AND(Z194&lt;&gt;0,Z221&gt;61),0.33)))</f>
        <v>0</v>
      </c>
      <c r="AB193" s="153">
        <f>Z193*AA193</f>
        <v>0</v>
      </c>
      <c r="AC193" s="153"/>
      <c r="AD193" s="1489">
        <f>AB193</f>
        <v>0</v>
      </c>
      <c r="AH193" s="1484" t="s">
        <v>592</v>
      </c>
      <c r="AI193" s="153"/>
      <c r="AJ193" s="153" t="str">
        <f t="shared" ref="AJ193:AM198" si="95">AJ26</f>
        <v>Fogão comum com acendedor</v>
      </c>
      <c r="AK193" s="153">
        <f t="shared" si="95"/>
        <v>90</v>
      </c>
      <c r="AL193" s="153">
        <f t="shared" si="95"/>
        <v>0</v>
      </c>
      <c r="AM193" s="153">
        <f t="shared" si="95"/>
        <v>0</v>
      </c>
      <c r="AN193" s="153">
        <f>SUM(AM193:AM221)</f>
        <v>0</v>
      </c>
      <c r="AO193" s="1487">
        <f>IF(AND(AN194=0,AN221=0),0,
IF(AND(AN194&lt;&gt;0,AN221&gt;0,AN221&lt;=61),VLOOKUP(AN221,'Dados Norma'!$A$3:$B$63,2,0),
IF(AND(AN194&lt;&gt;0,AN221&gt;61),0.33)))</f>
        <v>0</v>
      </c>
      <c r="AP193" s="153">
        <f>AN193*AO193</f>
        <v>0</v>
      </c>
      <c r="AQ193" s="153"/>
      <c r="AR193" s="1489">
        <f>AP193</f>
        <v>0</v>
      </c>
    </row>
    <row r="194" spans="6:44">
      <c r="F194" s="1485"/>
      <c r="H194" t="str">
        <f t="shared" si="93"/>
        <v xml:space="preserve">Fogão elétrico 4 bocas </v>
      </c>
      <c r="I194">
        <f t="shared" si="93"/>
        <v>1500</v>
      </c>
      <c r="J194">
        <f t="shared" si="93"/>
        <v>0</v>
      </c>
      <c r="K194">
        <f t="shared" si="93"/>
        <v>0</v>
      </c>
      <c r="L194">
        <f>L193/1000</f>
        <v>0</v>
      </c>
      <c r="M194" s="1488">
        <f>IF(AND(L194=0,L258=0),0,
IF(AND(L194&lt;&gt;0,L258&gt;0,L258&lt;=61),VLOOKUP(L258,'Dados Norma'!$A$3:$B$63,2,0),
IF(AND(L194&lt;&gt;0,L258&gt;61),0.33)))</f>
        <v>0</v>
      </c>
      <c r="P194" s="1490"/>
      <c r="T194" s="1485"/>
      <c r="V194" t="str">
        <f t="shared" si="94"/>
        <v xml:space="preserve">Fogão elétrico 4 bocas </v>
      </c>
      <c r="W194">
        <f t="shared" si="94"/>
        <v>1500</v>
      </c>
      <c r="X194">
        <f t="shared" si="94"/>
        <v>0</v>
      </c>
      <c r="Y194">
        <f t="shared" si="94"/>
        <v>0</v>
      </c>
      <c r="Z194">
        <f>Z193/1000</f>
        <v>0</v>
      </c>
      <c r="AA194" s="1488">
        <f>IF(AND(Z194=0,Z258=0),0,
IF(AND(Z194&lt;&gt;0,Z258&gt;0,Z258&lt;=61),VLOOKUP(Z258,'Dados Norma'!$A$3:$B$63,2,0),
IF(AND(Z194&lt;&gt;0,Z258&gt;61),0.33)))</f>
        <v>0</v>
      </c>
      <c r="AD194" s="1490"/>
      <c r="AH194" s="1485"/>
      <c r="AJ194" t="str">
        <f t="shared" si="95"/>
        <v xml:space="preserve">Fogão elétrico 4 bocas </v>
      </c>
      <c r="AK194">
        <f t="shared" si="95"/>
        <v>1500</v>
      </c>
      <c r="AL194">
        <f t="shared" si="95"/>
        <v>0</v>
      </c>
      <c r="AM194">
        <f t="shared" si="95"/>
        <v>0</v>
      </c>
      <c r="AN194">
        <f>AN193/1000</f>
        <v>0</v>
      </c>
      <c r="AO194" s="1488">
        <f>IF(AND(AN194=0,AN258=0),0,
IF(AND(AN194&lt;&gt;0,AN258&gt;0,AN258&lt;=61),VLOOKUP(AN258,'Dados Norma'!$A$3:$B$63,2,0),
IF(AND(AN194&lt;&gt;0,AN258&gt;61),0.33)))</f>
        <v>0</v>
      </c>
      <c r="AR194" s="1490"/>
    </row>
    <row r="195" spans="6:44">
      <c r="F195" s="1485"/>
      <c r="H195" t="str">
        <f t="shared" si="93"/>
        <v>Fogão elétrico 6 bocas médio</v>
      </c>
      <c r="I195">
        <f t="shared" si="93"/>
        <v>2100</v>
      </c>
      <c r="J195">
        <f t="shared" si="93"/>
        <v>0</v>
      </c>
      <c r="K195">
        <f t="shared" si="93"/>
        <v>0</v>
      </c>
      <c r="M195" s="1488">
        <f>IF(AND(L195=0,L259=0),0,
IF(AND(L195&lt;&gt;0,L259&gt;0,L259&lt;=61),VLOOKUP(L259,'Dados Norma'!$A$3:$B$63,2,0),
IF(AND(L195&lt;&gt;0,L259&gt;61),0.33)))</f>
        <v>0</v>
      </c>
      <c r="P195" s="1490"/>
      <c r="T195" s="1485"/>
      <c r="V195" t="str">
        <f t="shared" si="94"/>
        <v>Fogão elétrico 6 bocas médio</v>
      </c>
      <c r="W195">
        <f t="shared" si="94"/>
        <v>2100</v>
      </c>
      <c r="X195">
        <f t="shared" si="94"/>
        <v>0</v>
      </c>
      <c r="Y195">
        <f t="shared" si="94"/>
        <v>0</v>
      </c>
      <c r="AA195" s="1488">
        <f>IF(AND(Z195=0,Z259=0),0,
IF(AND(Z195&lt;&gt;0,Z259&gt;0,Z259&lt;=61),VLOOKUP(Z259,'Dados Norma'!$A$3:$B$63,2,0),
IF(AND(Z195&lt;&gt;0,Z259&gt;61),0.33)))</f>
        <v>0</v>
      </c>
      <c r="AD195" s="1490"/>
      <c r="AH195" s="1485"/>
      <c r="AJ195" t="str">
        <f t="shared" si="95"/>
        <v>Fogão elétrico 6 bocas médio</v>
      </c>
      <c r="AK195">
        <f t="shared" si="95"/>
        <v>2100</v>
      </c>
      <c r="AL195">
        <f t="shared" si="95"/>
        <v>0</v>
      </c>
      <c r="AM195">
        <f t="shared" si="95"/>
        <v>0</v>
      </c>
      <c r="AO195" s="1488">
        <f>IF(AND(AN195=0,AN259=0),0,
IF(AND(AN195&lt;&gt;0,AN259&gt;0,AN259&lt;=61),VLOOKUP(AN259,'Dados Norma'!$A$3:$B$63,2,0),
IF(AND(AN195&lt;&gt;0,AN259&gt;61),0.33)))</f>
        <v>0</v>
      </c>
      <c r="AR195" s="1490"/>
    </row>
    <row r="196" spans="6:44">
      <c r="F196" s="1485"/>
      <c r="H196" t="str">
        <f t="shared" si="93"/>
        <v>Fogão elétrico 6 bocas Grande</v>
      </c>
      <c r="I196">
        <f t="shared" si="93"/>
        <v>2700</v>
      </c>
      <c r="J196">
        <f t="shared" si="93"/>
        <v>0</v>
      </c>
      <c r="K196">
        <f t="shared" si="93"/>
        <v>0</v>
      </c>
      <c r="P196" s="1490"/>
      <c r="T196" s="1485"/>
      <c r="V196" t="str">
        <f t="shared" si="94"/>
        <v>Fogão elétrico 6 bocas Grande</v>
      </c>
      <c r="W196">
        <f t="shared" si="94"/>
        <v>2700</v>
      </c>
      <c r="X196">
        <f t="shared" si="94"/>
        <v>0</v>
      </c>
      <c r="Y196">
        <f t="shared" si="94"/>
        <v>0</v>
      </c>
      <c r="AD196" s="1490"/>
      <c r="AH196" s="1485"/>
      <c r="AJ196" t="str">
        <f t="shared" si="95"/>
        <v>Fogão elétrico 6 bocas Grande</v>
      </c>
      <c r="AK196">
        <f t="shared" si="95"/>
        <v>2700</v>
      </c>
      <c r="AL196">
        <f t="shared" si="95"/>
        <v>0</v>
      </c>
      <c r="AM196">
        <f t="shared" si="95"/>
        <v>0</v>
      </c>
      <c r="AR196" s="1490"/>
    </row>
    <row r="197" spans="6:44">
      <c r="F197" s="1485"/>
      <c r="H197" t="str">
        <f t="shared" si="93"/>
        <v>Forno de microondas</v>
      </c>
      <c r="I197">
        <f t="shared" si="93"/>
        <v>750</v>
      </c>
      <c r="J197">
        <f t="shared" si="93"/>
        <v>0</v>
      </c>
      <c r="K197">
        <f t="shared" si="93"/>
        <v>0</v>
      </c>
      <c r="P197" s="1490"/>
      <c r="T197" s="1485"/>
      <c r="V197" t="str">
        <f t="shared" si="94"/>
        <v>Forno de microondas</v>
      </c>
      <c r="W197">
        <f t="shared" si="94"/>
        <v>750</v>
      </c>
      <c r="X197">
        <f t="shared" si="94"/>
        <v>0</v>
      </c>
      <c r="Y197">
        <f t="shared" si="94"/>
        <v>0</v>
      </c>
      <c r="AD197" s="1490"/>
      <c r="AH197" s="1485"/>
      <c r="AJ197" t="str">
        <f t="shared" si="95"/>
        <v>Forno de microondas</v>
      </c>
      <c r="AK197">
        <f t="shared" si="95"/>
        <v>750</v>
      </c>
      <c r="AL197">
        <f t="shared" si="95"/>
        <v>0</v>
      </c>
      <c r="AM197">
        <f t="shared" si="95"/>
        <v>0</v>
      </c>
      <c r="AR197" s="1490"/>
    </row>
    <row r="198" spans="6:44">
      <c r="F198" s="1485"/>
      <c r="H198" t="str">
        <f t="shared" si="93"/>
        <v xml:space="preserve">Forno elétrico de embutir </v>
      </c>
      <c r="I198">
        <f t="shared" si="93"/>
        <v>4500</v>
      </c>
      <c r="J198">
        <f t="shared" si="93"/>
        <v>0</v>
      </c>
      <c r="K198">
        <f t="shared" si="93"/>
        <v>0</v>
      </c>
      <c r="P198" s="1490"/>
      <c r="T198" s="1485"/>
      <c r="V198" t="str">
        <f t="shared" si="94"/>
        <v xml:space="preserve">Forno elétrico de embutir </v>
      </c>
      <c r="W198">
        <f t="shared" si="94"/>
        <v>4500</v>
      </c>
      <c r="X198">
        <f t="shared" si="94"/>
        <v>0</v>
      </c>
      <c r="Y198">
        <f t="shared" si="94"/>
        <v>0</v>
      </c>
      <c r="AD198" s="1490"/>
      <c r="AH198" s="1485"/>
      <c r="AJ198" t="str">
        <f t="shared" si="95"/>
        <v xml:space="preserve">Forno elétrico de embutir </v>
      </c>
      <c r="AK198">
        <f t="shared" si="95"/>
        <v>4500</v>
      </c>
      <c r="AL198">
        <f t="shared" si="95"/>
        <v>0</v>
      </c>
      <c r="AM198">
        <f t="shared" si="95"/>
        <v>0</v>
      </c>
      <c r="AR198" s="1490"/>
    </row>
    <row r="199" spans="6:44">
      <c r="F199" s="1485"/>
      <c r="H199" t="str">
        <f>H37</f>
        <v>Grill</v>
      </c>
      <c r="I199">
        <f>I37</f>
        <v>1200</v>
      </c>
      <c r="J199">
        <f>J37</f>
        <v>0</v>
      </c>
      <c r="K199">
        <f>K37</f>
        <v>0</v>
      </c>
      <c r="P199" s="1490"/>
      <c r="T199" s="1485"/>
      <c r="V199" t="str">
        <f>V37</f>
        <v>Grill</v>
      </c>
      <c r="W199">
        <f>W37</f>
        <v>1200</v>
      </c>
      <c r="X199">
        <f>X37</f>
        <v>0</v>
      </c>
      <c r="Y199">
        <f>Y37</f>
        <v>0</v>
      </c>
      <c r="AD199" s="1490"/>
      <c r="AH199" s="1485"/>
      <c r="AJ199" t="str">
        <f>AJ37</f>
        <v>Grill</v>
      </c>
      <c r="AK199">
        <f>AK37</f>
        <v>1200</v>
      </c>
      <c r="AL199">
        <f>AL37</f>
        <v>0</v>
      </c>
      <c r="AM199">
        <f>AM37</f>
        <v>0</v>
      </c>
      <c r="AR199" s="1490"/>
    </row>
    <row r="200" spans="6:44">
      <c r="F200" s="1485"/>
      <c r="H200" t="str">
        <f>H52</f>
        <v>Micro forno elétrico</v>
      </c>
      <c r="I200">
        <f>I52</f>
        <v>1000</v>
      </c>
      <c r="J200">
        <f>J52</f>
        <v>0</v>
      </c>
      <c r="K200">
        <f>K52</f>
        <v>0</v>
      </c>
      <c r="P200" s="1490"/>
      <c r="T200" s="1485"/>
      <c r="V200" t="str">
        <f>V52</f>
        <v>Micro forno elétrico</v>
      </c>
      <c r="W200">
        <f>W52</f>
        <v>1000</v>
      </c>
      <c r="X200">
        <f>X52</f>
        <v>0</v>
      </c>
      <c r="Y200">
        <f>Y52</f>
        <v>0</v>
      </c>
      <c r="AD200" s="1490"/>
      <c r="AH200" s="1485"/>
      <c r="AJ200" t="str">
        <f>AJ52</f>
        <v>Micro forno elétrico</v>
      </c>
      <c r="AK200">
        <f>AK52</f>
        <v>1000</v>
      </c>
      <c r="AL200">
        <f>AL52</f>
        <v>0</v>
      </c>
      <c r="AM200">
        <f>AM52</f>
        <v>0</v>
      </c>
      <c r="AR200" s="1490"/>
    </row>
    <row r="201" spans="6:44">
      <c r="F201" s="1485"/>
      <c r="H201" t="str">
        <f>H53</f>
        <v xml:space="preserve">Panela elétrica </v>
      </c>
      <c r="I201">
        <f t="shared" ref="I201:K201" si="96">I53</f>
        <v>1200</v>
      </c>
      <c r="J201">
        <f t="shared" si="96"/>
        <v>0</v>
      </c>
      <c r="K201">
        <f t="shared" si="96"/>
        <v>0</v>
      </c>
      <c r="P201" s="1490"/>
      <c r="T201" s="1485"/>
      <c r="V201" t="str">
        <f>V53</f>
        <v xml:space="preserve">Panela elétrica </v>
      </c>
      <c r="W201">
        <f t="shared" ref="W201:Y201" si="97">W53</f>
        <v>1200</v>
      </c>
      <c r="X201">
        <f t="shared" si="97"/>
        <v>0</v>
      </c>
      <c r="Y201">
        <f t="shared" si="97"/>
        <v>0</v>
      </c>
      <c r="AD201" s="1490"/>
      <c r="AH201" s="1485"/>
      <c r="AJ201" t="str">
        <f>AJ53</f>
        <v xml:space="preserve">Panela elétrica </v>
      </c>
      <c r="AK201">
        <f t="shared" ref="AK201:AM201" si="98">AK53</f>
        <v>1200</v>
      </c>
      <c r="AL201">
        <f t="shared" si="98"/>
        <v>0</v>
      </c>
      <c r="AM201">
        <f t="shared" si="98"/>
        <v>0</v>
      </c>
      <c r="AR201" s="1490"/>
    </row>
    <row r="202" spans="6:44">
      <c r="F202" s="1485"/>
      <c r="H202" t="str">
        <f>H110</f>
        <v>Grill/Sanduicheira</v>
      </c>
      <c r="P202" s="1490"/>
      <c r="T202" s="1485"/>
      <c r="V202" t="str">
        <f>V110</f>
        <v>Grill/Sanduicheira</v>
      </c>
      <c r="AD202" s="1490"/>
      <c r="AH202" s="1485"/>
      <c r="AJ202" t="str">
        <f>AJ110</f>
        <v>Grill/Sanduicheira</v>
      </c>
      <c r="AR202" s="1490"/>
    </row>
    <row r="203" spans="6:44">
      <c r="F203" s="1485"/>
      <c r="P203" s="1490"/>
      <c r="T203" s="1485"/>
      <c r="AD203" s="1490"/>
      <c r="AH203" s="1485"/>
      <c r="AR203" s="1490"/>
    </row>
    <row r="204" spans="6:44">
      <c r="F204" s="1485"/>
      <c r="P204" s="1490"/>
      <c r="T204" s="1485"/>
      <c r="AD204" s="1490"/>
      <c r="AH204" s="1485"/>
      <c r="AR204" s="1490"/>
    </row>
    <row r="205" spans="6:44">
      <c r="F205" s="1485"/>
      <c r="P205" s="1490"/>
      <c r="T205" s="1485"/>
      <c r="AD205" s="1490"/>
      <c r="AH205" s="1485"/>
      <c r="AR205" s="1490"/>
    </row>
    <row r="206" spans="6:44">
      <c r="F206" s="1485"/>
      <c r="P206" s="1490"/>
      <c r="T206" s="1485"/>
      <c r="AD206" s="1490"/>
      <c r="AH206" s="1485"/>
      <c r="AR206" s="1490"/>
    </row>
    <row r="207" spans="6:44">
      <c r="F207" s="1485"/>
      <c r="P207" s="1490"/>
      <c r="T207" s="1485"/>
      <c r="AD207" s="1490"/>
      <c r="AH207" s="1485"/>
      <c r="AR207" s="1490"/>
    </row>
    <row r="208" spans="6:44">
      <c r="F208" s="1485"/>
      <c r="P208" s="1490"/>
      <c r="T208" s="1485"/>
      <c r="AD208" s="1490"/>
      <c r="AH208" s="1485"/>
      <c r="AR208" s="1490"/>
    </row>
    <row r="209" spans="6:44">
      <c r="F209" s="1485"/>
      <c r="P209" s="1490"/>
      <c r="T209" s="1485"/>
      <c r="AD209" s="1490"/>
      <c r="AH209" s="1485"/>
      <c r="AR209" s="1490"/>
    </row>
    <row r="210" spans="6:44">
      <c r="F210" s="1485"/>
      <c r="P210" s="1490"/>
      <c r="T210" s="1485"/>
      <c r="AD210" s="1490"/>
      <c r="AH210" s="1485"/>
      <c r="AR210" s="1490"/>
    </row>
    <row r="211" spans="6:44">
      <c r="F211" s="1485"/>
      <c r="P211" s="1490"/>
      <c r="T211" s="1485"/>
      <c r="AD211" s="1490"/>
      <c r="AH211" s="1485"/>
      <c r="AR211" s="1490"/>
    </row>
    <row r="212" spans="6:44">
      <c r="F212" s="1485"/>
      <c r="P212" s="1490"/>
      <c r="T212" s="1485"/>
      <c r="AD212" s="1490"/>
      <c r="AH212" s="1485"/>
      <c r="AR212" s="1490"/>
    </row>
    <row r="213" spans="6:44">
      <c r="F213" s="1485"/>
      <c r="P213" s="1490"/>
      <c r="T213" s="1485"/>
      <c r="AD213" s="1490"/>
      <c r="AH213" s="1485"/>
      <c r="AR213" s="1490"/>
    </row>
    <row r="214" spans="6:44">
      <c r="F214" s="1485"/>
      <c r="P214" s="1490"/>
      <c r="T214" s="1485"/>
      <c r="AD214" s="1490"/>
      <c r="AH214" s="1485"/>
      <c r="AR214" s="1490"/>
    </row>
    <row r="215" spans="6:44">
      <c r="F215" s="1485"/>
      <c r="P215" s="1490"/>
      <c r="T215" s="1485"/>
      <c r="AD215" s="1490"/>
      <c r="AH215" s="1485"/>
      <c r="AR215" s="1490"/>
    </row>
    <row r="216" spans="6:44">
      <c r="F216" s="1485"/>
      <c r="P216" s="1490"/>
      <c r="T216" s="1485"/>
      <c r="AD216" s="1490"/>
      <c r="AH216" s="1485"/>
      <c r="AR216" s="1490"/>
    </row>
    <row r="217" spans="6:44">
      <c r="F217" s="1485"/>
      <c r="P217" s="1490"/>
      <c r="T217" s="1485"/>
      <c r="AD217" s="1490"/>
      <c r="AH217" s="1485"/>
      <c r="AR217" s="1490"/>
    </row>
    <row r="218" spans="6:44">
      <c r="F218" s="1485"/>
      <c r="P218" s="1490"/>
      <c r="T218" s="1485"/>
      <c r="AD218" s="1490"/>
      <c r="AH218" s="1485"/>
      <c r="AR218" s="1490"/>
    </row>
    <row r="219" spans="6:44">
      <c r="F219" s="1485"/>
      <c r="P219" s="1490"/>
      <c r="T219" s="1485"/>
      <c r="AD219" s="1490"/>
      <c r="AH219" s="1485"/>
      <c r="AR219" s="1490"/>
    </row>
    <row r="220" spans="6:44">
      <c r="F220" s="1485"/>
      <c r="P220" s="1490"/>
      <c r="T220" s="1485"/>
      <c r="AD220" s="1490"/>
      <c r="AH220" s="1485"/>
      <c r="AR220" s="1490"/>
    </row>
    <row r="221" spans="6:44" ht="15.75" thickBot="1">
      <c r="F221" s="1486"/>
      <c r="G221" s="158"/>
      <c r="H221" s="158"/>
      <c r="I221" s="158"/>
      <c r="J221" s="158"/>
      <c r="K221" s="158"/>
      <c r="L221" s="159">
        <f>SUM(J193:J221)</f>
        <v>0</v>
      </c>
      <c r="M221" s="158"/>
      <c r="N221" s="158"/>
      <c r="O221" s="158"/>
      <c r="P221" s="1491"/>
      <c r="T221" s="1486"/>
      <c r="U221" s="158"/>
      <c r="V221" s="158"/>
      <c r="W221" s="158"/>
      <c r="X221" s="158"/>
      <c r="Y221" s="158"/>
      <c r="Z221" s="159">
        <f>SUM(X193:X221)</f>
        <v>0</v>
      </c>
      <c r="AA221" s="158"/>
      <c r="AB221" s="158"/>
      <c r="AC221" s="158"/>
      <c r="AD221" s="1491"/>
      <c r="AH221" s="1486"/>
      <c r="AI221" s="158"/>
      <c r="AJ221" s="158"/>
      <c r="AK221" s="158"/>
      <c r="AL221" s="158"/>
      <c r="AM221" s="158"/>
      <c r="AN221" s="159">
        <f>SUM(AL193:AL221)</f>
        <v>0</v>
      </c>
      <c r="AO221" s="158"/>
      <c r="AP221" s="158"/>
      <c r="AQ221" s="158"/>
      <c r="AR221" s="1491"/>
    </row>
    <row r="222" spans="6:44">
      <c r="F222" s="1484" t="s">
        <v>593</v>
      </c>
      <c r="G222" s="153"/>
      <c r="H222" s="153" t="str">
        <f t="shared" ref="H222:K224" si="99">H43</f>
        <v xml:space="preserve">Máquina de lavar louças </v>
      </c>
      <c r="I222" s="153">
        <f t="shared" si="99"/>
        <v>1500</v>
      </c>
      <c r="J222" s="153">
        <f t="shared" si="99"/>
        <v>0</v>
      </c>
      <c r="K222" s="153">
        <f t="shared" si="99"/>
        <v>0</v>
      </c>
      <c r="L222" s="153">
        <f>SUM(K222:K252)</f>
        <v>0</v>
      </c>
      <c r="M222" s="1487">
        <f>IF(AND(L223=0,L252=0),0,
IF(AND(L223&lt;&gt;0,L252&gt;0,L252&lt;=61),VLOOKUP(L252,'Dados Norma'!$A$3:$B$63,2,0),
IF(AND(L223&lt;&gt;0,L252&gt;61),0.33)))</f>
        <v>0</v>
      </c>
      <c r="N222" s="153">
        <f>L222*M222</f>
        <v>0</v>
      </c>
      <c r="O222" s="153"/>
      <c r="P222" s="1489">
        <f>N222</f>
        <v>0</v>
      </c>
      <c r="T222" s="1484" t="s">
        <v>593</v>
      </c>
      <c r="U222" s="153"/>
      <c r="V222" s="153" t="str">
        <f t="shared" ref="V222:Y224" si="100">V43</f>
        <v xml:space="preserve">Máquina de lavar louças </v>
      </c>
      <c r="W222" s="153">
        <f t="shared" si="100"/>
        <v>1500</v>
      </c>
      <c r="X222" s="153">
        <f t="shared" si="100"/>
        <v>0</v>
      </c>
      <c r="Y222" s="153">
        <f t="shared" si="100"/>
        <v>0</v>
      </c>
      <c r="Z222" s="153">
        <f>SUM(Y222:Y252)</f>
        <v>0</v>
      </c>
      <c r="AA222" s="1487">
        <f>IF(AND(Z223=0,Z252=0),0,
IF(AND(Z223&lt;&gt;0,Z252&gt;0,Z252&lt;=61),VLOOKUP(Z252,'Dados Norma'!$A$3:$B$63,2,0),
IF(AND(Z223&lt;&gt;0,Z252&gt;61),0.33)))</f>
        <v>0</v>
      </c>
      <c r="AB222" s="153">
        <f>Z222*AA222</f>
        <v>0</v>
      </c>
      <c r="AC222" s="153"/>
      <c r="AD222" s="1489">
        <f>AB222</f>
        <v>0</v>
      </c>
      <c r="AH222" s="1484" t="s">
        <v>593</v>
      </c>
      <c r="AI222" s="153"/>
      <c r="AJ222" s="153" t="str">
        <f t="shared" ref="AJ222:AM224" si="101">AJ43</f>
        <v xml:space="preserve">Máquina de lavar louças </v>
      </c>
      <c r="AK222" s="153">
        <f t="shared" si="101"/>
        <v>1500</v>
      </c>
      <c r="AL222" s="153">
        <f t="shared" si="101"/>
        <v>0</v>
      </c>
      <c r="AM222" s="153">
        <f t="shared" si="101"/>
        <v>0</v>
      </c>
      <c r="AN222" s="153">
        <f>SUM(AM222:AM252)</f>
        <v>0</v>
      </c>
      <c r="AO222" s="1487">
        <f>IF(AND(AN223=0,AN252=0),0,
IF(AND(AN223&lt;&gt;0,AN252&gt;0,AN252&lt;=61),VLOOKUP(AN252,'Dados Norma'!$A$3:$B$63,2,0),
IF(AND(AN223&lt;&gt;0,AN252&gt;61),0.33)))</f>
        <v>0</v>
      </c>
      <c r="AP222" s="153">
        <f>AN222*AO222</f>
        <v>0</v>
      </c>
      <c r="AQ222" s="153"/>
      <c r="AR222" s="1489">
        <f>AP222</f>
        <v>0</v>
      </c>
    </row>
    <row r="223" spans="6:44">
      <c r="F223" s="1485"/>
      <c r="H223" t="str">
        <f t="shared" si="99"/>
        <v>Máquina de lavar roupas com aquecimento</v>
      </c>
      <c r="I223">
        <f t="shared" si="99"/>
        <v>1000</v>
      </c>
      <c r="J223">
        <f t="shared" si="99"/>
        <v>0</v>
      </c>
      <c r="K223">
        <f t="shared" si="99"/>
        <v>0</v>
      </c>
      <c r="L223">
        <f>L222/1000</f>
        <v>0</v>
      </c>
      <c r="M223" s="1488">
        <f>IF(AND(L223=0,L267=0),0,
IF(AND(L223&lt;&gt;0,L267&gt;0,L267&lt;=61),VLOOKUP(L267,'Dados Norma'!$A$3:$B$63,2,0),
IF(AND(L223&lt;&gt;0,L267&gt;61),0.33)))</f>
        <v>0</v>
      </c>
      <c r="P223" s="1490"/>
      <c r="T223" s="1485"/>
      <c r="V223" t="str">
        <f t="shared" si="100"/>
        <v>Máquina de lavar roupas com aquecimento</v>
      </c>
      <c r="W223">
        <f t="shared" si="100"/>
        <v>1000</v>
      </c>
      <c r="X223">
        <f t="shared" si="100"/>
        <v>0</v>
      </c>
      <c r="Y223">
        <f t="shared" si="100"/>
        <v>0</v>
      </c>
      <c r="Z223">
        <f>Z222/1000</f>
        <v>0</v>
      </c>
      <c r="AA223" s="1488">
        <f>IF(AND(Z223=0,Z267=0),0,
IF(AND(Z223&lt;&gt;0,Z267&gt;0,Z267&lt;=61),VLOOKUP(Z267,'Dados Norma'!$A$3:$B$63,2,0),
IF(AND(Z223&lt;&gt;0,Z267&gt;61),0.33)))</f>
        <v>0</v>
      </c>
      <c r="AD223" s="1490"/>
      <c r="AH223" s="1485"/>
      <c r="AJ223" t="str">
        <f t="shared" si="101"/>
        <v>Máquina de lavar roupas com aquecimento</v>
      </c>
      <c r="AK223">
        <f t="shared" si="101"/>
        <v>1000</v>
      </c>
      <c r="AL223">
        <f t="shared" si="101"/>
        <v>0</v>
      </c>
      <c r="AM223">
        <f t="shared" si="101"/>
        <v>0</v>
      </c>
      <c r="AN223">
        <f>AN222/1000</f>
        <v>0</v>
      </c>
      <c r="AO223" s="1488">
        <f>IF(AND(AN223=0,AN267=0),0,
IF(AND(AN223&lt;&gt;0,AN267&gt;0,AN267&lt;=61),VLOOKUP(AN267,'Dados Norma'!$A$3:$B$63,2,0),
IF(AND(AN223&lt;&gt;0,AN267&gt;61),0.33)))</f>
        <v>0</v>
      </c>
      <c r="AR223" s="1490"/>
    </row>
    <row r="224" spans="6:44">
      <c r="F224" s="1485"/>
      <c r="H224" t="str">
        <f t="shared" si="99"/>
        <v>Máquina de secar roupas</v>
      </c>
      <c r="I224">
        <f t="shared" si="99"/>
        <v>3500</v>
      </c>
      <c r="J224">
        <f t="shared" si="99"/>
        <v>0</v>
      </c>
      <c r="K224">
        <f t="shared" si="99"/>
        <v>0</v>
      </c>
      <c r="M224" s="1488">
        <f>IF(AND(L224=0,L268=0),0,
IF(AND(L224&lt;&gt;0,L268&gt;0,L268&lt;=61),VLOOKUP(L268,'Dados Norma'!$A$3:$B$63,2,0),
IF(AND(L224&lt;&gt;0,L268&gt;61),0.33)))</f>
        <v>0</v>
      </c>
      <c r="P224" s="1490"/>
      <c r="T224" s="1485"/>
      <c r="V224" t="str">
        <f t="shared" si="100"/>
        <v>Máquina de secar roupas</v>
      </c>
      <c r="W224">
        <f t="shared" si="100"/>
        <v>3500</v>
      </c>
      <c r="X224">
        <f t="shared" si="100"/>
        <v>0</v>
      </c>
      <c r="Y224">
        <f t="shared" si="100"/>
        <v>0</v>
      </c>
      <c r="AA224" s="1488">
        <f>IF(AND(Z224=0,Z268=0),0,
IF(AND(Z224&lt;&gt;0,Z268&gt;0,Z268&lt;=61),VLOOKUP(Z268,'Dados Norma'!$A$3:$B$63,2,0),
IF(AND(Z224&lt;&gt;0,Z268&gt;61),0.33)))</f>
        <v>0</v>
      </c>
      <c r="AD224" s="1490"/>
      <c r="AH224" s="1485"/>
      <c r="AJ224" t="str">
        <f t="shared" si="101"/>
        <v>Máquina de secar roupas</v>
      </c>
      <c r="AK224">
        <f t="shared" si="101"/>
        <v>3500</v>
      </c>
      <c r="AL224">
        <f t="shared" si="101"/>
        <v>0</v>
      </c>
      <c r="AM224">
        <f t="shared" si="101"/>
        <v>0</v>
      </c>
      <c r="AO224" s="1488">
        <f>IF(AND(AN224=0,AN268=0),0,
IF(AND(AN224&lt;&gt;0,AN268&gt;0,AN268&lt;=61),VLOOKUP(AN268,'Dados Norma'!$A$3:$B$63,2,0),
IF(AND(AN224&lt;&gt;0,AN268&gt;61),0.33)))</f>
        <v>0</v>
      </c>
      <c r="AR224" s="1490"/>
    </row>
    <row r="225" spans="6:44">
      <c r="F225" s="1485"/>
      <c r="H225" t="str">
        <f t="shared" ref="H225:K226" si="102">H47</f>
        <v>Máquina de lavar pratos</v>
      </c>
      <c r="I225">
        <f t="shared" si="102"/>
        <v>1200</v>
      </c>
      <c r="J225">
        <f t="shared" si="102"/>
        <v>0</v>
      </c>
      <c r="K225">
        <f t="shared" si="102"/>
        <v>0</v>
      </c>
      <c r="P225" s="1490"/>
      <c r="T225" s="1485"/>
      <c r="V225" t="str">
        <f t="shared" ref="V225:Y226" si="103">V47</f>
        <v>Máquina de lavar pratos</v>
      </c>
      <c r="W225">
        <f t="shared" si="103"/>
        <v>1200</v>
      </c>
      <c r="X225">
        <f t="shared" si="103"/>
        <v>0</v>
      </c>
      <c r="Y225">
        <f t="shared" si="103"/>
        <v>0</v>
      </c>
      <c r="AD225" s="1490"/>
      <c r="AH225" s="1485"/>
      <c r="AJ225" t="str">
        <f t="shared" ref="AJ225:AM226" si="104">AJ47</f>
        <v>Máquina de lavar pratos</v>
      </c>
      <c r="AK225">
        <f t="shared" si="104"/>
        <v>1200</v>
      </c>
      <c r="AL225">
        <f t="shared" si="104"/>
        <v>0</v>
      </c>
      <c r="AM225">
        <f t="shared" si="104"/>
        <v>0</v>
      </c>
      <c r="AR225" s="1490"/>
    </row>
    <row r="226" spans="6:44">
      <c r="F226" s="1485"/>
      <c r="H226" t="str">
        <f t="shared" si="102"/>
        <v>Máquina de lavar roupas</v>
      </c>
      <c r="I226">
        <f t="shared" si="102"/>
        <v>1500</v>
      </c>
      <c r="J226">
        <f t="shared" si="102"/>
        <v>0</v>
      </c>
      <c r="K226">
        <f t="shared" si="102"/>
        <v>0</v>
      </c>
      <c r="P226" s="1490"/>
      <c r="T226" s="1485"/>
      <c r="V226" t="str">
        <f t="shared" si="103"/>
        <v>Máquina de lavar roupas</v>
      </c>
      <c r="W226">
        <f t="shared" si="103"/>
        <v>1500</v>
      </c>
      <c r="X226">
        <f t="shared" si="103"/>
        <v>0</v>
      </c>
      <c r="Y226">
        <f t="shared" si="103"/>
        <v>0</v>
      </c>
      <c r="AD226" s="1490"/>
      <c r="AH226" s="1485"/>
      <c r="AJ226" t="str">
        <f t="shared" si="104"/>
        <v>Máquina de lavar roupas</v>
      </c>
      <c r="AK226">
        <f t="shared" si="104"/>
        <v>1500</v>
      </c>
      <c r="AL226">
        <f t="shared" si="104"/>
        <v>0</v>
      </c>
      <c r="AM226">
        <f t="shared" si="104"/>
        <v>0</v>
      </c>
      <c r="AR226" s="1490"/>
    </row>
    <row r="227" spans="6:44">
      <c r="F227" s="1485"/>
      <c r="H227" t="str">
        <f t="shared" ref="H227:K228" si="105">H24</f>
        <v>Ferro elétrico automático de passar roupa</v>
      </c>
      <c r="I227">
        <f t="shared" si="105"/>
        <v>1000</v>
      </c>
      <c r="J227">
        <f t="shared" si="105"/>
        <v>0</v>
      </c>
      <c r="K227">
        <f t="shared" si="105"/>
        <v>0</v>
      </c>
      <c r="P227" s="1490"/>
      <c r="T227" s="1485"/>
      <c r="V227" t="str">
        <f t="shared" ref="V227:Y228" si="106">V24</f>
        <v>Ferro elétrico automático de passar roupa</v>
      </c>
      <c r="W227">
        <f t="shared" si="106"/>
        <v>1000</v>
      </c>
      <c r="X227">
        <f t="shared" si="106"/>
        <v>0</v>
      </c>
      <c r="Y227">
        <f t="shared" si="106"/>
        <v>0</v>
      </c>
      <c r="AD227" s="1490"/>
      <c r="AH227" s="1485"/>
      <c r="AJ227" t="str">
        <f t="shared" ref="AJ227:AM228" si="107">AJ24</f>
        <v>Ferro elétrico automático de passar roupa</v>
      </c>
      <c r="AK227">
        <f t="shared" si="107"/>
        <v>1000</v>
      </c>
      <c r="AL227">
        <f t="shared" si="107"/>
        <v>0</v>
      </c>
      <c r="AM227">
        <f t="shared" si="107"/>
        <v>0</v>
      </c>
      <c r="AR227" s="1490"/>
    </row>
    <row r="228" spans="6:44">
      <c r="F228" s="1485"/>
      <c r="H228" t="str">
        <f t="shared" si="105"/>
        <v>Ferro elétrico simples de passar roupa</v>
      </c>
      <c r="I228">
        <f t="shared" si="105"/>
        <v>500</v>
      </c>
      <c r="J228">
        <f t="shared" si="105"/>
        <v>0</v>
      </c>
      <c r="K228">
        <f t="shared" si="105"/>
        <v>0</v>
      </c>
      <c r="P228" s="1490"/>
      <c r="T228" s="1485"/>
      <c r="V228" t="str">
        <f t="shared" si="106"/>
        <v>Ferro elétrico simples de passar roupa</v>
      </c>
      <c r="W228">
        <f t="shared" si="106"/>
        <v>500</v>
      </c>
      <c r="X228">
        <f t="shared" si="106"/>
        <v>0</v>
      </c>
      <c r="Y228">
        <f t="shared" si="106"/>
        <v>0</v>
      </c>
      <c r="AD228" s="1490"/>
      <c r="AH228" s="1485"/>
      <c r="AJ228" t="str">
        <f t="shared" si="107"/>
        <v>Ferro elétrico simples de passar roupa</v>
      </c>
      <c r="AK228">
        <f t="shared" si="107"/>
        <v>500</v>
      </c>
      <c r="AL228">
        <f t="shared" si="107"/>
        <v>0</v>
      </c>
      <c r="AM228">
        <f t="shared" si="107"/>
        <v>0</v>
      </c>
      <c r="AR228" s="1490"/>
    </row>
    <row r="229" spans="6:44">
      <c r="F229" s="1485"/>
      <c r="H229" t="str">
        <f t="shared" ref="H229:K232" si="108">H61</f>
        <v>Secador de cabelos grande</v>
      </c>
      <c r="I229">
        <f t="shared" si="108"/>
        <v>1250</v>
      </c>
      <c r="J229">
        <f t="shared" si="108"/>
        <v>0</v>
      </c>
      <c r="K229">
        <f t="shared" si="108"/>
        <v>0</v>
      </c>
      <c r="P229" s="1490"/>
      <c r="T229" s="1485"/>
      <c r="V229" t="str">
        <f t="shared" ref="V229:Y232" si="109">V61</f>
        <v>Secador de cabelos grande</v>
      </c>
      <c r="W229">
        <f t="shared" si="109"/>
        <v>1250</v>
      </c>
      <c r="X229">
        <f t="shared" si="109"/>
        <v>0</v>
      </c>
      <c r="Y229">
        <f t="shared" si="109"/>
        <v>0</v>
      </c>
      <c r="AD229" s="1490"/>
      <c r="AH229" s="1485"/>
      <c r="AJ229" t="str">
        <f t="shared" ref="AJ229:AM232" si="110">AJ61</f>
        <v>Secador de cabelos grande</v>
      </c>
      <c r="AK229">
        <f t="shared" si="110"/>
        <v>1250</v>
      </c>
      <c r="AL229">
        <f t="shared" si="110"/>
        <v>0</v>
      </c>
      <c r="AM229">
        <f t="shared" si="110"/>
        <v>0</v>
      </c>
      <c r="AR229" s="1490"/>
    </row>
    <row r="230" spans="6:44">
      <c r="F230" s="1485"/>
      <c r="H230" t="str">
        <f t="shared" si="108"/>
        <v>Secador de cabelos pequeno</v>
      </c>
      <c r="I230">
        <f t="shared" si="108"/>
        <v>700</v>
      </c>
      <c r="J230">
        <f t="shared" si="108"/>
        <v>0</v>
      </c>
      <c r="K230">
        <f t="shared" si="108"/>
        <v>0</v>
      </c>
      <c r="P230" s="1490"/>
      <c r="T230" s="1485"/>
      <c r="V230" t="str">
        <f t="shared" si="109"/>
        <v>Secador de cabelos pequeno</v>
      </c>
      <c r="W230">
        <f t="shared" si="109"/>
        <v>700</v>
      </c>
      <c r="X230">
        <f t="shared" si="109"/>
        <v>0</v>
      </c>
      <c r="Y230">
        <f t="shared" si="109"/>
        <v>0</v>
      </c>
      <c r="AD230" s="1490"/>
      <c r="AH230" s="1485"/>
      <c r="AJ230" t="str">
        <f t="shared" si="110"/>
        <v>Secador de cabelos pequeno</v>
      </c>
      <c r="AK230">
        <f t="shared" si="110"/>
        <v>700</v>
      </c>
      <c r="AL230">
        <f t="shared" si="110"/>
        <v>0</v>
      </c>
      <c r="AM230">
        <f t="shared" si="110"/>
        <v>0</v>
      </c>
      <c r="AR230" s="1490"/>
    </row>
    <row r="231" spans="6:44">
      <c r="F231" s="1485"/>
      <c r="H231" t="str">
        <f t="shared" si="108"/>
        <v xml:space="preserve">Secador de roupa comercial </v>
      </c>
      <c r="I231">
        <f t="shared" si="108"/>
        <v>5000</v>
      </c>
      <c r="J231">
        <f t="shared" si="108"/>
        <v>0</v>
      </c>
      <c r="K231">
        <f t="shared" si="108"/>
        <v>0</v>
      </c>
      <c r="P231" s="1490"/>
      <c r="T231" s="1485"/>
      <c r="V231" t="str">
        <f t="shared" si="109"/>
        <v xml:space="preserve">Secador de roupa comercial </v>
      </c>
      <c r="W231">
        <f t="shared" si="109"/>
        <v>5000</v>
      </c>
      <c r="X231">
        <f t="shared" si="109"/>
        <v>0</v>
      </c>
      <c r="Y231">
        <f t="shared" si="109"/>
        <v>0</v>
      </c>
      <c r="AD231" s="1490"/>
      <c r="AH231" s="1485"/>
      <c r="AJ231" t="str">
        <f t="shared" si="110"/>
        <v xml:space="preserve">Secador de roupa comercial </v>
      </c>
      <c r="AK231">
        <f t="shared" si="110"/>
        <v>5000</v>
      </c>
      <c r="AL231">
        <f t="shared" si="110"/>
        <v>0</v>
      </c>
      <c r="AM231">
        <f t="shared" si="110"/>
        <v>0</v>
      </c>
      <c r="AR231" s="1490"/>
    </row>
    <row r="232" spans="6:44">
      <c r="F232" s="1485"/>
      <c r="H232" t="str">
        <f t="shared" si="108"/>
        <v xml:space="preserve">Secador de roupa residencial </v>
      </c>
      <c r="I232">
        <f t="shared" si="108"/>
        <v>1100</v>
      </c>
      <c r="J232">
        <f t="shared" si="108"/>
        <v>0</v>
      </c>
      <c r="K232">
        <f t="shared" si="108"/>
        <v>0</v>
      </c>
      <c r="P232" s="1490"/>
      <c r="T232" s="1485"/>
      <c r="V232" t="str">
        <f t="shared" si="109"/>
        <v xml:space="preserve">Secador de roupa residencial </v>
      </c>
      <c r="W232">
        <f t="shared" si="109"/>
        <v>1100</v>
      </c>
      <c r="X232">
        <f t="shared" si="109"/>
        <v>0</v>
      </c>
      <c r="Y232">
        <f t="shared" si="109"/>
        <v>0</v>
      </c>
      <c r="AD232" s="1490"/>
      <c r="AH232" s="1485"/>
      <c r="AJ232" t="str">
        <f t="shared" si="110"/>
        <v xml:space="preserve">Secador de roupa residencial </v>
      </c>
      <c r="AK232">
        <f t="shared" si="110"/>
        <v>1100</v>
      </c>
      <c r="AL232">
        <f t="shared" si="110"/>
        <v>0</v>
      </c>
      <c r="AM232">
        <f t="shared" si="110"/>
        <v>0</v>
      </c>
      <c r="AR232" s="1490"/>
    </row>
    <row r="233" spans="6:44">
      <c r="F233" s="1485"/>
      <c r="H233" t="str">
        <f t="shared" ref="H233:K234" si="111">H49</f>
        <v>Máquina de xerox grande</v>
      </c>
      <c r="I233">
        <f t="shared" si="111"/>
        <v>2000</v>
      </c>
      <c r="J233">
        <f t="shared" si="111"/>
        <v>0</v>
      </c>
      <c r="K233">
        <f t="shared" si="111"/>
        <v>0</v>
      </c>
      <c r="P233" s="1490"/>
      <c r="T233" s="1485"/>
      <c r="V233" t="str">
        <f t="shared" ref="V233:Y234" si="112">V49</f>
        <v>Máquina de xerox grande</v>
      </c>
      <c r="W233">
        <f t="shared" si="112"/>
        <v>2000</v>
      </c>
      <c r="X233">
        <f t="shared" si="112"/>
        <v>0</v>
      </c>
      <c r="Y233">
        <f t="shared" si="112"/>
        <v>0</v>
      </c>
      <c r="AD233" s="1490"/>
      <c r="AH233" s="1485"/>
      <c r="AJ233" t="str">
        <f t="shared" ref="AJ233:AM234" si="113">AJ49</f>
        <v>Máquina de xerox grande</v>
      </c>
      <c r="AK233">
        <f t="shared" si="113"/>
        <v>2000</v>
      </c>
      <c r="AL233">
        <f t="shared" si="113"/>
        <v>0</v>
      </c>
      <c r="AM233">
        <f t="shared" si="113"/>
        <v>0</v>
      </c>
      <c r="AR233" s="1490"/>
    </row>
    <row r="234" spans="6:44">
      <c r="F234" s="1485"/>
      <c r="H234" t="str">
        <f t="shared" si="111"/>
        <v>Máquina de xerox pequena</v>
      </c>
      <c r="I234">
        <f t="shared" si="111"/>
        <v>1500</v>
      </c>
      <c r="J234">
        <f t="shared" si="111"/>
        <v>0</v>
      </c>
      <c r="K234">
        <f t="shared" si="111"/>
        <v>0</v>
      </c>
      <c r="P234" s="1490"/>
      <c r="T234" s="1485"/>
      <c r="V234" t="str">
        <f t="shared" si="112"/>
        <v>Máquina de xerox pequena</v>
      </c>
      <c r="W234">
        <f t="shared" si="112"/>
        <v>1500</v>
      </c>
      <c r="X234">
        <f t="shared" si="112"/>
        <v>0</v>
      </c>
      <c r="Y234">
        <f t="shared" si="112"/>
        <v>0</v>
      </c>
      <c r="AD234" s="1490"/>
      <c r="AH234" s="1485"/>
      <c r="AJ234" t="str">
        <f t="shared" si="113"/>
        <v>Máquina de xerox pequena</v>
      </c>
      <c r="AK234">
        <f t="shared" si="113"/>
        <v>1500</v>
      </c>
      <c r="AL234">
        <f t="shared" si="113"/>
        <v>0</v>
      </c>
      <c r="AM234">
        <f t="shared" si="113"/>
        <v>0</v>
      </c>
      <c r="AR234" s="1490"/>
    </row>
    <row r="235" spans="6:44">
      <c r="F235" s="1485"/>
      <c r="H235" t="str">
        <f>H25</f>
        <v>Ferro elétrico simples de passar roupa</v>
      </c>
      <c r="I235">
        <f t="shared" ref="I235:K235" si="114">I25</f>
        <v>500</v>
      </c>
      <c r="J235">
        <f t="shared" si="114"/>
        <v>0</v>
      </c>
      <c r="K235">
        <f t="shared" si="114"/>
        <v>0</v>
      </c>
      <c r="P235" s="1490"/>
      <c r="T235" s="1485"/>
      <c r="V235" t="str">
        <f>V25</f>
        <v>Ferro elétrico simples de passar roupa</v>
      </c>
      <c r="W235">
        <f t="shared" ref="W235:Y235" si="115">W25</f>
        <v>500</v>
      </c>
      <c r="X235">
        <f t="shared" si="115"/>
        <v>0</v>
      </c>
      <c r="Y235">
        <f t="shared" si="115"/>
        <v>0</v>
      </c>
      <c r="AD235" s="1490"/>
      <c r="AH235" s="1485"/>
      <c r="AJ235" t="str">
        <f>AJ25</f>
        <v>Ferro elétrico simples de passar roupa</v>
      </c>
      <c r="AK235">
        <f t="shared" ref="AK235:AM235" si="116">AK25</f>
        <v>500</v>
      </c>
      <c r="AL235">
        <f t="shared" si="116"/>
        <v>0</v>
      </c>
      <c r="AM235">
        <f t="shared" si="116"/>
        <v>0</v>
      </c>
      <c r="AR235" s="1490"/>
    </row>
    <row r="236" spans="6:44">
      <c r="F236" s="1485"/>
      <c r="H236" s="149" t="str">
        <f>H100</f>
        <v>Ferro elétrico de passar roupa</v>
      </c>
      <c r="I236" s="149">
        <f t="shared" ref="I236:K236" si="117">I100</f>
        <v>1000</v>
      </c>
      <c r="J236" s="149">
        <f t="shared" si="117"/>
        <v>0</v>
      </c>
      <c r="K236" s="149">
        <f t="shared" si="117"/>
        <v>0</v>
      </c>
      <c r="P236" s="1490"/>
      <c r="T236" s="1485"/>
      <c r="V236" s="149" t="str">
        <f>V100</f>
        <v>Ferro elétrico de passar roupa</v>
      </c>
      <c r="W236" s="149">
        <f t="shared" ref="W236:Y236" si="118">W100</f>
        <v>1000</v>
      </c>
      <c r="X236" s="149">
        <f t="shared" si="118"/>
        <v>0</v>
      </c>
      <c r="Y236" s="149">
        <f t="shared" si="118"/>
        <v>0</v>
      </c>
      <c r="AD236" s="1490"/>
      <c r="AH236" s="1485"/>
      <c r="AJ236" s="149" t="str">
        <f>AJ100</f>
        <v>Ferro elétrico de passar roupa</v>
      </c>
      <c r="AK236" s="149">
        <f t="shared" ref="AK236:AM236" si="119">AK100</f>
        <v>1000</v>
      </c>
      <c r="AL236" s="149">
        <f t="shared" si="119"/>
        <v>0</v>
      </c>
      <c r="AM236" s="149">
        <f t="shared" si="119"/>
        <v>0</v>
      </c>
      <c r="AR236" s="1490"/>
    </row>
    <row r="237" spans="6:44">
      <c r="F237" s="1485"/>
      <c r="H237" s="149" t="str">
        <f t="shared" ref="H237:K241" si="120">H101</f>
        <v xml:space="preserve">Fogão elétrico 4 bocas </v>
      </c>
      <c r="I237" s="149">
        <f t="shared" si="120"/>
        <v>1500</v>
      </c>
      <c r="J237" s="149">
        <f t="shared" si="120"/>
        <v>0</v>
      </c>
      <c r="K237" s="149">
        <f t="shared" si="120"/>
        <v>0</v>
      </c>
      <c r="P237" s="1490"/>
      <c r="T237" s="1485"/>
      <c r="V237" s="149" t="str">
        <f t="shared" ref="V237:Y237" si="121">V101</f>
        <v xml:space="preserve">Fogão elétrico 4 bocas </v>
      </c>
      <c r="W237" s="149">
        <f t="shared" si="121"/>
        <v>1500</v>
      </c>
      <c r="X237" s="149">
        <f t="shared" si="121"/>
        <v>0</v>
      </c>
      <c r="Y237" s="149">
        <f t="shared" si="121"/>
        <v>0</v>
      </c>
      <c r="AD237" s="1490"/>
      <c r="AH237" s="1485"/>
      <c r="AJ237" s="149" t="str">
        <f t="shared" ref="AJ237:AM237" si="122">AJ101</f>
        <v xml:space="preserve">Fogão elétrico 4 bocas </v>
      </c>
      <c r="AK237" s="149">
        <f t="shared" si="122"/>
        <v>1500</v>
      </c>
      <c r="AL237" s="149">
        <f t="shared" si="122"/>
        <v>0</v>
      </c>
      <c r="AM237" s="149">
        <f t="shared" si="122"/>
        <v>0</v>
      </c>
      <c r="AR237" s="1490"/>
    </row>
    <row r="238" spans="6:44">
      <c r="F238" s="1485"/>
      <c r="H238" s="149" t="str">
        <f t="shared" si="120"/>
        <v>Fogão elétrico 6 bocas Grande</v>
      </c>
      <c r="I238" s="149">
        <f t="shared" si="120"/>
        <v>3000</v>
      </c>
      <c r="J238" s="149">
        <f t="shared" si="120"/>
        <v>0</v>
      </c>
      <c r="K238" s="149">
        <f t="shared" si="120"/>
        <v>0</v>
      </c>
      <c r="P238" s="1490"/>
      <c r="T238" s="1485"/>
      <c r="V238" s="149" t="str">
        <f t="shared" ref="V238:Y238" si="123">V102</f>
        <v>Fogão elétrico 6 bocas Grande</v>
      </c>
      <c r="W238" s="149">
        <f t="shared" si="123"/>
        <v>3000</v>
      </c>
      <c r="X238" s="149">
        <f t="shared" si="123"/>
        <v>0</v>
      </c>
      <c r="Y238" s="149">
        <f t="shared" si="123"/>
        <v>0</v>
      </c>
      <c r="AD238" s="1490"/>
      <c r="AH238" s="1485"/>
      <c r="AJ238" s="149" t="str">
        <f t="shared" ref="AJ238:AM238" si="124">AJ102</f>
        <v>Fogão elétrico 6 bocas Grande</v>
      </c>
      <c r="AK238" s="149">
        <f t="shared" si="124"/>
        <v>3000</v>
      </c>
      <c r="AL238" s="149">
        <f t="shared" si="124"/>
        <v>0</v>
      </c>
      <c r="AM238" s="149">
        <f t="shared" si="124"/>
        <v>0</v>
      </c>
      <c r="AR238" s="1490"/>
    </row>
    <row r="239" spans="6:44">
      <c r="F239" s="1485"/>
      <c r="H239" s="149" t="str">
        <f t="shared" si="120"/>
        <v>Forno de microondas</v>
      </c>
      <c r="I239" s="149">
        <f t="shared" si="120"/>
        <v>700</v>
      </c>
      <c r="J239" s="149">
        <f t="shared" si="120"/>
        <v>0</v>
      </c>
      <c r="K239" s="149">
        <f t="shared" si="120"/>
        <v>0</v>
      </c>
      <c r="P239" s="1490"/>
      <c r="T239" s="1485"/>
      <c r="V239" s="149" t="str">
        <f t="shared" ref="V239:Y239" si="125">V103</f>
        <v>Forno de microondas</v>
      </c>
      <c r="W239" s="149">
        <f t="shared" si="125"/>
        <v>700</v>
      </c>
      <c r="X239" s="149">
        <f t="shared" si="125"/>
        <v>0</v>
      </c>
      <c r="Y239" s="149">
        <f t="shared" si="125"/>
        <v>0</v>
      </c>
      <c r="AD239" s="1490"/>
      <c r="AH239" s="1485"/>
      <c r="AJ239" s="149" t="str">
        <f t="shared" ref="AJ239:AM239" si="126">AJ103</f>
        <v>Forno de microondas</v>
      </c>
      <c r="AK239" s="149">
        <f t="shared" si="126"/>
        <v>700</v>
      </c>
      <c r="AL239" s="149">
        <f t="shared" si="126"/>
        <v>0</v>
      </c>
      <c r="AM239" s="149">
        <f t="shared" si="126"/>
        <v>0</v>
      </c>
      <c r="AR239" s="1490"/>
    </row>
    <row r="240" spans="6:44">
      <c r="F240" s="1485"/>
      <c r="H240" s="149" t="str">
        <f t="shared" si="120"/>
        <v xml:space="preserve">Forno elétrico de embutir </v>
      </c>
      <c r="I240" s="149">
        <f t="shared" si="120"/>
        <v>4500</v>
      </c>
      <c r="J240" s="149">
        <f t="shared" si="120"/>
        <v>0</v>
      </c>
      <c r="K240" s="149">
        <f t="shared" si="120"/>
        <v>0</v>
      </c>
      <c r="P240" s="1490"/>
      <c r="T240" s="1485"/>
      <c r="V240" s="149" t="str">
        <f t="shared" ref="V240:Y240" si="127">V104</f>
        <v xml:space="preserve">Forno elétrico de embutir </v>
      </c>
      <c r="W240" s="149">
        <f t="shared" si="127"/>
        <v>4500</v>
      </c>
      <c r="X240" s="149">
        <f t="shared" si="127"/>
        <v>0</v>
      </c>
      <c r="Y240" s="149">
        <f t="shared" si="127"/>
        <v>0</v>
      </c>
      <c r="AD240" s="1490"/>
      <c r="AH240" s="1485"/>
      <c r="AJ240" s="149" t="str">
        <f t="shared" ref="AJ240:AM240" si="128">AJ104</f>
        <v xml:space="preserve">Forno elétrico de embutir </v>
      </c>
      <c r="AK240" s="149">
        <f t="shared" si="128"/>
        <v>4500</v>
      </c>
      <c r="AL240" s="149">
        <f t="shared" si="128"/>
        <v>0</v>
      </c>
      <c r="AM240" s="149">
        <f t="shared" si="128"/>
        <v>0</v>
      </c>
      <c r="AR240" s="1490"/>
    </row>
    <row r="241" spans="6:44">
      <c r="F241" s="1485"/>
      <c r="H241" s="149" t="str">
        <f t="shared" si="120"/>
        <v xml:space="preserve">Freezer horizontal grande </v>
      </c>
      <c r="I241" s="149">
        <f t="shared" si="120"/>
        <v>500</v>
      </c>
      <c r="J241" s="149">
        <f t="shared" si="120"/>
        <v>0</v>
      </c>
      <c r="K241" s="149">
        <f t="shared" si="120"/>
        <v>0</v>
      </c>
      <c r="P241" s="1490"/>
      <c r="T241" s="1485"/>
      <c r="V241" s="149" t="str">
        <f t="shared" ref="V241:Y241" si="129">V105</f>
        <v xml:space="preserve">Freezer horizontal grande </v>
      </c>
      <c r="W241" s="149">
        <f t="shared" si="129"/>
        <v>500</v>
      </c>
      <c r="X241" s="149">
        <f t="shared" si="129"/>
        <v>0</v>
      </c>
      <c r="Y241" s="149">
        <f t="shared" si="129"/>
        <v>0</v>
      </c>
      <c r="AD241" s="1490"/>
      <c r="AH241" s="1485"/>
      <c r="AJ241" s="149" t="str">
        <f t="shared" ref="AJ241:AM241" si="130">AJ105</f>
        <v xml:space="preserve">Freezer horizontal grande </v>
      </c>
      <c r="AK241" s="149">
        <f t="shared" si="130"/>
        <v>500</v>
      </c>
      <c r="AL241" s="149">
        <f t="shared" si="130"/>
        <v>0</v>
      </c>
      <c r="AM241" s="149">
        <f t="shared" si="130"/>
        <v>0</v>
      </c>
      <c r="AR241" s="1490"/>
    </row>
    <row r="242" spans="6:44">
      <c r="F242" s="1485"/>
      <c r="H242" s="149" t="str">
        <f>H117</f>
        <v>Máquina copiadora</v>
      </c>
      <c r="I242" s="149">
        <f t="shared" ref="I242:K242" si="131">I117</f>
        <v>1270</v>
      </c>
      <c r="J242" s="149">
        <f t="shared" si="131"/>
        <v>0</v>
      </c>
      <c r="K242" s="149">
        <f t="shared" si="131"/>
        <v>0</v>
      </c>
      <c r="P242" s="1490"/>
      <c r="T242" s="1485"/>
      <c r="V242" s="149" t="str">
        <f>V117</f>
        <v>Máquina copiadora</v>
      </c>
      <c r="W242" s="149">
        <f t="shared" ref="W242:Y242" si="132">W117</f>
        <v>1270</v>
      </c>
      <c r="X242" s="149">
        <f t="shared" si="132"/>
        <v>0</v>
      </c>
      <c r="Y242" s="149">
        <f t="shared" si="132"/>
        <v>0</v>
      </c>
      <c r="AD242" s="1490"/>
      <c r="AH242" s="1485"/>
      <c r="AJ242" s="149" t="str">
        <f>AJ117</f>
        <v>Máquina copiadora</v>
      </c>
      <c r="AK242" s="149">
        <f t="shared" ref="AK242:AM242" si="133">AK117</f>
        <v>1270</v>
      </c>
      <c r="AL242" s="149">
        <f t="shared" si="133"/>
        <v>0</v>
      </c>
      <c r="AM242" s="149">
        <f t="shared" si="133"/>
        <v>0</v>
      </c>
      <c r="AR242" s="1490"/>
    </row>
    <row r="243" spans="6:44">
      <c r="F243" s="1485"/>
      <c r="H243" s="149" t="str">
        <f>H118</f>
        <v>Máquina de lavar</v>
      </c>
      <c r="I243" s="149">
        <f t="shared" ref="I243:K243" si="134">I118</f>
        <v>1000</v>
      </c>
      <c r="J243" s="149">
        <f t="shared" si="134"/>
        <v>0</v>
      </c>
      <c r="K243" s="149">
        <f t="shared" si="134"/>
        <v>0</v>
      </c>
      <c r="P243" s="1490"/>
      <c r="T243" s="1485"/>
      <c r="V243" s="149" t="str">
        <f>V118</f>
        <v>Máquina de lavar</v>
      </c>
      <c r="W243" s="149">
        <f t="shared" ref="W243:Y243" si="135">W118</f>
        <v>1000</v>
      </c>
      <c r="X243" s="149">
        <f t="shared" si="135"/>
        <v>0</v>
      </c>
      <c r="Y243" s="149">
        <f t="shared" si="135"/>
        <v>0</v>
      </c>
      <c r="AD243" s="1490"/>
      <c r="AH243" s="1485"/>
      <c r="AJ243" s="149" t="str">
        <f>AJ118</f>
        <v>Máquina de lavar</v>
      </c>
      <c r="AK243" s="149">
        <f t="shared" ref="AK243:AM243" si="136">AK118</f>
        <v>1000</v>
      </c>
      <c r="AL243" s="149">
        <f t="shared" si="136"/>
        <v>0</v>
      </c>
      <c r="AM243" s="149">
        <f t="shared" si="136"/>
        <v>0</v>
      </c>
      <c r="AR243" s="1490"/>
    </row>
    <row r="244" spans="6:44">
      <c r="F244" s="1485"/>
      <c r="H244" s="149" t="str">
        <f t="shared" ref="H244:K245" si="137">H119</f>
        <v>Máquina de lavar e secar</v>
      </c>
      <c r="I244" s="149">
        <f t="shared" si="137"/>
        <v>1200</v>
      </c>
      <c r="J244" s="149">
        <f t="shared" si="137"/>
        <v>0</v>
      </c>
      <c r="K244" s="149">
        <f t="shared" si="137"/>
        <v>0</v>
      </c>
      <c r="P244" s="1490"/>
      <c r="T244" s="1485"/>
      <c r="V244" s="149" t="str">
        <f t="shared" ref="V244:Y244" si="138">V119</f>
        <v>Máquina de lavar e secar</v>
      </c>
      <c r="W244" s="149">
        <f t="shared" si="138"/>
        <v>1200</v>
      </c>
      <c r="X244" s="149">
        <f t="shared" si="138"/>
        <v>0</v>
      </c>
      <c r="Y244" s="149">
        <f t="shared" si="138"/>
        <v>0</v>
      </c>
      <c r="AD244" s="1490"/>
      <c r="AH244" s="1485"/>
      <c r="AJ244" s="149" t="str">
        <f t="shared" ref="AJ244:AM244" si="139">AJ119</f>
        <v>Máquina de lavar e secar</v>
      </c>
      <c r="AK244" s="149">
        <f t="shared" si="139"/>
        <v>1200</v>
      </c>
      <c r="AL244" s="149">
        <f t="shared" si="139"/>
        <v>0</v>
      </c>
      <c r="AM244" s="149">
        <f t="shared" si="139"/>
        <v>0</v>
      </c>
      <c r="AR244" s="1490"/>
    </row>
    <row r="245" spans="6:44">
      <c r="F245" s="1485"/>
      <c r="H245" s="149" t="str">
        <f t="shared" si="137"/>
        <v xml:space="preserve">Máquina de lavar louças </v>
      </c>
      <c r="I245" s="149">
        <f t="shared" si="137"/>
        <v>1500</v>
      </c>
      <c r="J245" s="149">
        <f t="shared" si="137"/>
        <v>0</v>
      </c>
      <c r="K245" s="149">
        <f t="shared" si="137"/>
        <v>0</v>
      </c>
      <c r="P245" s="1490"/>
      <c r="T245" s="1485"/>
      <c r="V245" s="149" t="str">
        <f t="shared" ref="V245:Y245" si="140">V120</f>
        <v xml:space="preserve">Máquina de lavar louças </v>
      </c>
      <c r="W245" s="149">
        <f t="shared" si="140"/>
        <v>1500</v>
      </c>
      <c r="X245" s="149">
        <f t="shared" si="140"/>
        <v>0</v>
      </c>
      <c r="Y245" s="149">
        <f t="shared" si="140"/>
        <v>0</v>
      </c>
      <c r="AD245" s="1490"/>
      <c r="AH245" s="1485"/>
      <c r="AJ245" s="149" t="str">
        <f t="shared" ref="AJ245:AM245" si="141">AJ120</f>
        <v xml:space="preserve">Máquina de lavar louças </v>
      </c>
      <c r="AK245" s="149">
        <f t="shared" si="141"/>
        <v>1500</v>
      </c>
      <c r="AL245" s="149">
        <f t="shared" si="141"/>
        <v>0</v>
      </c>
      <c r="AM245" s="149">
        <f t="shared" si="141"/>
        <v>0</v>
      </c>
      <c r="AR245" s="1490"/>
    </row>
    <row r="246" spans="6:44">
      <c r="F246" s="1485"/>
      <c r="P246" s="1490"/>
      <c r="T246" s="1485"/>
      <c r="AD246" s="1490"/>
      <c r="AH246" s="1485"/>
      <c r="AR246" s="1490"/>
    </row>
    <row r="247" spans="6:44">
      <c r="F247" s="1485"/>
      <c r="H247" s="149" t="str">
        <f>H127</f>
        <v>Secador de cabelos</v>
      </c>
      <c r="I247" s="149">
        <f t="shared" ref="I247:K247" si="142">I127</f>
        <v>1000</v>
      </c>
      <c r="J247" s="149">
        <f t="shared" si="142"/>
        <v>0</v>
      </c>
      <c r="K247" s="149">
        <f t="shared" si="142"/>
        <v>0</v>
      </c>
      <c r="P247" s="1490"/>
      <c r="T247" s="1485"/>
      <c r="V247" s="149" t="str">
        <f>V127</f>
        <v>Secador de cabelos</v>
      </c>
      <c r="W247" s="149">
        <f t="shared" ref="W247:Y247" si="143">W127</f>
        <v>1000</v>
      </c>
      <c r="X247" s="149">
        <f t="shared" si="143"/>
        <v>0</v>
      </c>
      <c r="Y247" s="149">
        <f t="shared" si="143"/>
        <v>0</v>
      </c>
      <c r="AD247" s="1490"/>
      <c r="AH247" s="1485"/>
      <c r="AJ247" s="149" t="str">
        <f>AJ127</f>
        <v>Secador de cabelos</v>
      </c>
      <c r="AK247" s="149">
        <f t="shared" ref="AK247:AM247" si="144">AK127</f>
        <v>1000</v>
      </c>
      <c r="AL247" s="149">
        <f t="shared" si="144"/>
        <v>0</v>
      </c>
      <c r="AM247" s="149">
        <f t="shared" si="144"/>
        <v>0</v>
      </c>
      <c r="AR247" s="1490"/>
    </row>
    <row r="248" spans="6:44">
      <c r="F248" s="1485"/>
      <c r="H248" s="149" t="str">
        <f>H128</f>
        <v>Secador de roupa</v>
      </c>
      <c r="I248" s="149">
        <f t="shared" ref="I248:K248" si="145">I128</f>
        <v>3500</v>
      </c>
      <c r="J248" s="149">
        <f t="shared" si="145"/>
        <v>0</v>
      </c>
      <c r="K248" s="149">
        <f t="shared" si="145"/>
        <v>0</v>
      </c>
      <c r="P248" s="1490"/>
      <c r="T248" s="1485"/>
      <c r="V248" s="149" t="str">
        <f>V128</f>
        <v>Secador de roupa</v>
      </c>
      <c r="W248" s="149">
        <f t="shared" ref="W248:Y248" si="146">W128</f>
        <v>3500</v>
      </c>
      <c r="X248" s="149">
        <f t="shared" si="146"/>
        <v>0</v>
      </c>
      <c r="Y248" s="149">
        <f t="shared" si="146"/>
        <v>0</v>
      </c>
      <c r="AD248" s="1490"/>
      <c r="AH248" s="1485"/>
      <c r="AJ248" s="149" t="str">
        <f>AJ128</f>
        <v>Secador de roupa</v>
      </c>
      <c r="AK248" s="149">
        <f t="shared" ref="AK248:AM248" si="147">AK128</f>
        <v>3500</v>
      </c>
      <c r="AL248" s="149">
        <f t="shared" si="147"/>
        <v>0</v>
      </c>
      <c r="AM248" s="149">
        <f t="shared" si="147"/>
        <v>0</v>
      </c>
      <c r="AR248" s="1490"/>
    </row>
    <row r="249" spans="6:44">
      <c r="F249" s="1485"/>
      <c r="H249" s="149" t="str">
        <f>H129</f>
        <v>Tanquinho lavar roupa</v>
      </c>
      <c r="I249" s="149">
        <f t="shared" ref="I249:K249" si="148">I129</f>
        <v>300</v>
      </c>
      <c r="J249" s="149">
        <f t="shared" si="148"/>
        <v>0</v>
      </c>
      <c r="K249" s="149">
        <f t="shared" si="148"/>
        <v>0</v>
      </c>
      <c r="P249" s="1490"/>
      <c r="T249" s="1485"/>
      <c r="V249" s="149" t="str">
        <f>V129</f>
        <v>Tanquinho lavar roupa</v>
      </c>
      <c r="W249" s="149">
        <f t="shared" ref="W249:Y249" si="149">W129</f>
        <v>300</v>
      </c>
      <c r="X249" s="149">
        <f t="shared" si="149"/>
        <v>0</v>
      </c>
      <c r="Y249" s="149">
        <f t="shared" si="149"/>
        <v>0</v>
      </c>
      <c r="AD249" s="1490"/>
      <c r="AH249" s="1485"/>
      <c r="AJ249" s="149" t="str">
        <f>AJ129</f>
        <v>Tanquinho lavar roupa</v>
      </c>
      <c r="AK249" s="149">
        <f t="shared" ref="AK249:AM249" si="150">AK129</f>
        <v>300</v>
      </c>
      <c r="AL249" s="149">
        <f t="shared" si="150"/>
        <v>0</v>
      </c>
      <c r="AM249" s="149">
        <f t="shared" si="150"/>
        <v>0</v>
      </c>
      <c r="AR249" s="1490"/>
    </row>
    <row r="250" spans="6:44">
      <c r="F250" s="1485"/>
      <c r="P250" s="1490"/>
      <c r="T250" s="1485"/>
      <c r="AD250" s="1490"/>
      <c r="AH250" s="1485"/>
      <c r="AR250" s="1490"/>
    </row>
    <row r="251" spans="6:44">
      <c r="F251" s="1485"/>
      <c r="P251" s="1490"/>
      <c r="T251" s="1485"/>
      <c r="AD251" s="1490"/>
      <c r="AH251" s="1485"/>
      <c r="AR251" s="1490"/>
    </row>
    <row r="252" spans="6:44" ht="15.75" thickBot="1">
      <c r="F252" s="1486"/>
      <c r="G252" s="158"/>
      <c r="H252" s="158"/>
      <c r="I252" s="158"/>
      <c r="J252" s="158"/>
      <c r="K252" s="158"/>
      <c r="L252" s="159">
        <f>SUM(J222:J252)</f>
        <v>0</v>
      </c>
      <c r="M252" s="158"/>
      <c r="N252" s="158"/>
      <c r="O252" s="158"/>
      <c r="P252" s="1491"/>
      <c r="T252" s="1486"/>
      <c r="U252" s="158"/>
      <c r="V252" s="158"/>
      <c r="W252" s="158"/>
      <c r="X252" s="158"/>
      <c r="Y252" s="158"/>
      <c r="Z252" s="159">
        <f>SUM(X222:X252)</f>
        <v>0</v>
      </c>
      <c r="AA252" s="158"/>
      <c r="AB252" s="158"/>
      <c r="AC252" s="158"/>
      <c r="AD252" s="1491"/>
      <c r="AH252" s="1486"/>
      <c r="AI252" s="158"/>
      <c r="AJ252" s="158"/>
      <c r="AK252" s="158"/>
      <c r="AL252" s="158"/>
      <c r="AM252" s="158"/>
      <c r="AN252" s="159">
        <f>SUM(AL222:AL252)</f>
        <v>0</v>
      </c>
      <c r="AO252" s="158"/>
      <c r="AP252" s="158"/>
      <c r="AQ252" s="158"/>
      <c r="AR252" s="1491"/>
    </row>
    <row r="253" spans="6:44">
      <c r="F253" s="1484" t="s">
        <v>594</v>
      </c>
      <c r="G253" s="153"/>
      <c r="H253" s="153" t="str">
        <f t="shared" ref="H253:K254" si="151">H19</f>
        <v xml:space="preserve">Aparelho de som </v>
      </c>
      <c r="I253" s="153">
        <f t="shared" si="151"/>
        <v>80</v>
      </c>
      <c r="J253" s="153">
        <f t="shared" si="151"/>
        <v>0</v>
      </c>
      <c r="K253" s="153">
        <f t="shared" si="151"/>
        <v>0</v>
      </c>
      <c r="L253" s="153">
        <f>SUM(K253:K311)</f>
        <v>0</v>
      </c>
      <c r="M253" s="161">
        <f>IF(AND(L253=0,L311=0),0,
IF(AND(L253&lt;&gt;0,L311&gt;0,L311&lt;=61),VLOOKUP(L311,'Dados Norma'!$A$3:$B$63,2,0),
IF(AND(L253&lt;&gt;0,L311&gt;61),0.33)))</f>
        <v>0</v>
      </c>
      <c r="N253" s="153">
        <f>L253*M253</f>
        <v>0</v>
      </c>
      <c r="O253" s="153"/>
      <c r="P253" s="1489">
        <f>N253</f>
        <v>0</v>
      </c>
      <c r="T253" s="1484" t="s">
        <v>594</v>
      </c>
      <c r="U253" s="153"/>
      <c r="V253" s="153" t="str">
        <f t="shared" ref="V253:Y254" si="152">V19</f>
        <v xml:space="preserve">Conjunto de som </v>
      </c>
      <c r="W253" s="153">
        <f t="shared" si="152"/>
        <v>100</v>
      </c>
      <c r="X253" s="153">
        <f t="shared" si="152"/>
        <v>0</v>
      </c>
      <c r="Y253" s="153">
        <f t="shared" si="152"/>
        <v>0</v>
      </c>
      <c r="Z253" s="153">
        <f>SUM(Y253:Y311)</f>
        <v>0</v>
      </c>
      <c r="AA253" s="161">
        <f>IF(AND(Z253=0,Z311=0),0,
IF(AND(Z253&lt;&gt;0,Z311&gt;0,Z311&lt;=61),VLOOKUP(Z311,'Dados Norma'!$A$3:$B$63,2,0),
IF(AND(Z253&lt;&gt;0,Z311&gt;61),0.33)))</f>
        <v>0</v>
      </c>
      <c r="AB253" s="153">
        <f>Z253*AA253</f>
        <v>0</v>
      </c>
      <c r="AC253" s="153"/>
      <c r="AD253" s="1489">
        <f>AB253</f>
        <v>0</v>
      </c>
      <c r="AH253" s="1484" t="s">
        <v>594</v>
      </c>
      <c r="AI253" s="153"/>
      <c r="AJ253" s="153" t="str">
        <f t="shared" ref="AJ253:AM254" si="153">AJ19</f>
        <v xml:space="preserve">Conjunto de som </v>
      </c>
      <c r="AK253" s="153">
        <f t="shared" si="153"/>
        <v>100</v>
      </c>
      <c r="AL253" s="153">
        <f t="shared" si="153"/>
        <v>0</v>
      </c>
      <c r="AM253" s="153">
        <f t="shared" si="153"/>
        <v>0</v>
      </c>
      <c r="AN253" s="153">
        <f>SUM(AM253:AM311)</f>
        <v>0</v>
      </c>
      <c r="AO253" s="161">
        <f>IF(AND(AN253=0,AN311=0),0,
IF(AND(AN253&lt;&gt;0,AN311&gt;0,AN311&lt;=61),VLOOKUP(AN311,'Dados Norma'!$A$3:$B$63,2,0),
IF(AND(AN253&lt;&gt;0,AN311&gt;61),0.33)))</f>
        <v>0</v>
      </c>
      <c r="AP253" s="153">
        <f>AN253*AO253</f>
        <v>0</v>
      </c>
      <c r="AQ253" s="153"/>
      <c r="AR253" s="1489">
        <f>AP253</f>
        <v>0</v>
      </c>
    </row>
    <row r="254" spans="6:44">
      <c r="F254" s="1485"/>
      <c r="H254" t="str">
        <f t="shared" si="151"/>
        <v xml:space="preserve">Ebulidor </v>
      </c>
      <c r="I254">
        <f t="shared" si="151"/>
        <v>1000</v>
      </c>
      <c r="J254">
        <f t="shared" si="151"/>
        <v>0</v>
      </c>
      <c r="K254">
        <f t="shared" si="151"/>
        <v>0</v>
      </c>
      <c r="L254">
        <f>L253/1000</f>
        <v>0</v>
      </c>
      <c r="P254" s="1490"/>
      <c r="T254" s="1485"/>
      <c r="V254" t="str">
        <f t="shared" si="152"/>
        <v xml:space="preserve">Ebulidor </v>
      </c>
      <c r="W254">
        <f t="shared" si="152"/>
        <v>1000</v>
      </c>
      <c r="X254">
        <f t="shared" si="152"/>
        <v>0</v>
      </c>
      <c r="Y254">
        <f t="shared" si="152"/>
        <v>0</v>
      </c>
      <c r="Z254">
        <f>Z253/1000</f>
        <v>0</v>
      </c>
      <c r="AD254" s="1490"/>
      <c r="AH254" s="1485"/>
      <c r="AJ254" t="str">
        <f t="shared" si="153"/>
        <v xml:space="preserve">Ebulidor </v>
      </c>
      <c r="AK254">
        <f t="shared" si="153"/>
        <v>1000</v>
      </c>
      <c r="AL254">
        <f t="shared" si="153"/>
        <v>0</v>
      </c>
      <c r="AM254">
        <f t="shared" si="153"/>
        <v>0</v>
      </c>
      <c r="AN254">
        <f>AN253/1000</f>
        <v>0</v>
      </c>
      <c r="AR254" s="1490"/>
    </row>
    <row r="255" spans="6:44">
      <c r="F255" s="1485"/>
      <c r="H255" t="str">
        <f>H72</f>
        <v>Vídeo Game</v>
      </c>
      <c r="I255">
        <f>I72</f>
        <v>15</v>
      </c>
      <c r="J255">
        <f>J72</f>
        <v>0</v>
      </c>
      <c r="K255">
        <f>K72</f>
        <v>0</v>
      </c>
      <c r="P255" s="1490"/>
      <c r="T255" s="1485"/>
      <c r="V255" t="str">
        <f>V72</f>
        <v>Vídeo Game</v>
      </c>
      <c r="W255">
        <f>W72</f>
        <v>10</v>
      </c>
      <c r="X255">
        <f>X72</f>
        <v>0</v>
      </c>
      <c r="Y255">
        <f>Y72</f>
        <v>0</v>
      </c>
      <c r="AD255" s="1490"/>
      <c r="AH255" s="1485"/>
      <c r="AJ255" t="str">
        <f>AJ72</f>
        <v>Vídeo Game</v>
      </c>
      <c r="AK255">
        <f>AK72</f>
        <v>10</v>
      </c>
      <c r="AL255">
        <f>AL72</f>
        <v>0</v>
      </c>
      <c r="AM255">
        <f>AM72</f>
        <v>0</v>
      </c>
      <c r="AR255" s="1490"/>
    </row>
    <row r="256" spans="6:44">
      <c r="F256" s="1485"/>
      <c r="H256" t="str">
        <f t="shared" ref="H256:K257" si="154">H65</f>
        <v xml:space="preserve">Televisor colorido </v>
      </c>
      <c r="I256">
        <f t="shared" si="154"/>
        <v>200</v>
      </c>
      <c r="J256">
        <f t="shared" si="154"/>
        <v>0</v>
      </c>
      <c r="K256">
        <f t="shared" si="154"/>
        <v>0</v>
      </c>
      <c r="P256" s="1490"/>
      <c r="T256" s="1485"/>
      <c r="V256" t="str">
        <f t="shared" ref="V256:Y257" si="155">V65</f>
        <v xml:space="preserve">Televisor colorido </v>
      </c>
      <c r="W256">
        <f t="shared" si="155"/>
        <v>200</v>
      </c>
      <c r="X256">
        <f t="shared" si="155"/>
        <v>0</v>
      </c>
      <c r="Y256">
        <f t="shared" si="155"/>
        <v>0</v>
      </c>
      <c r="AD256" s="1490"/>
      <c r="AH256" s="1485"/>
      <c r="AJ256" t="str">
        <f t="shared" ref="AJ256:AM257" si="156">AJ65</f>
        <v xml:space="preserve">Televisor colorido </v>
      </c>
      <c r="AK256">
        <f t="shared" si="156"/>
        <v>200</v>
      </c>
      <c r="AL256">
        <f t="shared" si="156"/>
        <v>0</v>
      </c>
      <c r="AM256">
        <f t="shared" si="156"/>
        <v>0</v>
      </c>
      <c r="AR256" s="1490"/>
    </row>
    <row r="257" spans="6:44">
      <c r="F257" s="1485"/>
      <c r="H257" t="str">
        <f t="shared" si="154"/>
        <v xml:space="preserve">Televisor preto e branco </v>
      </c>
      <c r="I257">
        <f t="shared" si="154"/>
        <v>90</v>
      </c>
      <c r="J257">
        <f t="shared" si="154"/>
        <v>0</v>
      </c>
      <c r="K257">
        <f t="shared" si="154"/>
        <v>0</v>
      </c>
      <c r="P257" s="1490"/>
      <c r="T257" s="1485"/>
      <c r="V257" t="str">
        <f t="shared" si="155"/>
        <v xml:space="preserve">Televisor preto e branco </v>
      </c>
      <c r="W257">
        <f t="shared" si="155"/>
        <v>90</v>
      </c>
      <c r="X257">
        <f t="shared" si="155"/>
        <v>0</v>
      </c>
      <c r="Y257">
        <f t="shared" si="155"/>
        <v>0</v>
      </c>
      <c r="AD257" s="1490"/>
      <c r="AH257" s="1485"/>
      <c r="AJ257" t="str">
        <f t="shared" si="156"/>
        <v xml:space="preserve">Televisor preto e branco </v>
      </c>
      <c r="AK257">
        <f t="shared" si="156"/>
        <v>90</v>
      </c>
      <c r="AL257">
        <f t="shared" si="156"/>
        <v>0</v>
      </c>
      <c r="AM257">
        <f t="shared" si="156"/>
        <v>0</v>
      </c>
      <c r="AR257" s="1490"/>
    </row>
    <row r="258" spans="6:44">
      <c r="F258" s="1485"/>
      <c r="H258" t="str">
        <f t="shared" ref="H258:K260" si="157">H69</f>
        <v>Ventilador grande</v>
      </c>
      <c r="I258">
        <f t="shared" si="157"/>
        <v>250</v>
      </c>
      <c r="J258">
        <f t="shared" si="157"/>
        <v>0</v>
      </c>
      <c r="K258">
        <f t="shared" si="157"/>
        <v>0</v>
      </c>
      <c r="P258" s="1490"/>
      <c r="T258" s="1485"/>
      <c r="V258" t="str">
        <f t="shared" ref="V258:Y260" si="158">V69</f>
        <v>Ventilador grande</v>
      </c>
      <c r="W258">
        <f t="shared" si="158"/>
        <v>250</v>
      </c>
      <c r="X258">
        <f t="shared" si="158"/>
        <v>0</v>
      </c>
      <c r="Y258">
        <f t="shared" si="158"/>
        <v>0</v>
      </c>
      <c r="AD258" s="1490"/>
      <c r="AH258" s="1485"/>
      <c r="AJ258" t="str">
        <f t="shared" ref="AJ258:AM260" si="159">AJ69</f>
        <v>Ventilador grande</v>
      </c>
      <c r="AK258">
        <f t="shared" si="159"/>
        <v>250</v>
      </c>
      <c r="AL258">
        <f t="shared" si="159"/>
        <v>0</v>
      </c>
      <c r="AM258">
        <f t="shared" si="159"/>
        <v>0</v>
      </c>
      <c r="AR258" s="1490"/>
    </row>
    <row r="259" spans="6:44">
      <c r="F259" s="1485"/>
      <c r="H259" t="str">
        <f t="shared" si="157"/>
        <v>Ventilador  médio</v>
      </c>
      <c r="I259">
        <f t="shared" si="157"/>
        <v>200</v>
      </c>
      <c r="J259">
        <f t="shared" si="157"/>
        <v>0</v>
      </c>
      <c r="K259">
        <f t="shared" si="157"/>
        <v>0</v>
      </c>
      <c r="P259" s="1490"/>
      <c r="T259" s="1485"/>
      <c r="V259" t="str">
        <f t="shared" si="158"/>
        <v>Ventilador  médio</v>
      </c>
      <c r="W259">
        <f t="shared" si="158"/>
        <v>200</v>
      </c>
      <c r="X259">
        <f t="shared" si="158"/>
        <v>0</v>
      </c>
      <c r="Y259">
        <f t="shared" si="158"/>
        <v>0</v>
      </c>
      <c r="AD259" s="1490"/>
      <c r="AH259" s="1485"/>
      <c r="AJ259" t="str">
        <f t="shared" si="159"/>
        <v>Ventilador  médio</v>
      </c>
      <c r="AK259">
        <f t="shared" si="159"/>
        <v>200</v>
      </c>
      <c r="AL259">
        <f t="shared" si="159"/>
        <v>0</v>
      </c>
      <c r="AM259">
        <f t="shared" si="159"/>
        <v>0</v>
      </c>
      <c r="AR259" s="1490"/>
    </row>
    <row r="260" spans="6:44">
      <c r="F260" s="1485"/>
      <c r="H260" t="str">
        <f t="shared" si="157"/>
        <v xml:space="preserve">Ventilador pequeno </v>
      </c>
      <c r="I260">
        <f t="shared" si="157"/>
        <v>70</v>
      </c>
      <c r="J260">
        <f t="shared" si="157"/>
        <v>0</v>
      </c>
      <c r="K260">
        <f t="shared" si="157"/>
        <v>0</v>
      </c>
      <c r="P260" s="1490"/>
      <c r="T260" s="1485"/>
      <c r="V260" t="str">
        <f t="shared" si="158"/>
        <v xml:space="preserve">Ventilador pequeno </v>
      </c>
      <c r="W260">
        <f t="shared" si="158"/>
        <v>70</v>
      </c>
      <c r="X260">
        <f t="shared" si="158"/>
        <v>0</v>
      </c>
      <c r="Y260">
        <f t="shared" si="158"/>
        <v>0</v>
      </c>
      <c r="AD260" s="1490"/>
      <c r="AH260" s="1485"/>
      <c r="AJ260" t="str">
        <f t="shared" si="159"/>
        <v xml:space="preserve">Ventilador pequeno </v>
      </c>
      <c r="AK260">
        <f t="shared" si="159"/>
        <v>70</v>
      </c>
      <c r="AL260">
        <f t="shared" si="159"/>
        <v>0</v>
      </c>
      <c r="AM260">
        <f t="shared" si="159"/>
        <v>0</v>
      </c>
      <c r="AR260" s="1490"/>
    </row>
    <row r="261" spans="6:44">
      <c r="F261" s="1485"/>
      <c r="H261" t="str">
        <f t="shared" ref="H261:K265" si="160">H32</f>
        <v xml:space="preserve">Freezer vertical pequeno </v>
      </c>
      <c r="I261">
        <f t="shared" si="160"/>
        <v>300</v>
      </c>
      <c r="J261">
        <f t="shared" si="160"/>
        <v>0</v>
      </c>
      <c r="K261">
        <f t="shared" si="160"/>
        <v>0</v>
      </c>
      <c r="P261" s="1490"/>
      <c r="T261" s="1485"/>
      <c r="V261" t="str">
        <f t="shared" ref="V261:Y265" si="161">V32</f>
        <v xml:space="preserve">Freezer vertical pequeno </v>
      </c>
      <c r="W261">
        <f t="shared" si="161"/>
        <v>300</v>
      </c>
      <c r="X261">
        <f t="shared" si="161"/>
        <v>0</v>
      </c>
      <c r="Y261">
        <f t="shared" si="161"/>
        <v>0</v>
      </c>
      <c r="AD261" s="1490"/>
      <c r="AH261" s="1485"/>
      <c r="AJ261" t="str">
        <f t="shared" ref="AJ261:AM265" si="162">AJ32</f>
        <v xml:space="preserve">Freezer vertical pequeno </v>
      </c>
      <c r="AK261">
        <f t="shared" si="162"/>
        <v>300</v>
      </c>
      <c r="AL261">
        <f t="shared" si="162"/>
        <v>0</v>
      </c>
      <c r="AM261">
        <f t="shared" si="162"/>
        <v>0</v>
      </c>
      <c r="AR261" s="1490"/>
    </row>
    <row r="262" spans="6:44">
      <c r="F262" s="1485"/>
      <c r="H262" t="str">
        <f t="shared" si="160"/>
        <v xml:space="preserve">Freezer horizontal médio </v>
      </c>
      <c r="I262">
        <f t="shared" si="160"/>
        <v>400</v>
      </c>
      <c r="J262">
        <f t="shared" si="160"/>
        <v>0</v>
      </c>
      <c r="K262">
        <f t="shared" si="160"/>
        <v>0</v>
      </c>
      <c r="P262" s="1490"/>
      <c r="T262" s="1485"/>
      <c r="V262" t="str">
        <f t="shared" si="161"/>
        <v xml:space="preserve">Freezer horizontal médio </v>
      </c>
      <c r="W262">
        <f t="shared" si="161"/>
        <v>400</v>
      </c>
      <c r="X262">
        <f t="shared" si="161"/>
        <v>0</v>
      </c>
      <c r="Y262">
        <f t="shared" si="161"/>
        <v>0</v>
      </c>
      <c r="AD262" s="1490"/>
      <c r="AH262" s="1485"/>
      <c r="AJ262" t="str">
        <f t="shared" si="162"/>
        <v xml:space="preserve">Freezer horizontal médio </v>
      </c>
      <c r="AK262">
        <f t="shared" si="162"/>
        <v>400</v>
      </c>
      <c r="AL262">
        <f t="shared" si="162"/>
        <v>0</v>
      </c>
      <c r="AM262">
        <f t="shared" si="162"/>
        <v>0</v>
      </c>
      <c r="AR262" s="1490"/>
    </row>
    <row r="263" spans="6:44">
      <c r="F263" s="1485"/>
      <c r="H263" t="str">
        <f t="shared" si="160"/>
        <v xml:space="preserve">Freezer horizontal grande </v>
      </c>
      <c r="I263">
        <f t="shared" si="160"/>
        <v>500</v>
      </c>
      <c r="J263">
        <f t="shared" si="160"/>
        <v>0</v>
      </c>
      <c r="K263">
        <f t="shared" si="160"/>
        <v>0</v>
      </c>
      <c r="P263" s="1490"/>
      <c r="T263" s="1485"/>
      <c r="V263" t="str">
        <f t="shared" si="161"/>
        <v xml:space="preserve">Freezer horizontal grande </v>
      </c>
      <c r="W263">
        <f t="shared" si="161"/>
        <v>500</v>
      </c>
      <c r="X263">
        <f t="shared" si="161"/>
        <v>0</v>
      </c>
      <c r="Y263">
        <f t="shared" si="161"/>
        <v>0</v>
      </c>
      <c r="AD263" s="1490"/>
      <c r="AH263" s="1485"/>
      <c r="AJ263" t="str">
        <f t="shared" si="162"/>
        <v xml:space="preserve">Freezer horizontal grande </v>
      </c>
      <c r="AK263">
        <f t="shared" si="162"/>
        <v>500</v>
      </c>
      <c r="AL263">
        <f t="shared" si="162"/>
        <v>0</v>
      </c>
      <c r="AM263">
        <f t="shared" si="162"/>
        <v>0</v>
      </c>
      <c r="AR263" s="1490"/>
    </row>
    <row r="264" spans="6:44">
      <c r="F264" s="1485"/>
      <c r="H264" t="str">
        <f t="shared" si="160"/>
        <v xml:space="preserve">Geladeira comum </v>
      </c>
      <c r="I264">
        <f t="shared" si="160"/>
        <v>250</v>
      </c>
      <c r="J264">
        <f t="shared" si="160"/>
        <v>0</v>
      </c>
      <c r="K264">
        <f t="shared" si="160"/>
        <v>0</v>
      </c>
      <c r="P264" s="1490"/>
      <c r="T264" s="1485"/>
      <c r="V264" t="str">
        <f t="shared" si="161"/>
        <v xml:space="preserve">Geladeira comum </v>
      </c>
      <c r="W264">
        <f t="shared" si="161"/>
        <v>250</v>
      </c>
      <c r="X264">
        <f t="shared" si="161"/>
        <v>0</v>
      </c>
      <c r="Y264">
        <f t="shared" si="161"/>
        <v>0</v>
      </c>
      <c r="AD264" s="1490"/>
      <c r="AH264" s="1485"/>
      <c r="AJ264" t="str">
        <f t="shared" si="162"/>
        <v xml:space="preserve">Geladeira comum </v>
      </c>
      <c r="AK264">
        <f t="shared" si="162"/>
        <v>250</v>
      </c>
      <c r="AL264">
        <f t="shared" si="162"/>
        <v>0</v>
      </c>
      <c r="AM264">
        <f t="shared" si="162"/>
        <v>0</v>
      </c>
      <c r="AR264" s="1490"/>
    </row>
    <row r="265" spans="6:44">
      <c r="F265" s="1485"/>
      <c r="H265" t="str">
        <f t="shared" si="160"/>
        <v>Geladeira duplex</v>
      </c>
      <c r="I265">
        <f t="shared" si="160"/>
        <v>300</v>
      </c>
      <c r="J265">
        <f t="shared" si="160"/>
        <v>0</v>
      </c>
      <c r="K265">
        <f t="shared" si="160"/>
        <v>0</v>
      </c>
      <c r="P265" s="1490"/>
      <c r="T265" s="1485"/>
      <c r="V265" t="str">
        <f t="shared" si="161"/>
        <v>Geladeira duplex</v>
      </c>
      <c r="W265">
        <f t="shared" si="161"/>
        <v>300</v>
      </c>
      <c r="X265">
        <f t="shared" si="161"/>
        <v>0</v>
      </c>
      <c r="Y265">
        <f t="shared" si="161"/>
        <v>0</v>
      </c>
      <c r="AD265" s="1490"/>
      <c r="AH265" s="1485"/>
      <c r="AJ265" t="str">
        <f t="shared" si="162"/>
        <v>Geladeira duplex</v>
      </c>
      <c r="AK265">
        <f t="shared" si="162"/>
        <v>300</v>
      </c>
      <c r="AL265">
        <f t="shared" si="162"/>
        <v>0</v>
      </c>
      <c r="AM265">
        <f t="shared" si="162"/>
        <v>0</v>
      </c>
      <c r="AR265" s="1490"/>
    </row>
    <row r="266" spans="6:44">
      <c r="F266" s="1485"/>
      <c r="H266" t="str">
        <f t="shared" ref="H266:K267" si="163">H10</f>
        <v>Assadeira Grande</v>
      </c>
      <c r="I266">
        <f t="shared" si="163"/>
        <v>1000</v>
      </c>
      <c r="J266">
        <f t="shared" si="163"/>
        <v>0</v>
      </c>
      <c r="K266">
        <f t="shared" si="163"/>
        <v>0</v>
      </c>
      <c r="P266" s="1490"/>
      <c r="T266" s="1485"/>
      <c r="V266" t="str">
        <f t="shared" ref="V266:Y267" si="164">V10</f>
        <v>Assadeira Grande</v>
      </c>
      <c r="W266">
        <f t="shared" si="164"/>
        <v>1000</v>
      </c>
      <c r="X266">
        <f t="shared" si="164"/>
        <v>0</v>
      </c>
      <c r="Y266">
        <f t="shared" si="164"/>
        <v>0</v>
      </c>
      <c r="AD266" s="1490"/>
      <c r="AH266" s="1485"/>
      <c r="AJ266" t="str">
        <f t="shared" ref="AJ266:AM267" si="165">AJ10</f>
        <v>Assadeira Grande</v>
      </c>
      <c r="AK266">
        <f t="shared" si="165"/>
        <v>1000</v>
      </c>
      <c r="AL266">
        <f t="shared" si="165"/>
        <v>0</v>
      </c>
      <c r="AM266">
        <f t="shared" si="165"/>
        <v>0</v>
      </c>
      <c r="AR266" s="1490"/>
    </row>
    <row r="267" spans="6:44">
      <c r="F267" s="1485"/>
      <c r="H267" t="str">
        <f t="shared" si="163"/>
        <v xml:space="preserve">Assadeira pequena </v>
      </c>
      <c r="I267">
        <f t="shared" si="163"/>
        <v>500</v>
      </c>
      <c r="J267">
        <f t="shared" si="163"/>
        <v>0</v>
      </c>
      <c r="K267">
        <f t="shared" si="163"/>
        <v>0</v>
      </c>
      <c r="P267" s="1490"/>
      <c r="T267" s="1485"/>
      <c r="V267" t="str">
        <f t="shared" si="164"/>
        <v xml:space="preserve">Assadeira pequena </v>
      </c>
      <c r="W267">
        <f t="shared" si="164"/>
        <v>500</v>
      </c>
      <c r="X267">
        <f t="shared" si="164"/>
        <v>0</v>
      </c>
      <c r="Y267">
        <f t="shared" si="164"/>
        <v>0</v>
      </c>
      <c r="AD267" s="1490"/>
      <c r="AH267" s="1485"/>
      <c r="AJ267" t="str">
        <f t="shared" si="165"/>
        <v xml:space="preserve">Assadeira pequena </v>
      </c>
      <c r="AK267">
        <f t="shared" si="165"/>
        <v>500</v>
      </c>
      <c r="AL267">
        <f t="shared" si="165"/>
        <v>0</v>
      </c>
      <c r="AM267">
        <f t="shared" si="165"/>
        <v>0</v>
      </c>
      <c r="AR267" s="1490"/>
    </row>
    <row r="268" spans="6:44">
      <c r="F268" s="1485"/>
      <c r="H268" t="str">
        <f>H57</f>
        <v>Sanduicheira</v>
      </c>
      <c r="I268">
        <f>I57</f>
        <v>640</v>
      </c>
      <c r="J268">
        <f>J57</f>
        <v>0</v>
      </c>
      <c r="K268">
        <f>K57</f>
        <v>0</v>
      </c>
      <c r="P268" s="1490"/>
      <c r="T268" s="1485"/>
      <c r="V268" t="str">
        <f>V57</f>
        <v>Sanduicheira</v>
      </c>
      <c r="W268">
        <f>W57</f>
        <v>640</v>
      </c>
      <c r="X268">
        <f>X57</f>
        <v>0</v>
      </c>
      <c r="Y268">
        <f>Y57</f>
        <v>0</v>
      </c>
      <c r="AD268" s="1490"/>
      <c r="AH268" s="1485"/>
      <c r="AJ268" t="str">
        <f>AJ57</f>
        <v>Sanduicheira</v>
      </c>
      <c r="AK268">
        <f>AK57</f>
        <v>640</v>
      </c>
      <c r="AL268">
        <f>AL57</f>
        <v>0</v>
      </c>
      <c r="AM268">
        <f>AM57</f>
        <v>0</v>
      </c>
      <c r="AR268" s="1490"/>
    </row>
    <row r="269" spans="6:44">
      <c r="F269" s="1485"/>
      <c r="H269" t="str">
        <f>H13</f>
        <v xml:space="preserve">Batedeira de bolo </v>
      </c>
      <c r="I269">
        <f>I13</f>
        <v>100</v>
      </c>
      <c r="J269">
        <f>J13</f>
        <v>0</v>
      </c>
      <c r="K269">
        <f>K13</f>
        <v>0</v>
      </c>
      <c r="P269" s="1490"/>
      <c r="T269" s="1485"/>
      <c r="V269" t="str">
        <f>V13</f>
        <v xml:space="preserve">Batedeira de bolo </v>
      </c>
      <c r="W269">
        <f>W13</f>
        <v>100</v>
      </c>
      <c r="X269">
        <f>X13</f>
        <v>0</v>
      </c>
      <c r="Y269">
        <f>Y13</f>
        <v>0</v>
      </c>
      <c r="AD269" s="1490"/>
      <c r="AH269" s="1485"/>
      <c r="AJ269" t="str">
        <f>AJ13</f>
        <v xml:space="preserve">Batedeira de bolo </v>
      </c>
      <c r="AK269">
        <f>AK13</f>
        <v>100</v>
      </c>
      <c r="AL269">
        <f>AL13</f>
        <v>0</v>
      </c>
      <c r="AM269">
        <f>AM13</f>
        <v>0</v>
      </c>
      <c r="AR269" s="1490"/>
    </row>
    <row r="270" spans="6:44">
      <c r="F270" s="1485"/>
      <c r="H270" t="str">
        <f>H40</f>
        <v xml:space="preserve">Liquidificador doméstico </v>
      </c>
      <c r="I270">
        <f>I40</f>
        <v>200</v>
      </c>
      <c r="J270">
        <f>J40</f>
        <v>0</v>
      </c>
      <c r="K270">
        <f>K40</f>
        <v>0</v>
      </c>
      <c r="P270" s="1490"/>
      <c r="T270" s="1485"/>
      <c r="V270" t="str">
        <f>V40</f>
        <v xml:space="preserve">Liquidificador doméstico </v>
      </c>
      <c r="W270">
        <f>W40</f>
        <v>200</v>
      </c>
      <c r="X270">
        <f>X40</f>
        <v>0</v>
      </c>
      <c r="Y270">
        <f>Y40</f>
        <v>0</v>
      </c>
      <c r="AD270" s="1490"/>
      <c r="AH270" s="1485"/>
      <c r="AJ270" t="str">
        <f>AJ40</f>
        <v xml:space="preserve">Liquidificador doméstico </v>
      </c>
      <c r="AK270">
        <f>AK40</f>
        <v>200</v>
      </c>
      <c r="AL270">
        <f>AL40</f>
        <v>0</v>
      </c>
      <c r="AM270">
        <f>AM40</f>
        <v>0</v>
      </c>
      <c r="AR270" s="1490"/>
    </row>
    <row r="271" spans="6:44">
      <c r="F271" s="1485"/>
      <c r="H271" t="str">
        <f>H23</f>
        <v xml:space="preserve">Exaustor </v>
      </c>
      <c r="I271">
        <f>I23</f>
        <v>150</v>
      </c>
      <c r="J271">
        <f>J23</f>
        <v>0</v>
      </c>
      <c r="K271">
        <f>K23</f>
        <v>0</v>
      </c>
      <c r="P271" s="1490"/>
      <c r="T271" s="1485"/>
      <c r="V271" t="str">
        <f>V23</f>
        <v xml:space="preserve">Exaustor </v>
      </c>
      <c r="W271">
        <f>W23</f>
        <v>150</v>
      </c>
      <c r="X271">
        <f>X23</f>
        <v>0</v>
      </c>
      <c r="Y271">
        <f>Y23</f>
        <v>0</v>
      </c>
      <c r="AD271" s="1490"/>
      <c r="AH271" s="1485"/>
      <c r="AJ271" t="str">
        <f>AJ23</f>
        <v xml:space="preserve">Exaustor </v>
      </c>
      <c r="AK271">
        <f>AK23</f>
        <v>150</v>
      </c>
      <c r="AL271">
        <f>AL23</f>
        <v>0</v>
      </c>
      <c r="AM271">
        <f>AM23</f>
        <v>0</v>
      </c>
      <c r="AR271" s="1490"/>
    </row>
    <row r="272" spans="6:44">
      <c r="F272" s="1485"/>
      <c r="H272" t="str">
        <f>H9</f>
        <v xml:space="preserve">Aspirador de pó residencial </v>
      </c>
      <c r="I272">
        <f>I9</f>
        <v>600</v>
      </c>
      <c r="J272">
        <f>J9</f>
        <v>0</v>
      </c>
      <c r="K272">
        <f>K9</f>
        <v>0</v>
      </c>
      <c r="P272" s="1490"/>
      <c r="T272" s="1485"/>
      <c r="V272" t="str">
        <f>V9</f>
        <v xml:space="preserve">Aspirador de pó residencial </v>
      </c>
      <c r="W272">
        <f>W9</f>
        <v>600</v>
      </c>
      <c r="X272">
        <f>X9</f>
        <v>0</v>
      </c>
      <c r="Y272">
        <f>Y9</f>
        <v>0</v>
      </c>
      <c r="AD272" s="1490"/>
      <c r="AH272" s="1485"/>
      <c r="AJ272" t="str">
        <f>AJ9</f>
        <v xml:space="preserve">Aspirador de pó residencial </v>
      </c>
      <c r="AK272">
        <f>AK9</f>
        <v>600</v>
      </c>
      <c r="AL272">
        <f>AL9</f>
        <v>0</v>
      </c>
      <c r="AM272">
        <f>AM9</f>
        <v>0</v>
      </c>
      <c r="AR272" s="1490"/>
    </row>
    <row r="273" spans="6:44">
      <c r="F273" s="1485"/>
      <c r="H273" t="str">
        <f t="shared" ref="H273:K274" si="166">H38</f>
        <v xml:space="preserve">Impressora comum </v>
      </c>
      <c r="I273">
        <f t="shared" si="166"/>
        <v>90</v>
      </c>
      <c r="J273">
        <f t="shared" si="166"/>
        <v>0</v>
      </c>
      <c r="K273">
        <f t="shared" si="166"/>
        <v>0</v>
      </c>
      <c r="P273" s="1490"/>
      <c r="T273" s="1485"/>
      <c r="V273" t="str">
        <f t="shared" ref="V273:Y274" si="167">V38</f>
        <v xml:space="preserve">Impressora comum </v>
      </c>
      <c r="W273">
        <f t="shared" si="167"/>
        <v>90</v>
      </c>
      <c r="X273">
        <f t="shared" si="167"/>
        <v>0</v>
      </c>
      <c r="Y273">
        <f t="shared" si="167"/>
        <v>0</v>
      </c>
      <c r="AD273" s="1490"/>
      <c r="AH273" s="1485"/>
      <c r="AJ273" t="str">
        <f t="shared" ref="AJ273:AM274" si="168">AJ38</f>
        <v xml:space="preserve">Impressora comum </v>
      </c>
      <c r="AK273">
        <f t="shared" si="168"/>
        <v>90</v>
      </c>
      <c r="AL273">
        <f t="shared" si="168"/>
        <v>0</v>
      </c>
      <c r="AM273">
        <f t="shared" si="168"/>
        <v>0</v>
      </c>
      <c r="AR273" s="1490"/>
    </row>
    <row r="274" spans="6:44">
      <c r="F274" s="1485"/>
      <c r="H274" t="str">
        <f t="shared" si="166"/>
        <v>Impressora a laser</v>
      </c>
      <c r="I274">
        <f t="shared" si="166"/>
        <v>900</v>
      </c>
      <c r="J274">
        <f t="shared" si="166"/>
        <v>0</v>
      </c>
      <c r="K274">
        <f t="shared" si="166"/>
        <v>0</v>
      </c>
      <c r="P274" s="1490"/>
      <c r="T274" s="1485"/>
      <c r="V274" t="str">
        <f t="shared" si="167"/>
        <v>Impressora a laser</v>
      </c>
      <c r="W274">
        <f t="shared" si="167"/>
        <v>900</v>
      </c>
      <c r="X274">
        <f t="shared" si="167"/>
        <v>0</v>
      </c>
      <c r="Y274">
        <f t="shared" si="167"/>
        <v>0</v>
      </c>
      <c r="AD274" s="1490"/>
      <c r="AH274" s="1485"/>
      <c r="AJ274" t="str">
        <f t="shared" si="168"/>
        <v>Impressora a laser</v>
      </c>
      <c r="AK274">
        <f t="shared" si="168"/>
        <v>900</v>
      </c>
      <c r="AL274">
        <f t="shared" si="168"/>
        <v>0</v>
      </c>
      <c r="AM274">
        <f t="shared" si="168"/>
        <v>0</v>
      </c>
      <c r="AR274" s="1490"/>
    </row>
    <row r="275" spans="6:44">
      <c r="F275" s="1485"/>
      <c r="H275" t="str">
        <f>H51</f>
        <v>Micro computador</v>
      </c>
      <c r="I275">
        <f>I51</f>
        <v>250</v>
      </c>
      <c r="J275">
        <f>J51</f>
        <v>0</v>
      </c>
      <c r="K275">
        <f>K51</f>
        <v>0</v>
      </c>
      <c r="P275" s="1490"/>
      <c r="T275" s="1485"/>
      <c r="V275" t="str">
        <f>V51</f>
        <v>Micro computador</v>
      </c>
      <c r="W275">
        <f>W51</f>
        <v>250</v>
      </c>
      <c r="X275">
        <f>X51</f>
        <v>0</v>
      </c>
      <c r="Y275">
        <f>Y51</f>
        <v>0</v>
      </c>
      <c r="AD275" s="1490"/>
      <c r="AH275" s="1485"/>
      <c r="AJ275" t="str">
        <f>AJ51</f>
        <v>Micro computador</v>
      </c>
      <c r="AK275">
        <f>AK51</f>
        <v>250</v>
      </c>
      <c r="AL275">
        <f>AL51</f>
        <v>0</v>
      </c>
      <c r="AM275">
        <f>AM51</f>
        <v>0</v>
      </c>
      <c r="AR275" s="1490"/>
    </row>
    <row r="276" spans="6:44">
      <c r="F276" s="1485"/>
      <c r="H276" t="str">
        <f>H60</f>
        <v>Scanner</v>
      </c>
      <c r="I276">
        <f>I60</f>
        <v>50</v>
      </c>
      <c r="J276">
        <f>J60</f>
        <v>0</v>
      </c>
      <c r="K276">
        <f>K60</f>
        <v>0</v>
      </c>
      <c r="P276" s="1490"/>
      <c r="T276" s="1485"/>
      <c r="V276" t="str">
        <f>V60</f>
        <v>Scanner</v>
      </c>
      <c r="W276">
        <f>W60</f>
        <v>50</v>
      </c>
      <c r="X276">
        <f>X60</f>
        <v>0</v>
      </c>
      <c r="Y276">
        <f>Y60</f>
        <v>0</v>
      </c>
      <c r="AD276" s="1490"/>
      <c r="AH276" s="1485"/>
      <c r="AJ276" t="str">
        <f>AJ60</f>
        <v>Scanner</v>
      </c>
      <c r="AK276">
        <f>AK60</f>
        <v>50</v>
      </c>
      <c r="AL276">
        <f>AL60</f>
        <v>0</v>
      </c>
      <c r="AM276">
        <f>AM60</f>
        <v>0</v>
      </c>
      <c r="AR276" s="1490"/>
    </row>
    <row r="277" spans="6:44">
      <c r="F277" s="1485"/>
      <c r="H277" t="str">
        <f>H68</f>
        <v xml:space="preserve">Vaporizador </v>
      </c>
      <c r="I277">
        <f>I68</f>
        <v>300</v>
      </c>
      <c r="J277">
        <f>J68</f>
        <v>0</v>
      </c>
      <c r="K277">
        <f>K68</f>
        <v>0</v>
      </c>
      <c r="P277" s="1490"/>
      <c r="T277" s="1485"/>
      <c r="V277" t="str">
        <f>V68</f>
        <v xml:space="preserve">Vaporizador </v>
      </c>
      <c r="W277">
        <f>W68</f>
        <v>300</v>
      </c>
      <c r="X277">
        <f>X68</f>
        <v>0</v>
      </c>
      <c r="Y277">
        <f>Y68</f>
        <v>0</v>
      </c>
      <c r="AD277" s="1490"/>
      <c r="AH277" s="1485"/>
      <c r="AJ277" t="str">
        <f>AJ68</f>
        <v xml:space="preserve">Vaporizador </v>
      </c>
      <c r="AK277">
        <f>AK68</f>
        <v>300</v>
      </c>
      <c r="AL277">
        <f>AL68</f>
        <v>0</v>
      </c>
      <c r="AM277">
        <f>AM68</f>
        <v>0</v>
      </c>
      <c r="AR277" s="1490"/>
    </row>
    <row r="278" spans="6:44">
      <c r="F278" s="1485"/>
      <c r="H278" t="str">
        <f t="shared" ref="H278:K279" si="169">H21</f>
        <v xml:space="preserve">Enceradeira residencial </v>
      </c>
      <c r="I278">
        <f t="shared" si="169"/>
        <v>300</v>
      </c>
      <c r="J278">
        <f t="shared" si="169"/>
        <v>0</v>
      </c>
      <c r="K278">
        <f t="shared" si="169"/>
        <v>0</v>
      </c>
      <c r="P278" s="1490"/>
      <c r="T278" s="1485"/>
      <c r="V278" t="str">
        <f t="shared" ref="V278:Y279" si="170">V21</f>
        <v xml:space="preserve">Enceradeira residencial </v>
      </c>
      <c r="W278">
        <f t="shared" si="170"/>
        <v>300</v>
      </c>
      <c r="X278">
        <f t="shared" si="170"/>
        <v>0</v>
      </c>
      <c r="Y278">
        <f t="shared" si="170"/>
        <v>0</v>
      </c>
      <c r="AD278" s="1490"/>
      <c r="AH278" s="1485"/>
      <c r="AJ278" t="str">
        <f t="shared" ref="AJ278:AM279" si="171">AJ21</f>
        <v xml:space="preserve">Enceradeira residencial </v>
      </c>
      <c r="AK278">
        <f t="shared" si="171"/>
        <v>300</v>
      </c>
      <c r="AL278">
        <f t="shared" si="171"/>
        <v>0</v>
      </c>
      <c r="AM278">
        <f t="shared" si="171"/>
        <v>0</v>
      </c>
      <c r="AR278" s="1490"/>
    </row>
    <row r="279" spans="6:44">
      <c r="F279" s="1485"/>
      <c r="H279" t="str">
        <f t="shared" si="169"/>
        <v xml:space="preserve">Espremedor de Frutas </v>
      </c>
      <c r="I279">
        <f t="shared" si="169"/>
        <v>200</v>
      </c>
      <c r="J279">
        <f t="shared" si="169"/>
        <v>0</v>
      </c>
      <c r="K279">
        <f t="shared" si="169"/>
        <v>0</v>
      </c>
      <c r="P279" s="1490"/>
      <c r="T279" s="1485"/>
      <c r="V279" t="str">
        <f t="shared" si="170"/>
        <v xml:space="preserve">Espremedor de Frutas </v>
      </c>
      <c r="W279">
        <f t="shared" si="170"/>
        <v>200</v>
      </c>
      <c r="X279">
        <f t="shared" si="170"/>
        <v>0</v>
      </c>
      <c r="Y279">
        <f t="shared" si="170"/>
        <v>0</v>
      </c>
      <c r="AD279" s="1490"/>
      <c r="AH279" s="1485"/>
      <c r="AJ279" t="str">
        <f t="shared" si="171"/>
        <v xml:space="preserve">Espremedor de Frutas </v>
      </c>
      <c r="AK279">
        <f t="shared" si="171"/>
        <v>200</v>
      </c>
      <c r="AL279">
        <f t="shared" si="171"/>
        <v>0</v>
      </c>
      <c r="AM279">
        <f t="shared" si="171"/>
        <v>0</v>
      </c>
      <c r="AR279" s="1490"/>
    </row>
    <row r="280" spans="6:44">
      <c r="F280" s="1485"/>
      <c r="H280" t="str">
        <f>H46</f>
        <v>Máquina para costurar</v>
      </c>
      <c r="I280">
        <f t="shared" ref="I280:K280" si="172">I46</f>
        <v>100</v>
      </c>
      <c r="J280">
        <f t="shared" si="172"/>
        <v>0</v>
      </c>
      <c r="K280">
        <f t="shared" si="172"/>
        <v>0</v>
      </c>
      <c r="P280" s="1490"/>
      <c r="T280" s="1485"/>
      <c r="V280" t="str">
        <f>V46</f>
        <v>Máquina para costurar</v>
      </c>
      <c r="W280">
        <f t="shared" ref="W280:Y280" si="173">W46</f>
        <v>100</v>
      </c>
      <c r="X280">
        <f t="shared" si="173"/>
        <v>0</v>
      </c>
      <c r="Y280">
        <f t="shared" si="173"/>
        <v>0</v>
      </c>
      <c r="AD280" s="1490"/>
      <c r="AH280" s="1485"/>
      <c r="AJ280" t="str">
        <f>AJ46</f>
        <v>Máquina para costurar</v>
      </c>
      <c r="AK280">
        <f t="shared" ref="AK280:AM280" si="174">AK46</f>
        <v>100</v>
      </c>
      <c r="AL280">
        <f t="shared" si="174"/>
        <v>0</v>
      </c>
      <c r="AM280">
        <f t="shared" si="174"/>
        <v>0</v>
      </c>
      <c r="AR280" s="1490"/>
    </row>
    <row r="281" spans="6:44">
      <c r="F281" s="1485"/>
      <c r="H281" s="149" t="str">
        <f>H73</f>
        <v>Alarme residencial</v>
      </c>
      <c r="I281" s="149">
        <f t="shared" ref="I281:K281" si="175">I73</f>
        <v>42</v>
      </c>
      <c r="J281" s="149">
        <f t="shared" si="175"/>
        <v>0</v>
      </c>
      <c r="K281" s="149">
        <f t="shared" si="175"/>
        <v>0</v>
      </c>
      <c r="P281" s="1490"/>
      <c r="T281" s="1485"/>
      <c r="V281" s="149" t="str">
        <f>V73</f>
        <v>Alarme residencial</v>
      </c>
      <c r="W281" s="149">
        <f t="shared" ref="W281:Y281" si="176">W73</f>
        <v>42</v>
      </c>
      <c r="X281" s="149">
        <f t="shared" si="176"/>
        <v>0</v>
      </c>
      <c r="Y281" s="149">
        <f t="shared" si="176"/>
        <v>0</v>
      </c>
      <c r="AD281" s="1490"/>
      <c r="AH281" s="1485"/>
      <c r="AJ281" s="149" t="str">
        <f>AJ73</f>
        <v>Alarme residencial</v>
      </c>
      <c r="AK281" s="149">
        <f t="shared" ref="AK281:AM281" si="177">AK73</f>
        <v>42</v>
      </c>
      <c r="AL281" s="149">
        <f t="shared" si="177"/>
        <v>0</v>
      </c>
      <c r="AM281" s="149">
        <f t="shared" si="177"/>
        <v>0</v>
      </c>
      <c r="AR281" s="1490"/>
    </row>
    <row r="282" spans="6:44">
      <c r="F282" s="1485"/>
      <c r="H282" s="149" t="str">
        <f>H74</f>
        <v xml:space="preserve">Aparelho de som </v>
      </c>
      <c r="I282" s="149">
        <f t="shared" ref="I282:K282" si="178">I74</f>
        <v>80</v>
      </c>
      <c r="J282" s="149">
        <f t="shared" si="178"/>
        <v>0</v>
      </c>
      <c r="K282" s="149">
        <f t="shared" si="178"/>
        <v>0</v>
      </c>
      <c r="P282" s="1490"/>
      <c r="T282" s="1485"/>
      <c r="V282" s="149" t="str">
        <f>V74</f>
        <v xml:space="preserve">Aparelho de som </v>
      </c>
      <c r="W282" s="149">
        <f t="shared" ref="W282:Y282" si="179">W74</f>
        <v>80</v>
      </c>
      <c r="X282" s="149">
        <f t="shared" si="179"/>
        <v>0</v>
      </c>
      <c r="Y282" s="149">
        <f t="shared" si="179"/>
        <v>0</v>
      </c>
      <c r="AD282" s="1490"/>
      <c r="AH282" s="1485"/>
      <c r="AJ282" s="149" t="str">
        <f>AJ74</f>
        <v xml:space="preserve">Aparelho de som </v>
      </c>
      <c r="AK282" s="149">
        <f t="shared" ref="AK282:AM282" si="180">AK74</f>
        <v>80</v>
      </c>
      <c r="AL282" s="149">
        <f t="shared" si="180"/>
        <v>0</v>
      </c>
      <c r="AM282" s="149">
        <f t="shared" si="180"/>
        <v>0</v>
      </c>
      <c r="AR282" s="1490"/>
    </row>
    <row r="283" spans="6:44">
      <c r="F283" s="1485"/>
      <c r="H283" s="149" t="str">
        <f>H86</f>
        <v xml:space="preserve">Aspirador de pó residencial </v>
      </c>
      <c r="I283" s="149">
        <f t="shared" ref="I283:K283" si="181">I86</f>
        <v>600</v>
      </c>
      <c r="J283" s="149">
        <f t="shared" si="181"/>
        <v>0</v>
      </c>
      <c r="K283" s="149">
        <f t="shared" si="181"/>
        <v>0</v>
      </c>
      <c r="P283" s="1490"/>
      <c r="T283" s="1485"/>
      <c r="V283" s="149" t="str">
        <f>V86</f>
        <v xml:space="preserve">Aspirador de pó residencial </v>
      </c>
      <c r="W283" s="149">
        <f t="shared" ref="W283:Y283" si="182">W86</f>
        <v>600</v>
      </c>
      <c r="X283" s="149">
        <f t="shared" si="182"/>
        <v>0</v>
      </c>
      <c r="Y283" s="149">
        <f t="shared" si="182"/>
        <v>0</v>
      </c>
      <c r="AD283" s="1490"/>
      <c r="AH283" s="1485"/>
      <c r="AJ283" s="149" t="str">
        <f>AJ86</f>
        <v xml:space="preserve">Aspirador de pó residencial </v>
      </c>
      <c r="AK283" s="149">
        <f t="shared" ref="AK283:AM283" si="183">AK86</f>
        <v>600</v>
      </c>
      <c r="AL283" s="149">
        <f t="shared" si="183"/>
        <v>0</v>
      </c>
      <c r="AM283" s="149">
        <f t="shared" si="183"/>
        <v>0</v>
      </c>
      <c r="AR283" s="1490"/>
    </row>
    <row r="284" spans="6:44">
      <c r="F284" s="1485"/>
      <c r="H284" s="149" t="str">
        <f>H87</f>
        <v xml:space="preserve">Batedeira de bolo </v>
      </c>
      <c r="I284" s="149">
        <f t="shared" ref="I284:K284" si="184">I87</f>
        <v>100</v>
      </c>
      <c r="J284" s="149">
        <f t="shared" si="184"/>
        <v>0</v>
      </c>
      <c r="K284" s="149">
        <f t="shared" si="184"/>
        <v>0</v>
      </c>
      <c r="P284" s="1490"/>
      <c r="T284" s="1485"/>
      <c r="V284" s="149" t="str">
        <f>V87</f>
        <v xml:space="preserve">Batedeira de bolo </v>
      </c>
      <c r="W284" s="149">
        <f t="shared" ref="W284:Y284" si="185">W87</f>
        <v>100</v>
      </c>
      <c r="X284" s="149">
        <f t="shared" si="185"/>
        <v>0</v>
      </c>
      <c r="Y284" s="149">
        <f t="shared" si="185"/>
        <v>0</v>
      </c>
      <c r="AD284" s="1490"/>
      <c r="AH284" s="1485"/>
      <c r="AJ284" s="149" t="str">
        <f>AJ87</f>
        <v xml:space="preserve">Batedeira de bolo </v>
      </c>
      <c r="AK284" s="149">
        <f t="shared" ref="AK284:AM284" si="186">AK87</f>
        <v>100</v>
      </c>
      <c r="AL284" s="149">
        <f t="shared" si="186"/>
        <v>0</v>
      </c>
      <c r="AM284" s="149">
        <f t="shared" si="186"/>
        <v>0</v>
      </c>
      <c r="AR284" s="1490"/>
    </row>
    <row r="285" spans="6:44">
      <c r="F285" s="1485"/>
      <c r="H285" s="149" t="str">
        <f>H88</f>
        <v>Bebedouro elétrico</v>
      </c>
      <c r="I285" s="149">
        <f t="shared" ref="I285:K285" si="187">I88</f>
        <v>210</v>
      </c>
      <c r="J285" s="149">
        <f t="shared" si="187"/>
        <v>0</v>
      </c>
      <c r="K285" s="149">
        <f t="shared" si="187"/>
        <v>0</v>
      </c>
      <c r="P285" s="1490"/>
      <c r="T285" s="1485"/>
      <c r="V285" s="149" t="str">
        <f>V88</f>
        <v>Bebedouro elétrico</v>
      </c>
      <c r="W285" s="149">
        <f t="shared" ref="W285:Y285" si="188">W88</f>
        <v>210</v>
      </c>
      <c r="X285" s="149">
        <f t="shared" si="188"/>
        <v>0</v>
      </c>
      <c r="Y285" s="149">
        <f t="shared" si="188"/>
        <v>0</v>
      </c>
      <c r="AD285" s="1490"/>
      <c r="AH285" s="1485"/>
      <c r="AJ285" s="149" t="str">
        <f>AJ88</f>
        <v>Bebedouro elétrico</v>
      </c>
      <c r="AK285" s="149">
        <f t="shared" ref="AK285:AM285" si="189">AK88</f>
        <v>210</v>
      </c>
      <c r="AL285" s="149">
        <f t="shared" si="189"/>
        <v>0</v>
      </c>
      <c r="AM285" s="149">
        <f t="shared" si="189"/>
        <v>0</v>
      </c>
      <c r="AR285" s="1490"/>
    </row>
    <row r="286" spans="6:44">
      <c r="F286" s="1485"/>
      <c r="H286" s="149" t="str">
        <f>H91</f>
        <v xml:space="preserve">Cerca elétrica </v>
      </c>
      <c r="I286" s="149">
        <f t="shared" ref="I286:K286" si="190">I91</f>
        <v>42</v>
      </c>
      <c r="J286" s="149">
        <f t="shared" si="190"/>
        <v>0</v>
      </c>
      <c r="K286" s="149">
        <f t="shared" si="190"/>
        <v>0</v>
      </c>
      <c r="P286" s="1490"/>
      <c r="T286" s="1485"/>
      <c r="V286" s="149" t="str">
        <f>V91</f>
        <v xml:space="preserve">Cerca elétrica </v>
      </c>
      <c r="W286" s="149">
        <f t="shared" ref="W286:Y286" si="191">W91</f>
        <v>42</v>
      </c>
      <c r="X286" s="149">
        <f t="shared" si="191"/>
        <v>0</v>
      </c>
      <c r="Y286" s="149">
        <f t="shared" si="191"/>
        <v>0</v>
      </c>
      <c r="AD286" s="1490"/>
      <c r="AH286" s="1485"/>
      <c r="AJ286" s="149" t="str">
        <f>AJ91</f>
        <v xml:space="preserve">Cerca elétrica </v>
      </c>
      <c r="AK286" s="149">
        <f t="shared" ref="AK286:AM286" si="192">AK91</f>
        <v>42</v>
      </c>
      <c r="AL286" s="149">
        <f t="shared" si="192"/>
        <v>0</v>
      </c>
      <c r="AM286" s="149">
        <f t="shared" si="192"/>
        <v>0</v>
      </c>
      <c r="AR286" s="1490"/>
    </row>
    <row r="287" spans="6:44">
      <c r="F287" s="1485"/>
      <c r="H287" s="149" t="str">
        <f>H95</f>
        <v>Computador/impressora</v>
      </c>
      <c r="I287" s="149">
        <f t="shared" ref="I287:K287" si="193">I95</f>
        <v>190</v>
      </c>
      <c r="J287" s="149">
        <f t="shared" si="193"/>
        <v>0</v>
      </c>
      <c r="K287" s="149">
        <f t="shared" si="193"/>
        <v>0</v>
      </c>
      <c r="P287" s="1490"/>
      <c r="T287" s="1485"/>
      <c r="V287" s="149" t="str">
        <f>V95</f>
        <v>Computador/impressora</v>
      </c>
      <c r="W287" s="149">
        <f t="shared" ref="W287:Y287" si="194">W95</f>
        <v>190</v>
      </c>
      <c r="X287" s="149">
        <f t="shared" si="194"/>
        <v>0</v>
      </c>
      <c r="Y287" s="149">
        <f t="shared" si="194"/>
        <v>0</v>
      </c>
      <c r="AD287" s="1490"/>
      <c r="AH287" s="1485"/>
      <c r="AJ287" s="149" t="str">
        <f>AJ95</f>
        <v>Computador/impressora</v>
      </c>
      <c r="AK287" s="149">
        <f t="shared" ref="AK287:AM287" si="195">AK95</f>
        <v>190</v>
      </c>
      <c r="AL287" s="149">
        <f t="shared" si="195"/>
        <v>0</v>
      </c>
      <c r="AM287" s="149">
        <f t="shared" si="195"/>
        <v>0</v>
      </c>
      <c r="AR287" s="1490"/>
    </row>
    <row r="288" spans="6:44">
      <c r="F288" s="1485"/>
      <c r="H288" s="149" t="str">
        <f>H96</f>
        <v xml:space="preserve">Ebulidor </v>
      </c>
      <c r="I288" s="149">
        <f t="shared" ref="I288:K288" si="196">I96</f>
        <v>1000</v>
      </c>
      <c r="J288" s="149">
        <f t="shared" si="196"/>
        <v>0</v>
      </c>
      <c r="K288" s="149">
        <f t="shared" si="196"/>
        <v>0</v>
      </c>
      <c r="P288" s="1490"/>
      <c r="T288" s="1485"/>
      <c r="V288" s="149" t="str">
        <f>V96</f>
        <v xml:space="preserve">Ebulidor </v>
      </c>
      <c r="W288" s="149">
        <f t="shared" ref="W288:Y288" si="197">W96</f>
        <v>1000</v>
      </c>
      <c r="X288" s="149">
        <f t="shared" si="197"/>
        <v>0</v>
      </c>
      <c r="Y288" s="149">
        <f t="shared" si="197"/>
        <v>0</v>
      </c>
      <c r="AD288" s="1490"/>
      <c r="AH288" s="1485"/>
      <c r="AJ288" s="149" t="str">
        <f>AJ96</f>
        <v xml:space="preserve">Ebulidor </v>
      </c>
      <c r="AK288" s="149">
        <f t="shared" ref="AK288:AM288" si="198">AK96</f>
        <v>1000</v>
      </c>
      <c r="AL288" s="149">
        <f t="shared" si="198"/>
        <v>0</v>
      </c>
      <c r="AM288" s="149">
        <f t="shared" si="198"/>
        <v>0</v>
      </c>
      <c r="AR288" s="1490"/>
    </row>
    <row r="289" spans="6:44">
      <c r="F289" s="1485"/>
      <c r="H289" s="149" t="str">
        <f t="shared" ref="H289:K290" si="199">H97</f>
        <v xml:space="preserve">Enceradeira residencial </v>
      </c>
      <c r="I289" s="149">
        <f t="shared" si="199"/>
        <v>300</v>
      </c>
      <c r="J289" s="149">
        <f t="shared" si="199"/>
        <v>0</v>
      </c>
      <c r="K289" s="149">
        <f t="shared" si="199"/>
        <v>0</v>
      </c>
      <c r="P289" s="1490"/>
      <c r="T289" s="1485"/>
      <c r="V289" s="149" t="str">
        <f t="shared" ref="V289:Y289" si="200">V97</f>
        <v xml:space="preserve">Enceradeira residencial </v>
      </c>
      <c r="W289" s="149">
        <f t="shared" si="200"/>
        <v>300</v>
      </c>
      <c r="X289" s="149">
        <f t="shared" si="200"/>
        <v>0</v>
      </c>
      <c r="Y289" s="149">
        <f t="shared" si="200"/>
        <v>0</v>
      </c>
      <c r="AD289" s="1490"/>
      <c r="AH289" s="1485"/>
      <c r="AJ289" s="149" t="str">
        <f t="shared" ref="AJ289:AM289" si="201">AJ97</f>
        <v xml:space="preserve">Enceradeira residencial </v>
      </c>
      <c r="AK289" s="149">
        <f t="shared" si="201"/>
        <v>300</v>
      </c>
      <c r="AL289" s="149">
        <f t="shared" si="201"/>
        <v>0</v>
      </c>
      <c r="AM289" s="149">
        <f t="shared" si="201"/>
        <v>0</v>
      </c>
      <c r="AR289" s="1490"/>
    </row>
    <row r="290" spans="6:44">
      <c r="F290" s="1485"/>
      <c r="H290" s="149" t="str">
        <f t="shared" si="199"/>
        <v xml:space="preserve">Espremedor de Frutas </v>
      </c>
      <c r="I290" s="149">
        <f t="shared" si="199"/>
        <v>250</v>
      </c>
      <c r="J290" s="149">
        <f t="shared" si="199"/>
        <v>0</v>
      </c>
      <c r="K290" s="149">
        <f t="shared" si="199"/>
        <v>0</v>
      </c>
      <c r="P290" s="1490"/>
      <c r="T290" s="1485"/>
      <c r="V290" s="149" t="str">
        <f t="shared" ref="V290:Y290" si="202">V98</f>
        <v xml:space="preserve">Espremedor de Frutas </v>
      </c>
      <c r="W290" s="149">
        <f t="shared" si="202"/>
        <v>250</v>
      </c>
      <c r="X290" s="149">
        <f t="shared" si="202"/>
        <v>0</v>
      </c>
      <c r="Y290" s="149">
        <f t="shared" si="202"/>
        <v>0</v>
      </c>
      <c r="AD290" s="1490"/>
      <c r="AH290" s="1485"/>
      <c r="AJ290" s="149" t="str">
        <f t="shared" ref="AJ290:AM290" si="203">AJ98</f>
        <v xml:space="preserve">Espremedor de Frutas </v>
      </c>
      <c r="AK290" s="149">
        <f t="shared" si="203"/>
        <v>250</v>
      </c>
      <c r="AL290" s="149">
        <f t="shared" si="203"/>
        <v>0</v>
      </c>
      <c r="AM290" s="149">
        <f t="shared" si="203"/>
        <v>0</v>
      </c>
      <c r="AR290" s="1490"/>
    </row>
    <row r="291" spans="6:44">
      <c r="F291" s="1485"/>
      <c r="H291" s="149" t="str">
        <f>H99</f>
        <v xml:space="preserve">Exaustor </v>
      </c>
      <c r="I291" s="149">
        <f t="shared" ref="I291:K291" si="204">I99</f>
        <v>150</v>
      </c>
      <c r="J291" s="149">
        <f t="shared" si="204"/>
        <v>0</v>
      </c>
      <c r="K291" s="149">
        <f t="shared" si="204"/>
        <v>0</v>
      </c>
      <c r="P291" s="1490"/>
      <c r="T291" s="1485"/>
      <c r="V291" s="149" t="str">
        <f>V99</f>
        <v xml:space="preserve">Exaustor </v>
      </c>
      <c r="W291" s="149">
        <f t="shared" ref="W291:Y291" si="205">W99</f>
        <v>150</v>
      </c>
      <c r="X291" s="149">
        <f t="shared" si="205"/>
        <v>0</v>
      </c>
      <c r="Y291" s="149">
        <f t="shared" si="205"/>
        <v>0</v>
      </c>
      <c r="AD291" s="1490"/>
      <c r="AH291" s="1485"/>
      <c r="AJ291" s="149" t="str">
        <f>AJ99</f>
        <v xml:space="preserve">Exaustor </v>
      </c>
      <c r="AK291" s="149">
        <f t="shared" ref="AK291:AM291" si="206">AK99</f>
        <v>150</v>
      </c>
      <c r="AL291" s="149">
        <f t="shared" si="206"/>
        <v>0</v>
      </c>
      <c r="AM291" s="149">
        <f t="shared" si="206"/>
        <v>0</v>
      </c>
      <c r="AR291" s="1490"/>
    </row>
    <row r="292" spans="6:44">
      <c r="F292" s="1485"/>
      <c r="H292" s="149" t="str">
        <f>H105</f>
        <v xml:space="preserve">Freezer horizontal grande </v>
      </c>
      <c r="I292" s="149">
        <f t="shared" ref="I292:K292" si="207">I105</f>
        <v>500</v>
      </c>
      <c r="J292" s="149">
        <f t="shared" si="207"/>
        <v>0</v>
      </c>
      <c r="K292" s="149">
        <f t="shared" si="207"/>
        <v>0</v>
      </c>
      <c r="P292" s="1490"/>
      <c r="T292" s="1485"/>
      <c r="V292" s="149" t="str">
        <f>V105</f>
        <v xml:space="preserve">Freezer horizontal grande </v>
      </c>
      <c r="W292" s="149">
        <f t="shared" ref="W292:Y292" si="208">W105</f>
        <v>500</v>
      </c>
      <c r="X292" s="149">
        <f t="shared" si="208"/>
        <v>0</v>
      </c>
      <c r="Y292" s="149">
        <f t="shared" si="208"/>
        <v>0</v>
      </c>
      <c r="AD292" s="1490"/>
      <c r="AH292" s="1485"/>
      <c r="AJ292" s="149" t="str">
        <f>AJ105</f>
        <v xml:space="preserve">Freezer horizontal grande </v>
      </c>
      <c r="AK292" s="149">
        <f t="shared" ref="AK292:AM292" si="209">AK105</f>
        <v>500</v>
      </c>
      <c r="AL292" s="149">
        <f t="shared" si="209"/>
        <v>0</v>
      </c>
      <c r="AM292" s="149">
        <f t="shared" si="209"/>
        <v>0</v>
      </c>
      <c r="AR292" s="1490"/>
    </row>
    <row r="293" spans="6:44">
      <c r="F293" s="1485"/>
      <c r="H293" s="149" t="str">
        <f t="shared" ref="H293:K296" si="210">H106</f>
        <v xml:space="preserve">Freezer horizontal médio </v>
      </c>
      <c r="I293" s="149">
        <f t="shared" si="210"/>
        <v>373</v>
      </c>
      <c r="J293" s="149">
        <f t="shared" si="210"/>
        <v>0</v>
      </c>
      <c r="K293" s="149">
        <f t="shared" si="210"/>
        <v>0</v>
      </c>
      <c r="P293" s="1490"/>
      <c r="T293" s="1485"/>
      <c r="V293" s="149" t="str">
        <f t="shared" ref="V293:Y293" si="211">V106</f>
        <v xml:space="preserve">Freezer horizontal médio </v>
      </c>
      <c r="W293" s="149">
        <f t="shared" si="211"/>
        <v>373</v>
      </c>
      <c r="X293" s="149">
        <f t="shared" si="211"/>
        <v>0</v>
      </c>
      <c r="Y293" s="149">
        <f t="shared" si="211"/>
        <v>0</v>
      </c>
      <c r="AD293" s="1490"/>
      <c r="AH293" s="1485"/>
      <c r="AJ293" s="149" t="str">
        <f t="shared" ref="AJ293:AM293" si="212">AJ106</f>
        <v xml:space="preserve">Freezer horizontal médio </v>
      </c>
      <c r="AK293" s="149">
        <f t="shared" si="212"/>
        <v>373</v>
      </c>
      <c r="AL293" s="149">
        <f t="shared" si="212"/>
        <v>0</v>
      </c>
      <c r="AM293" s="149">
        <f t="shared" si="212"/>
        <v>0</v>
      </c>
      <c r="AR293" s="1490"/>
    </row>
    <row r="294" spans="6:44">
      <c r="F294" s="1485"/>
      <c r="H294" s="149" t="str">
        <f t="shared" si="210"/>
        <v xml:space="preserve">Freezer vertical pequeno </v>
      </c>
      <c r="I294" s="149">
        <f t="shared" si="210"/>
        <v>300</v>
      </c>
      <c r="J294" s="149">
        <f t="shared" si="210"/>
        <v>0</v>
      </c>
      <c r="K294" s="149">
        <f t="shared" si="210"/>
        <v>0</v>
      </c>
      <c r="P294" s="1490"/>
      <c r="T294" s="1485"/>
      <c r="V294" s="149" t="str">
        <f t="shared" ref="V294:Y294" si="213">V107</f>
        <v xml:space="preserve">Freezer vertical pequeno </v>
      </c>
      <c r="W294" s="149">
        <f t="shared" si="213"/>
        <v>300</v>
      </c>
      <c r="X294" s="149">
        <f t="shared" si="213"/>
        <v>0</v>
      </c>
      <c r="Y294" s="149">
        <f t="shared" si="213"/>
        <v>0</v>
      </c>
      <c r="AD294" s="1490"/>
      <c r="AH294" s="1485"/>
      <c r="AJ294" s="149" t="str">
        <f t="shared" ref="AJ294:AM294" si="214">AJ107</f>
        <v xml:space="preserve">Freezer vertical pequeno </v>
      </c>
      <c r="AK294" s="149">
        <f t="shared" si="214"/>
        <v>300</v>
      </c>
      <c r="AL294" s="149">
        <f t="shared" si="214"/>
        <v>0</v>
      </c>
      <c r="AM294" s="149">
        <f t="shared" si="214"/>
        <v>0</v>
      </c>
      <c r="AR294" s="1490"/>
    </row>
    <row r="295" spans="6:44">
      <c r="F295" s="1485"/>
      <c r="H295" s="149" t="str">
        <f t="shared" si="210"/>
        <v xml:space="preserve">Geladeira comum </v>
      </c>
      <c r="I295" s="149">
        <f t="shared" ref="I295:K295" si="215">I108</f>
        <v>300</v>
      </c>
      <c r="J295" s="149">
        <f t="shared" si="215"/>
        <v>0</v>
      </c>
      <c r="K295" s="149">
        <f t="shared" si="215"/>
        <v>0</v>
      </c>
      <c r="P295" s="1490"/>
      <c r="T295" s="1485"/>
      <c r="V295" s="149" t="str">
        <f t="shared" ref="V295:Y295" si="216">V108</f>
        <v xml:space="preserve">Geladeira comum </v>
      </c>
      <c r="W295" s="149">
        <f t="shared" si="216"/>
        <v>300</v>
      </c>
      <c r="X295" s="149">
        <f t="shared" si="216"/>
        <v>0</v>
      </c>
      <c r="Y295" s="149">
        <f t="shared" si="216"/>
        <v>0</v>
      </c>
      <c r="AD295" s="1490"/>
      <c r="AH295" s="1485"/>
      <c r="AJ295" s="149" t="str">
        <f t="shared" ref="AJ295:AM295" si="217">AJ108</f>
        <v xml:space="preserve">Geladeira comum </v>
      </c>
      <c r="AK295" s="149">
        <f t="shared" si="217"/>
        <v>300</v>
      </c>
      <c r="AL295" s="149">
        <f t="shared" si="217"/>
        <v>0</v>
      </c>
      <c r="AM295" s="149">
        <f t="shared" si="217"/>
        <v>0</v>
      </c>
      <c r="AR295" s="1490"/>
    </row>
    <row r="296" spans="6:44">
      <c r="F296" s="1485"/>
      <c r="H296" s="149" t="str">
        <f t="shared" si="210"/>
        <v>Geladeira duplex</v>
      </c>
      <c r="I296" s="149">
        <f t="shared" ref="I296:K296" si="218">I109</f>
        <v>145</v>
      </c>
      <c r="J296" s="149">
        <f t="shared" si="218"/>
        <v>0</v>
      </c>
      <c r="K296" s="149">
        <f t="shared" si="218"/>
        <v>0</v>
      </c>
      <c r="P296" s="1490"/>
      <c r="T296" s="1485"/>
      <c r="V296" s="149" t="str">
        <f t="shared" ref="V296:Y296" si="219">V109</f>
        <v>Geladeira duplex</v>
      </c>
      <c r="W296" s="149">
        <f t="shared" si="219"/>
        <v>145</v>
      </c>
      <c r="X296" s="149">
        <f t="shared" si="219"/>
        <v>0</v>
      </c>
      <c r="Y296" s="149">
        <f t="shared" si="219"/>
        <v>0</v>
      </c>
      <c r="AD296" s="1490"/>
      <c r="AH296" s="1485"/>
      <c r="AJ296" s="149" t="str">
        <f t="shared" ref="AJ296:AM296" si="220">AJ109</f>
        <v>Geladeira duplex</v>
      </c>
      <c r="AK296" s="149">
        <f t="shared" si="220"/>
        <v>145</v>
      </c>
      <c r="AL296" s="149">
        <f t="shared" si="220"/>
        <v>0</v>
      </c>
      <c r="AM296" s="149">
        <f t="shared" si="220"/>
        <v>0</v>
      </c>
      <c r="AR296" s="1490"/>
    </row>
    <row r="297" spans="6:44">
      <c r="F297" s="1485"/>
      <c r="H297" s="149" t="str">
        <f>H111</f>
        <v>Impressora a laser</v>
      </c>
      <c r="I297" s="149">
        <f t="shared" ref="I297:K297" si="221">I111</f>
        <v>400</v>
      </c>
      <c r="J297" s="149">
        <f t="shared" si="221"/>
        <v>0</v>
      </c>
      <c r="K297" s="149">
        <f t="shared" si="221"/>
        <v>0</v>
      </c>
      <c r="P297" s="1490"/>
      <c r="T297" s="1485"/>
      <c r="V297" s="149" t="str">
        <f>V111</f>
        <v>Impressora a laser</v>
      </c>
      <c r="W297" s="149">
        <f t="shared" ref="W297:Y297" si="222">W111</f>
        <v>400</v>
      </c>
      <c r="X297" s="149">
        <f t="shared" si="222"/>
        <v>0</v>
      </c>
      <c r="Y297" s="149">
        <f t="shared" si="222"/>
        <v>0</v>
      </c>
      <c r="AD297" s="1490"/>
      <c r="AH297" s="1485"/>
      <c r="AJ297" s="149" t="str">
        <f>AJ111</f>
        <v>Impressora a laser</v>
      </c>
      <c r="AK297" s="149">
        <f t="shared" ref="AK297:AM297" si="223">AK111</f>
        <v>400</v>
      </c>
      <c r="AL297" s="149">
        <f t="shared" si="223"/>
        <v>0</v>
      </c>
      <c r="AM297" s="149">
        <f t="shared" si="223"/>
        <v>0</v>
      </c>
      <c r="AR297" s="1490"/>
    </row>
    <row r="298" spans="6:44">
      <c r="F298" s="1485"/>
      <c r="H298" s="149" t="str">
        <f>H116</f>
        <v xml:space="preserve">Liquidificador doméstico </v>
      </c>
      <c r="I298" s="149">
        <f t="shared" ref="I298:K298" si="224">I116</f>
        <v>300</v>
      </c>
      <c r="J298" s="149">
        <f t="shared" si="224"/>
        <v>0</v>
      </c>
      <c r="K298" s="149">
        <f t="shared" si="224"/>
        <v>0</v>
      </c>
      <c r="P298" s="1490"/>
      <c r="T298" s="1485"/>
      <c r="V298" s="149" t="str">
        <f>V116</f>
        <v xml:space="preserve">Liquidificador doméstico </v>
      </c>
      <c r="W298" s="149">
        <f t="shared" ref="W298:Y298" si="225">W116</f>
        <v>300</v>
      </c>
      <c r="X298" s="149">
        <f t="shared" si="225"/>
        <v>0</v>
      </c>
      <c r="Y298" s="149">
        <f t="shared" si="225"/>
        <v>0</v>
      </c>
      <c r="AD298" s="1490"/>
      <c r="AH298" s="1485"/>
      <c r="AJ298" s="149" t="str">
        <f>AJ116</f>
        <v xml:space="preserve">Liquidificador doméstico </v>
      </c>
      <c r="AK298" s="149">
        <f t="shared" ref="AK298:AM298" si="226">AK116</f>
        <v>300</v>
      </c>
      <c r="AL298" s="149">
        <f t="shared" si="226"/>
        <v>0</v>
      </c>
      <c r="AM298" s="149">
        <f t="shared" si="226"/>
        <v>0</v>
      </c>
      <c r="AR298" s="1490"/>
    </row>
    <row r="299" spans="6:44">
      <c r="F299" s="1485"/>
      <c r="H299" s="149" t="str">
        <f>H122</f>
        <v>Máquina para costurar</v>
      </c>
      <c r="I299" s="149">
        <f t="shared" ref="I299:K299" si="227">I122</f>
        <v>100</v>
      </c>
      <c r="J299" s="149">
        <f t="shared" si="227"/>
        <v>0</v>
      </c>
      <c r="K299" s="149">
        <f t="shared" si="227"/>
        <v>0</v>
      </c>
      <c r="P299" s="1490"/>
      <c r="T299" s="1485"/>
      <c r="V299" s="149" t="str">
        <f>V122</f>
        <v>Máquina para costurar</v>
      </c>
      <c r="W299" s="149">
        <f t="shared" ref="W299:Y299" si="228">W122</f>
        <v>100</v>
      </c>
      <c r="X299" s="149">
        <f t="shared" si="228"/>
        <v>0</v>
      </c>
      <c r="Y299" s="149">
        <f t="shared" si="228"/>
        <v>0</v>
      </c>
      <c r="AD299" s="1490"/>
      <c r="AH299" s="1485"/>
      <c r="AJ299" s="149" t="str">
        <f>AJ122</f>
        <v>Máquina para costurar</v>
      </c>
      <c r="AK299" s="149">
        <f t="shared" ref="AK299:AM299" si="229">AK122</f>
        <v>100</v>
      </c>
      <c r="AL299" s="149">
        <f t="shared" si="229"/>
        <v>0</v>
      </c>
      <c r="AM299" s="149">
        <f t="shared" si="229"/>
        <v>0</v>
      </c>
      <c r="AR299" s="1490"/>
    </row>
    <row r="300" spans="6:44">
      <c r="F300" s="1485"/>
      <c r="H300" s="149" t="str">
        <f>H130</f>
        <v xml:space="preserve">Televisor  </v>
      </c>
      <c r="I300" s="149">
        <f t="shared" ref="I300:K300" si="230">I130</f>
        <v>300</v>
      </c>
      <c r="J300" s="149">
        <f t="shared" si="230"/>
        <v>0</v>
      </c>
      <c r="K300" s="149">
        <f t="shared" si="230"/>
        <v>0</v>
      </c>
      <c r="P300" s="1490"/>
      <c r="T300" s="1485"/>
      <c r="V300" s="149" t="str">
        <f>V130</f>
        <v xml:space="preserve">Televisor  </v>
      </c>
      <c r="W300" s="149">
        <f t="shared" ref="W300:Y300" si="231">W130</f>
        <v>300</v>
      </c>
      <c r="X300" s="149">
        <f t="shared" si="231"/>
        <v>0</v>
      </c>
      <c r="Y300" s="149">
        <f t="shared" si="231"/>
        <v>0</v>
      </c>
      <c r="AD300" s="1490"/>
      <c r="AH300" s="1485"/>
      <c r="AJ300" s="149" t="str">
        <f>AJ130</f>
        <v xml:space="preserve">Televisor  </v>
      </c>
      <c r="AK300" s="149">
        <f t="shared" ref="AK300:AM300" si="232">AK130</f>
        <v>300</v>
      </c>
      <c r="AL300" s="149">
        <f t="shared" si="232"/>
        <v>0</v>
      </c>
      <c r="AM300" s="149">
        <f t="shared" si="232"/>
        <v>0</v>
      </c>
      <c r="AR300" s="1490"/>
    </row>
    <row r="301" spans="6:44">
      <c r="F301" s="1485"/>
      <c r="H301" s="149" t="str">
        <f>H132</f>
        <v xml:space="preserve">Ventilador </v>
      </c>
      <c r="I301" s="149">
        <f t="shared" ref="I301:K301" si="233">I132</f>
        <v>300</v>
      </c>
      <c r="J301" s="149">
        <f t="shared" si="233"/>
        <v>0</v>
      </c>
      <c r="K301" s="149">
        <f t="shared" si="233"/>
        <v>0</v>
      </c>
      <c r="P301" s="1490"/>
      <c r="T301" s="1485"/>
      <c r="V301" s="149" t="str">
        <f>V132</f>
        <v xml:space="preserve">Ventilador </v>
      </c>
      <c r="W301" s="149">
        <f t="shared" ref="W301:Y301" si="234">W132</f>
        <v>300</v>
      </c>
      <c r="X301" s="149">
        <f t="shared" si="234"/>
        <v>0</v>
      </c>
      <c r="Y301" s="149">
        <f t="shared" si="234"/>
        <v>0</v>
      </c>
      <c r="AD301" s="1490"/>
      <c r="AH301" s="1485"/>
      <c r="AJ301" s="149" t="str">
        <f>AJ132</f>
        <v xml:space="preserve">Ventilador </v>
      </c>
      <c r="AK301" s="149">
        <f t="shared" ref="AK301:AM301" si="235">AK132</f>
        <v>300</v>
      </c>
      <c r="AL301" s="149">
        <f t="shared" si="235"/>
        <v>0</v>
      </c>
      <c r="AM301" s="149">
        <f t="shared" si="235"/>
        <v>0</v>
      </c>
      <c r="AR301" s="1490"/>
    </row>
    <row r="302" spans="6:44">
      <c r="F302" s="1485"/>
      <c r="H302" s="149" t="str">
        <f t="shared" ref="H302:K303" si="236">H133</f>
        <v>Ventilador  teto</v>
      </c>
      <c r="I302" s="149">
        <f t="shared" si="236"/>
        <v>120</v>
      </c>
      <c r="J302" s="149">
        <f t="shared" si="236"/>
        <v>0</v>
      </c>
      <c r="K302" s="149">
        <f t="shared" si="236"/>
        <v>0</v>
      </c>
      <c r="P302" s="1490"/>
      <c r="T302" s="1485"/>
      <c r="V302" s="149" t="str">
        <f t="shared" ref="V302:Y302" si="237">V133</f>
        <v>Ventilador  teto</v>
      </c>
      <c r="W302" s="149">
        <f t="shared" si="237"/>
        <v>120</v>
      </c>
      <c r="X302" s="149">
        <f t="shared" si="237"/>
        <v>0</v>
      </c>
      <c r="Y302" s="149">
        <f t="shared" si="237"/>
        <v>0</v>
      </c>
      <c r="AD302" s="1490"/>
      <c r="AH302" s="1485"/>
      <c r="AJ302" s="149" t="str">
        <f t="shared" ref="AJ302:AM302" si="238">AJ133</f>
        <v>Ventilador  teto</v>
      </c>
      <c r="AK302" s="149">
        <f t="shared" si="238"/>
        <v>120</v>
      </c>
      <c r="AL302" s="149">
        <f t="shared" si="238"/>
        <v>0</v>
      </c>
      <c r="AM302" s="149">
        <f t="shared" si="238"/>
        <v>0</v>
      </c>
      <c r="AR302" s="1490"/>
    </row>
    <row r="303" spans="6:44">
      <c r="F303" s="1485"/>
      <c r="H303" s="149" t="str">
        <f t="shared" si="236"/>
        <v>Vídeo Game</v>
      </c>
      <c r="I303" s="149">
        <f t="shared" si="236"/>
        <v>15</v>
      </c>
      <c r="J303" s="149">
        <f t="shared" si="236"/>
        <v>0</v>
      </c>
      <c r="K303" s="149">
        <f t="shared" si="236"/>
        <v>0</v>
      </c>
      <c r="P303" s="1490"/>
      <c r="T303" s="1485"/>
      <c r="V303" s="149" t="str">
        <f t="shared" ref="V303:Y303" si="239">V134</f>
        <v>Vídeo Game</v>
      </c>
      <c r="W303" s="149">
        <f t="shared" si="239"/>
        <v>15</v>
      </c>
      <c r="X303" s="149">
        <f t="shared" si="239"/>
        <v>0</v>
      </c>
      <c r="Y303" s="149">
        <f t="shared" si="239"/>
        <v>0</v>
      </c>
      <c r="AD303" s="1490"/>
      <c r="AH303" s="1485"/>
      <c r="AJ303" s="149" t="str">
        <f t="shared" ref="AJ303:AM303" si="240">AJ134</f>
        <v>Vídeo Game</v>
      </c>
      <c r="AK303" s="149">
        <f t="shared" si="240"/>
        <v>15</v>
      </c>
      <c r="AL303" s="149">
        <f t="shared" si="240"/>
        <v>0</v>
      </c>
      <c r="AM303" s="149">
        <f t="shared" si="240"/>
        <v>0</v>
      </c>
      <c r="AR303" s="1490"/>
    </row>
    <row r="304" spans="6:44">
      <c r="F304" s="1485"/>
      <c r="H304" t="str">
        <f>H85</f>
        <v>Adega climatizada</v>
      </c>
      <c r="I304">
        <f>I85</f>
        <v>300</v>
      </c>
      <c r="J304">
        <f>J85</f>
        <v>0</v>
      </c>
      <c r="K304">
        <f>K85</f>
        <v>0</v>
      </c>
      <c r="P304" s="1490"/>
      <c r="T304" s="1485"/>
      <c r="V304" s="149" t="str">
        <f>V85</f>
        <v>Adega Climatizada</v>
      </c>
      <c r="W304" s="149">
        <f>W85</f>
        <v>300</v>
      </c>
      <c r="X304" s="149">
        <f>X85</f>
        <v>0</v>
      </c>
      <c r="Y304" s="149">
        <f>Y85</f>
        <v>0</v>
      </c>
      <c r="AD304" s="1490"/>
      <c r="AH304" s="1485"/>
      <c r="AJ304" s="149" t="str">
        <f>AJ85</f>
        <v>Adega Climatizada</v>
      </c>
      <c r="AK304" s="149">
        <f>AK85</f>
        <v>300</v>
      </c>
      <c r="AL304" s="149">
        <f>AL85</f>
        <v>0</v>
      </c>
      <c r="AM304" s="149">
        <f>AM85</f>
        <v>0</v>
      </c>
      <c r="AR304" s="1490"/>
    </row>
    <row r="305" spans="6:44">
      <c r="F305" s="1485"/>
      <c r="H305" s="149" t="str">
        <f>H121</f>
        <v>Micro computador</v>
      </c>
      <c r="I305" s="149">
        <f>I121</f>
        <v>120</v>
      </c>
      <c r="J305" s="149">
        <f>J121</f>
        <v>0</v>
      </c>
      <c r="K305" s="149">
        <f>K121</f>
        <v>0</v>
      </c>
      <c r="P305" s="1490"/>
      <c r="T305" s="1485"/>
      <c r="V305" s="149" t="str">
        <f>V121</f>
        <v>Micro computador</v>
      </c>
      <c r="W305" s="149">
        <f>W121</f>
        <v>120</v>
      </c>
      <c r="X305" s="149">
        <f>X121</f>
        <v>0</v>
      </c>
      <c r="Y305" s="149">
        <f>Y121</f>
        <v>0</v>
      </c>
      <c r="AD305" s="1490"/>
      <c r="AH305" s="1485"/>
      <c r="AJ305" s="149" t="str">
        <f>AJ121</f>
        <v>Micro computador</v>
      </c>
      <c r="AK305" s="149">
        <f>AK121</f>
        <v>120</v>
      </c>
      <c r="AL305" s="149">
        <f>AL121</f>
        <v>0</v>
      </c>
      <c r="AM305" s="149">
        <f>AM121</f>
        <v>0</v>
      </c>
      <c r="AR305" s="1490"/>
    </row>
    <row r="306" spans="6:44">
      <c r="F306" s="1485"/>
      <c r="P306" s="1490"/>
      <c r="T306" s="1485"/>
      <c r="AD306" s="1490"/>
      <c r="AH306" s="1485"/>
      <c r="AR306" s="1490"/>
    </row>
    <row r="307" spans="6:44">
      <c r="F307" s="1485"/>
      <c r="P307" s="1490"/>
      <c r="T307" s="1485"/>
      <c r="AD307" s="1490"/>
      <c r="AH307" s="1485"/>
      <c r="AR307" s="1490"/>
    </row>
    <row r="308" spans="6:44">
      <c r="F308" s="1485"/>
      <c r="P308" s="1490"/>
      <c r="T308" s="1485"/>
      <c r="AD308" s="1490"/>
      <c r="AH308" s="1485"/>
      <c r="AR308" s="1490"/>
    </row>
    <row r="309" spans="6:44">
      <c r="F309" s="1485"/>
      <c r="P309" s="1490"/>
      <c r="T309" s="1485"/>
      <c r="AD309" s="1490"/>
      <c r="AH309" s="1485"/>
      <c r="AR309" s="1490"/>
    </row>
    <row r="310" spans="6:44">
      <c r="F310" s="1485"/>
      <c r="H310" s="149"/>
      <c r="I310" s="149"/>
      <c r="J310" s="149"/>
      <c r="K310" s="149"/>
      <c r="P310" s="1490"/>
      <c r="T310" s="1485"/>
      <c r="V310" s="149"/>
      <c r="W310" s="149"/>
      <c r="X310" s="149"/>
      <c r="Y310" s="149"/>
      <c r="AD310" s="1490"/>
      <c r="AH310" s="1485"/>
      <c r="AJ310" s="149"/>
      <c r="AK310" s="149"/>
      <c r="AL310" s="149"/>
      <c r="AM310" s="149"/>
      <c r="AR310" s="1490"/>
    </row>
    <row r="311" spans="6:44" ht="15.75" thickBot="1">
      <c r="F311" s="1486"/>
      <c r="G311" s="158"/>
      <c r="H311" s="158"/>
      <c r="I311" s="158"/>
      <c r="J311" s="158"/>
      <c r="K311" s="158"/>
      <c r="L311" s="159">
        <f>SUM(J253:J311)</f>
        <v>0</v>
      </c>
      <c r="M311" s="158"/>
      <c r="N311" s="158"/>
      <c r="O311" s="158"/>
      <c r="P311" s="1491"/>
      <c r="T311" s="1486"/>
      <c r="U311" s="158"/>
      <c r="V311" s="158"/>
      <c r="W311" s="158"/>
      <c r="X311" s="158"/>
      <c r="Y311" s="158"/>
      <c r="Z311" s="159">
        <f>SUM(X253:X311)</f>
        <v>0</v>
      </c>
      <c r="AA311" s="158"/>
      <c r="AB311" s="158"/>
      <c r="AC311" s="158"/>
      <c r="AD311" s="1491"/>
      <c r="AH311" s="1486"/>
      <c r="AI311" s="158"/>
      <c r="AJ311" s="158"/>
      <c r="AK311" s="158"/>
      <c r="AL311" s="158"/>
      <c r="AM311" s="158"/>
      <c r="AN311" s="159">
        <f>SUM(AL253:AL311)</f>
        <v>0</v>
      </c>
      <c r="AO311" s="158"/>
      <c r="AP311" s="158"/>
      <c r="AQ311" s="158"/>
      <c r="AR311" s="1491"/>
    </row>
    <row r="312" spans="6:44">
      <c r="F312" s="1484" t="s">
        <v>595</v>
      </c>
      <c r="G312" s="153"/>
      <c r="H312" s="153" t="str">
        <f t="shared" ref="H312:K313" si="241">H58</f>
        <v xml:space="preserve">Sauna comercial </v>
      </c>
      <c r="I312" s="153">
        <f t="shared" si="241"/>
        <v>12000</v>
      </c>
      <c r="J312" s="153">
        <f t="shared" si="241"/>
        <v>0</v>
      </c>
      <c r="K312" s="153">
        <f t="shared" si="241"/>
        <v>0</v>
      </c>
      <c r="L312" s="153">
        <f>SUM(K312:K313)</f>
        <v>0</v>
      </c>
      <c r="M312" s="161">
        <f>IF(AND(L312=0,L313=0),0,
IF(AND(L312&lt;&gt;0,L313&gt;0,L313&lt;=61),VLOOKUP(L313,'Dados Norma'!$A$3:$B$63,2,0),
IF(AND(L312&lt;&gt;0,L313&gt;61),0.33)))</f>
        <v>0</v>
      </c>
      <c r="N312" s="153">
        <f>L312*M312</f>
        <v>0</v>
      </c>
      <c r="O312" s="153"/>
      <c r="P312" s="1489">
        <f>N312</f>
        <v>0</v>
      </c>
      <c r="T312" s="1484" t="s">
        <v>595</v>
      </c>
      <c r="U312" s="153"/>
      <c r="V312" s="153" t="str">
        <f t="shared" ref="V312:Y313" si="242">V58</f>
        <v xml:space="preserve">Sauna comercial </v>
      </c>
      <c r="W312" s="153">
        <f t="shared" si="242"/>
        <v>12000</v>
      </c>
      <c r="X312" s="153">
        <f t="shared" si="242"/>
        <v>0</v>
      </c>
      <c r="Y312" s="153">
        <f t="shared" si="242"/>
        <v>0</v>
      </c>
      <c r="Z312" s="153">
        <f>SUM(Y312:Y313)</f>
        <v>0</v>
      </c>
      <c r="AA312" s="161">
        <f>IF(AND(Z312=0,Z313=0),0,
IF(AND(Z312&lt;&gt;0,Z313&gt;0,Z313&lt;=61),VLOOKUP(Z313,'Dados Norma'!$A$3:$B$63,2,0),
IF(AND(Z312&lt;&gt;0,Z313&gt;61),0.33)))</f>
        <v>0</v>
      </c>
      <c r="AB312" s="153">
        <f>Z312*AA312</f>
        <v>0</v>
      </c>
      <c r="AC312" s="153"/>
      <c r="AD312" s="1489">
        <f>AB312</f>
        <v>0</v>
      </c>
      <c r="AH312" s="1484" t="s">
        <v>595</v>
      </c>
      <c r="AI312" s="153"/>
      <c r="AJ312" s="153" t="str">
        <f t="shared" ref="AJ312:AM313" si="243">AJ58</f>
        <v xml:space="preserve">Sauna comercial </v>
      </c>
      <c r="AK312" s="153">
        <f t="shared" si="243"/>
        <v>12000</v>
      </c>
      <c r="AL312" s="153">
        <f t="shared" si="243"/>
        <v>0</v>
      </c>
      <c r="AM312" s="153">
        <f t="shared" si="243"/>
        <v>0</v>
      </c>
      <c r="AN312" s="153">
        <f>SUM(AM312:AM313)</f>
        <v>0</v>
      </c>
      <c r="AO312" s="161">
        <f>IF(AND(AN312=0,AN313=0),0,
IF(AND(AN312&lt;&gt;0,AN313&gt;0,AN313&lt;=61),VLOOKUP(AN313,'Dados Norma'!$A$3:$B$63,2,0),
IF(AND(AN312&lt;&gt;0,AN313&gt;61),0.33)))</f>
        <v>0</v>
      </c>
      <c r="AP312" s="153">
        <f>AN312*AO312</f>
        <v>0</v>
      </c>
      <c r="AQ312" s="153"/>
      <c r="AR312" s="1489">
        <f>AP312</f>
        <v>0</v>
      </c>
    </row>
    <row r="313" spans="6:44" ht="15.75" thickBot="1">
      <c r="F313" s="1485"/>
      <c r="H313" t="str">
        <f t="shared" si="241"/>
        <v>Sauna residencial</v>
      </c>
      <c r="I313">
        <f t="shared" si="241"/>
        <v>4500</v>
      </c>
      <c r="J313">
        <f t="shared" si="241"/>
        <v>0</v>
      </c>
      <c r="K313">
        <f t="shared" si="241"/>
        <v>0</v>
      </c>
      <c r="L313" s="165">
        <f>SUM(J312:J313)</f>
        <v>0</v>
      </c>
      <c r="P313" s="1490"/>
      <c r="T313" s="1486"/>
      <c r="U313" s="158"/>
      <c r="V313" t="str">
        <f t="shared" si="242"/>
        <v>Sauna residencial</v>
      </c>
      <c r="W313">
        <f t="shared" si="242"/>
        <v>4500</v>
      </c>
      <c r="X313">
        <f t="shared" si="242"/>
        <v>0</v>
      </c>
      <c r="Y313">
        <f t="shared" si="242"/>
        <v>0</v>
      </c>
      <c r="Z313" s="159">
        <f>SUM(X312:X313)</f>
        <v>0</v>
      </c>
      <c r="AA313" s="158"/>
      <c r="AB313" s="158"/>
      <c r="AC313" s="158"/>
      <c r="AD313" s="1491"/>
      <c r="AH313" s="1486"/>
      <c r="AI313" s="158"/>
      <c r="AJ313" t="str">
        <f t="shared" si="243"/>
        <v>Sauna residencial</v>
      </c>
      <c r="AK313">
        <f t="shared" si="243"/>
        <v>4500</v>
      </c>
      <c r="AL313">
        <f t="shared" si="243"/>
        <v>0</v>
      </c>
      <c r="AM313">
        <f t="shared" si="243"/>
        <v>0</v>
      </c>
      <c r="AN313" s="159">
        <f>SUM(AL312:AL313)</f>
        <v>0</v>
      </c>
      <c r="AO313" s="158"/>
      <c r="AP313" s="158"/>
      <c r="AQ313" s="158"/>
      <c r="AR313" s="1491"/>
    </row>
    <row r="314" spans="6:44" ht="15.75" thickBot="1">
      <c r="F314" s="753"/>
      <c r="G314" s="749"/>
      <c r="H314" s="758" t="str">
        <f t="shared" ref="H314:H320" si="244">H78</f>
        <v>Ar-condicionado (10000 BTU)</v>
      </c>
      <c r="I314" s="758">
        <f t="shared" ref="I314:K314" si="245">I78</f>
        <v>1350</v>
      </c>
      <c r="J314" s="758">
        <f t="shared" si="245"/>
        <v>0</v>
      </c>
      <c r="K314" s="758">
        <f t="shared" si="245"/>
        <v>0</v>
      </c>
      <c r="L314" s="754"/>
      <c r="M314" s="749"/>
      <c r="N314" s="749"/>
      <c r="O314" s="749"/>
      <c r="P314" s="755"/>
      <c r="T314" s="747"/>
      <c r="U314" s="158"/>
      <c r="V314" s="758" t="str">
        <f t="shared" ref="V314:V320" si="246">V78</f>
        <v>Ar-condicionado (10000 BTU)</v>
      </c>
      <c r="W314" s="758">
        <f t="shared" ref="W314:Y314" si="247">W78</f>
        <v>1350</v>
      </c>
      <c r="X314" s="758">
        <f t="shared" si="247"/>
        <v>0</v>
      </c>
      <c r="Y314" s="758">
        <f t="shared" si="247"/>
        <v>0</v>
      </c>
      <c r="Z314" s="159"/>
      <c r="AA314" s="158"/>
      <c r="AB314" s="158"/>
      <c r="AC314" s="158"/>
      <c r="AD314" s="160"/>
      <c r="AH314" s="747"/>
      <c r="AI314" s="158"/>
      <c r="AJ314" s="758" t="str">
        <f t="shared" ref="AJ314:AJ320" si="248">AJ78</f>
        <v>Ar-condicionado (10000 BTU)</v>
      </c>
      <c r="AK314" s="758">
        <f t="shared" ref="AK314:AM314" si="249">AK78</f>
        <v>1350</v>
      </c>
      <c r="AL314" s="758">
        <f t="shared" si="249"/>
        <v>0</v>
      </c>
      <c r="AM314" s="758">
        <f t="shared" si="249"/>
        <v>0</v>
      </c>
      <c r="AN314" s="159"/>
      <c r="AO314" s="158"/>
      <c r="AP314" s="158"/>
      <c r="AQ314" s="158"/>
      <c r="AR314" s="160"/>
    </row>
    <row r="315" spans="6:44">
      <c r="F315" s="756"/>
      <c r="H315" s="149" t="str">
        <f t="shared" si="244"/>
        <v>Ar-condicionado (12000 BTU)</v>
      </c>
      <c r="I315" s="149">
        <f t="shared" ref="I315:K320" si="250">I79</f>
        <v>1450</v>
      </c>
      <c r="J315" s="149">
        <f t="shared" si="250"/>
        <v>0</v>
      </c>
      <c r="K315" s="149">
        <f t="shared" si="250"/>
        <v>0</v>
      </c>
      <c r="P315" s="757"/>
      <c r="V315" s="149" t="str">
        <f t="shared" si="246"/>
        <v>Ar-condicionado (12000 BTU)</v>
      </c>
      <c r="W315" s="149">
        <f t="shared" ref="W315:Y320" si="251">W79</f>
        <v>1450</v>
      </c>
      <c r="X315" s="149">
        <f t="shared" si="251"/>
        <v>0</v>
      </c>
      <c r="Y315" s="149">
        <f t="shared" si="251"/>
        <v>0</v>
      </c>
      <c r="AJ315" s="149" t="str">
        <f t="shared" si="248"/>
        <v>Ar-condicionado (12000 BTU)</v>
      </c>
      <c r="AK315" s="149">
        <f t="shared" ref="AK315:AM320" si="252">AK79</f>
        <v>1450</v>
      </c>
      <c r="AL315" s="149">
        <f t="shared" si="252"/>
        <v>0</v>
      </c>
      <c r="AM315" s="149">
        <f t="shared" si="252"/>
        <v>0</v>
      </c>
    </row>
    <row r="316" spans="6:44">
      <c r="F316" s="756"/>
      <c r="H316" s="149" t="str">
        <f t="shared" si="244"/>
        <v>Ar-condicionado (14000 BTU)</v>
      </c>
      <c r="I316" s="149">
        <f t="shared" si="250"/>
        <v>2000</v>
      </c>
      <c r="J316" s="149">
        <f t="shared" si="250"/>
        <v>0</v>
      </c>
      <c r="K316" s="149">
        <f t="shared" si="250"/>
        <v>0</v>
      </c>
      <c r="P316" s="757"/>
      <c r="V316" s="149" t="str">
        <f t="shared" si="246"/>
        <v>Ar-condicionado (14000 BTU)</v>
      </c>
      <c r="W316" s="149">
        <f t="shared" si="251"/>
        <v>2000</v>
      </c>
      <c r="X316" s="149">
        <f t="shared" si="251"/>
        <v>0</v>
      </c>
      <c r="Y316" s="149">
        <f t="shared" si="251"/>
        <v>0</v>
      </c>
      <c r="AJ316" s="149" t="str">
        <f t="shared" si="248"/>
        <v>Ar-condicionado (14000 BTU)</v>
      </c>
      <c r="AK316" s="149">
        <f t="shared" si="252"/>
        <v>2000</v>
      </c>
      <c r="AL316" s="149">
        <f t="shared" si="252"/>
        <v>0</v>
      </c>
      <c r="AM316" s="149">
        <f t="shared" si="252"/>
        <v>0</v>
      </c>
    </row>
    <row r="317" spans="6:44">
      <c r="F317" s="756"/>
      <c r="H317" s="149" t="str">
        <f t="shared" si="244"/>
        <v>Ar-condicionado (18000 BTU)</v>
      </c>
      <c r="I317" s="149">
        <f t="shared" si="250"/>
        <v>2100</v>
      </c>
      <c r="J317" s="149">
        <f t="shared" si="250"/>
        <v>0</v>
      </c>
      <c r="K317" s="149">
        <f t="shared" si="250"/>
        <v>0</v>
      </c>
      <c r="P317" s="757"/>
      <c r="V317" s="149" t="str">
        <f t="shared" si="246"/>
        <v>Ar-condicionado (18000 BTU)</v>
      </c>
      <c r="W317" s="149">
        <f t="shared" si="251"/>
        <v>2100</v>
      </c>
      <c r="X317" s="149">
        <f t="shared" si="251"/>
        <v>0</v>
      </c>
      <c r="Y317" s="149">
        <f t="shared" si="251"/>
        <v>0</v>
      </c>
      <c r="AJ317" s="149" t="str">
        <f t="shared" si="248"/>
        <v>Ar-condicionado (18000 BTU)</v>
      </c>
      <c r="AK317" s="149">
        <f t="shared" si="252"/>
        <v>2100</v>
      </c>
      <c r="AL317" s="149">
        <f t="shared" si="252"/>
        <v>0</v>
      </c>
      <c r="AM317" s="149">
        <f t="shared" si="252"/>
        <v>0</v>
      </c>
    </row>
    <row r="318" spans="6:44">
      <c r="F318" s="756"/>
      <c r="H318" s="149" t="str">
        <f t="shared" si="244"/>
        <v>Ar-condicionado (20000 BTU)</v>
      </c>
      <c r="I318" s="149">
        <f t="shared" si="250"/>
        <v>2800</v>
      </c>
      <c r="J318" s="149">
        <f t="shared" si="250"/>
        <v>0</v>
      </c>
      <c r="K318" s="149">
        <f t="shared" si="250"/>
        <v>0</v>
      </c>
      <c r="P318" s="757"/>
      <c r="V318" s="149" t="str">
        <f t="shared" si="246"/>
        <v>Ar-condicionado (20000 BTU)</v>
      </c>
      <c r="W318" s="149">
        <f t="shared" si="251"/>
        <v>2800</v>
      </c>
      <c r="X318" s="149">
        <f t="shared" si="251"/>
        <v>0</v>
      </c>
      <c r="Y318" s="149">
        <f t="shared" si="251"/>
        <v>0</v>
      </c>
      <c r="AJ318" s="149" t="str">
        <f t="shared" si="248"/>
        <v>Ar-condicionado (20000 BTU)</v>
      </c>
      <c r="AK318" s="149">
        <f t="shared" si="252"/>
        <v>2800</v>
      </c>
      <c r="AL318" s="149">
        <f t="shared" si="252"/>
        <v>0</v>
      </c>
      <c r="AM318" s="149">
        <f t="shared" si="252"/>
        <v>0</v>
      </c>
    </row>
    <row r="319" spans="6:44">
      <c r="F319" s="756"/>
      <c r="H319" s="149" t="str">
        <f t="shared" si="244"/>
        <v>Ar-condicionado (30000 BTU)</v>
      </c>
      <c r="I319" s="149">
        <f t="shared" si="250"/>
        <v>3600</v>
      </c>
      <c r="J319" s="149">
        <f t="shared" si="250"/>
        <v>0</v>
      </c>
      <c r="K319" s="149">
        <f t="shared" si="250"/>
        <v>0</v>
      </c>
      <c r="P319" s="757"/>
      <c r="V319" s="149" t="str">
        <f t="shared" si="246"/>
        <v>Ar-condicionado (30000 BTU)</v>
      </c>
      <c r="W319" s="149">
        <f t="shared" si="251"/>
        <v>3600</v>
      </c>
      <c r="X319" s="149">
        <f t="shared" si="251"/>
        <v>0</v>
      </c>
      <c r="Y319" s="149">
        <f t="shared" si="251"/>
        <v>0</v>
      </c>
      <c r="AJ319" s="149" t="str">
        <f t="shared" si="248"/>
        <v>Ar-condicionado (30000 BTU)</v>
      </c>
      <c r="AK319" s="149">
        <f t="shared" si="252"/>
        <v>3600</v>
      </c>
      <c r="AL319" s="149">
        <f t="shared" si="252"/>
        <v>0</v>
      </c>
      <c r="AM319" s="149">
        <f t="shared" si="252"/>
        <v>0</v>
      </c>
    </row>
    <row r="320" spans="6:44">
      <c r="F320" s="756"/>
      <c r="H320" s="149" t="str">
        <f t="shared" si="244"/>
        <v>Ar-condicionado (7500 BTU)</v>
      </c>
      <c r="I320" s="149">
        <f t="shared" si="250"/>
        <v>1000</v>
      </c>
      <c r="J320" s="149">
        <f t="shared" si="250"/>
        <v>0</v>
      </c>
      <c r="K320" s="149">
        <f t="shared" si="250"/>
        <v>0</v>
      </c>
      <c r="P320" s="757"/>
      <c r="V320" s="149" t="str">
        <f t="shared" si="246"/>
        <v>Ar-condicionado (7500 BTU)</v>
      </c>
      <c r="W320" s="149">
        <f t="shared" si="251"/>
        <v>1000</v>
      </c>
      <c r="X320" s="149">
        <f t="shared" si="251"/>
        <v>0</v>
      </c>
      <c r="Y320" s="149">
        <f t="shared" si="251"/>
        <v>0</v>
      </c>
      <c r="AJ320" s="149" t="str">
        <f t="shared" si="248"/>
        <v>Ar-condicionado (7500 BTU)</v>
      </c>
      <c r="AK320" s="149">
        <f t="shared" si="252"/>
        <v>1000</v>
      </c>
      <c r="AL320" s="149">
        <f t="shared" si="252"/>
        <v>0</v>
      </c>
      <c r="AM320" s="149">
        <f t="shared" si="252"/>
        <v>0</v>
      </c>
    </row>
    <row r="321" spans="6:44">
      <c r="F321" s="756"/>
      <c r="H321" s="149"/>
      <c r="I321" s="149"/>
      <c r="J321" s="149"/>
      <c r="K321" s="149"/>
      <c r="P321" s="757"/>
    </row>
    <row r="322" spans="6:44">
      <c r="F322" s="756"/>
      <c r="P322" s="757"/>
    </row>
    <row r="323" spans="6:44">
      <c r="F323" s="756"/>
      <c r="P323" s="757"/>
    </row>
    <row r="324" spans="6:44">
      <c r="F324" s="756"/>
      <c r="P324" s="757"/>
    </row>
    <row r="325" spans="6:44">
      <c r="F325" s="756"/>
      <c r="P325" s="757"/>
    </row>
    <row r="326" spans="6:44">
      <c r="F326" s="756"/>
      <c r="P326" s="757"/>
    </row>
    <row r="327" spans="6:44">
      <c r="F327" s="756"/>
      <c r="P327" s="757"/>
    </row>
    <row r="328" spans="6:44" ht="15.75" thickBot="1">
      <c r="F328" s="756"/>
      <c r="P328" s="757"/>
    </row>
    <row r="329" spans="6:44" ht="15.75" thickBot="1">
      <c r="F329" s="750" t="s">
        <v>596</v>
      </c>
      <c r="G329" s="751"/>
      <c r="H329" s="751" t="str">
        <f>'Formulário Orçamento de Conexão'!$L$286</f>
        <v>AR CONDICIONADOS</v>
      </c>
      <c r="I329" s="751">
        <f>'Formulário Orçamento de Conexão'!P293</f>
        <v>0</v>
      </c>
      <c r="J329" s="751">
        <f>'Formulário Orçamento de Conexão'!O293</f>
        <v>0</v>
      </c>
      <c r="K329" s="751">
        <f>I329+(SUM(K314:K328))</f>
        <v>0</v>
      </c>
      <c r="L329" s="751"/>
      <c r="M329" s="751">
        <f>IF(J329=0,0,
IF(J329&gt;61,0.33,
IF(AND(J329&gt;0,J329&lt;62),
VLOOKUP(J329,'Dados Norma'!$A$3:$B$63,2,0))))</f>
        <v>0</v>
      </c>
      <c r="N329" s="751"/>
      <c r="O329" s="751"/>
      <c r="P329" s="752">
        <f>K329*M329</f>
        <v>0</v>
      </c>
      <c r="T329" s="162" t="s">
        <v>596</v>
      </c>
      <c r="U329" s="163"/>
      <c r="V329" s="751" t="str">
        <f>'Formulário Orçamento de Conexão'!$L$286</f>
        <v>AR CONDICIONADOS</v>
      </c>
      <c r="W329" s="751">
        <f>'Formulário Orçamento de Conexão'!AD293</f>
        <v>0</v>
      </c>
      <c r="X329" s="751">
        <f>'Formulário Orçamento de Conexão'!AC293</f>
        <v>0</v>
      </c>
      <c r="Y329" s="751">
        <f>W329+(SUM(Y314:Y328))</f>
        <v>0</v>
      </c>
      <c r="Z329" s="163"/>
      <c r="AA329" s="163">
        <f>IF(X329=0,0,
IF(X329&gt;61,0.33,
IF(AND(X329&gt;0,X329&lt;62),
VLOOKUP(X329,'Dados Norma'!$A$3:$B$63,2,0))))</f>
        <v>0</v>
      </c>
      <c r="AB329" s="163"/>
      <c r="AC329" s="163"/>
      <c r="AD329" s="164">
        <f>W329*AA329</f>
        <v>0</v>
      </c>
      <c r="AH329" s="162" t="s">
        <v>596</v>
      </c>
      <c r="AI329" s="163"/>
      <c r="AJ329" s="751" t="str">
        <f>'Formulário Orçamento de Conexão'!$L$286</f>
        <v>AR CONDICIONADOS</v>
      </c>
      <c r="AK329" s="751">
        <f>'Formulário Orçamento de Conexão'!AR293</f>
        <v>0</v>
      </c>
      <c r="AL329" s="751">
        <f>'Formulário Orçamento de Conexão'!AQ293</f>
        <v>0</v>
      </c>
      <c r="AM329" s="751">
        <f>AK329+(SUM(AM314:AM328))</f>
        <v>0</v>
      </c>
      <c r="AN329" s="163"/>
      <c r="AO329" s="163">
        <f>IF(AL329=0,0,
IF(AL329&gt;61,0.33,
IF(AND(AL329&gt;0,AL329&lt;62),
VLOOKUP(AL329,'Dados Norma'!$A$3:$B$63,2,0))))</f>
        <v>0</v>
      </c>
      <c r="AP329" s="163"/>
      <c r="AQ329" s="163"/>
      <c r="AR329" s="164">
        <f>AK329*AO329</f>
        <v>0</v>
      </c>
    </row>
    <row r="330" spans="6:44" ht="15.75" thickBot="1">
      <c r="F330" s="747" t="s">
        <v>597</v>
      </c>
      <c r="G330" s="158"/>
      <c r="H330" s="158" t="s">
        <v>598</v>
      </c>
      <c r="I330" s="158">
        <f>'Formulário Orçamento de Conexão'!Q308</f>
        <v>0</v>
      </c>
      <c r="J330" s="158">
        <f>SUM('Formulário Orçamento de Conexão'!P298:P306)</f>
        <v>0</v>
      </c>
      <c r="K330" s="158">
        <f>I330</f>
        <v>0</v>
      </c>
      <c r="L330" s="158"/>
      <c r="M330" s="158"/>
      <c r="N330" s="158"/>
      <c r="O330" s="158"/>
      <c r="P330" s="160">
        <f>SUM('Formulário Orçamento de Conexão'!Q298:Q306)</f>
        <v>0</v>
      </c>
      <c r="T330" s="162" t="s">
        <v>597</v>
      </c>
      <c r="U330" s="163"/>
      <c r="V330" s="158" t="s">
        <v>598</v>
      </c>
      <c r="W330" s="158">
        <f>'Anexo-1'!Q171</f>
        <v>0</v>
      </c>
      <c r="X330" s="158">
        <f>SUM('Anexo-1'!P161:P169)</f>
        <v>0</v>
      </c>
      <c r="Y330" s="158">
        <f>W330</f>
        <v>0</v>
      </c>
      <c r="Z330" s="163"/>
      <c r="AA330" s="163"/>
      <c r="AB330" s="163"/>
      <c r="AC330" s="163"/>
      <c r="AD330" s="164">
        <f>W330</f>
        <v>0</v>
      </c>
      <c r="AH330" s="162" t="s">
        <v>597</v>
      </c>
      <c r="AI330" s="163"/>
      <c r="AJ330" s="158" t="s">
        <v>598</v>
      </c>
      <c r="AK330" s="158">
        <f>'Anexo-1'!Q359</f>
        <v>0</v>
      </c>
      <c r="AL330" s="158">
        <f>SUM('Anexo-1'!P349:P357)</f>
        <v>0</v>
      </c>
      <c r="AM330" s="158">
        <f>AK330</f>
        <v>0</v>
      </c>
      <c r="AN330" s="163"/>
      <c r="AO330" s="163"/>
      <c r="AP330" s="163"/>
      <c r="AQ330" s="163"/>
      <c r="AR330" s="164">
        <f>SUM('Anexo-1'!Q349:Q357)</f>
        <v>0</v>
      </c>
    </row>
    <row r="331" spans="6:44" ht="15.75" thickBot="1">
      <c r="F331" s="162" t="s">
        <v>599</v>
      </c>
      <c r="G331" s="163"/>
      <c r="H331" s="163" t="s">
        <v>600</v>
      </c>
      <c r="I331" s="163"/>
      <c r="J331" s="163"/>
      <c r="K331" s="163"/>
      <c r="L331" s="163"/>
      <c r="M331" s="163"/>
      <c r="N331" s="163"/>
      <c r="O331" s="163"/>
      <c r="P331" s="164"/>
      <c r="T331" s="162" t="s">
        <v>599</v>
      </c>
      <c r="U331" s="163"/>
      <c r="V331" s="163" t="s">
        <v>600</v>
      </c>
      <c r="W331" s="163"/>
      <c r="X331" s="163"/>
      <c r="Y331" s="163"/>
      <c r="Z331" s="163"/>
      <c r="AA331" s="163"/>
      <c r="AB331" s="163"/>
      <c r="AC331" s="163"/>
      <c r="AD331" s="164"/>
      <c r="AH331" s="162" t="s">
        <v>599</v>
      </c>
      <c r="AI331" s="163"/>
      <c r="AJ331" s="163" t="s">
        <v>600</v>
      </c>
      <c r="AK331" s="163"/>
      <c r="AL331" s="163"/>
      <c r="AM331" s="163"/>
      <c r="AN331" s="163"/>
      <c r="AO331" s="163"/>
      <c r="AP331" s="163"/>
      <c r="AQ331" s="163"/>
      <c r="AR331" s="164"/>
    </row>
    <row r="332" spans="6:44">
      <c r="F332" s="1484" t="s">
        <v>601</v>
      </c>
      <c r="G332" s="153"/>
      <c r="H332" s="153" t="str">
        <f t="shared" ref="H332:K333" si="253">H54</f>
        <v>Raio X (dentista)</v>
      </c>
      <c r="I332" s="153">
        <f t="shared" si="253"/>
        <v>1200</v>
      </c>
      <c r="J332" s="153">
        <f t="shared" si="253"/>
        <v>0</v>
      </c>
      <c r="K332" s="153">
        <f t="shared" si="253"/>
        <v>0</v>
      </c>
      <c r="L332" s="153">
        <f>SUM(K332:K346)</f>
        <v>0</v>
      </c>
      <c r="M332" s="161">
        <f>IF(AND(L332=0,L346=0),0,
IF(AND(L332&lt;&gt;0,L346&gt;0,L346&lt;=61),VLOOKUP(L346,'Dados Norma'!$A$3:$B$63,2,0),
IF(AND(L332&lt;&gt;0,L346&gt;61),0.33)))</f>
        <v>0</v>
      </c>
      <c r="N332" s="153">
        <f>L332*M332</f>
        <v>0</v>
      </c>
      <c r="O332" s="153"/>
      <c r="P332" s="1489">
        <f>N332</f>
        <v>0</v>
      </c>
      <c r="T332" s="1484" t="s">
        <v>601</v>
      </c>
      <c r="U332" s="153"/>
      <c r="V332" s="153" t="str">
        <f t="shared" ref="V332:Y333" si="254">V54</f>
        <v>Raio X (dentista)</v>
      </c>
      <c r="W332" s="153">
        <f t="shared" si="254"/>
        <v>1200</v>
      </c>
      <c r="X332" s="153">
        <f t="shared" si="254"/>
        <v>0</v>
      </c>
      <c r="Y332" s="153">
        <f t="shared" si="254"/>
        <v>0</v>
      </c>
      <c r="Z332" s="153">
        <f>SUM(Y332:Y346)</f>
        <v>0</v>
      </c>
      <c r="AA332" s="161">
        <f>IF(AND(Z332=0,Z346=0),0,
IF(AND(Z332&lt;&gt;0,Z346&gt;0,Z346&lt;=61),VLOOKUP(Z346,'Dados Norma'!$A$3:$B$63,2,0),
IF(AND(Z332&lt;&gt;0,Z346&gt;61),0.33)))</f>
        <v>0</v>
      </c>
      <c r="AB332" s="153">
        <f>Z332*AA332</f>
        <v>0</v>
      </c>
      <c r="AC332" s="153"/>
      <c r="AD332" s="1489">
        <f>AB332</f>
        <v>0</v>
      </c>
      <c r="AH332" s="1484" t="s">
        <v>601</v>
      </c>
      <c r="AI332" s="153"/>
      <c r="AJ332" s="153" t="str">
        <f t="shared" ref="AJ332:AM333" si="255">AJ54</f>
        <v>Raio X (dentista)</v>
      </c>
      <c r="AK332" s="153">
        <f t="shared" si="255"/>
        <v>1200</v>
      </c>
      <c r="AL332" s="153">
        <f t="shared" si="255"/>
        <v>0</v>
      </c>
      <c r="AM332" s="153">
        <f t="shared" si="255"/>
        <v>0</v>
      </c>
      <c r="AN332" s="153">
        <f>SUM(AM332:AM346)</f>
        <v>0</v>
      </c>
      <c r="AO332" s="161">
        <f>IF(AND(AN332=0,AN346=0),0,
IF(AND(AN332&lt;&gt;0,AN346&gt;0,AN346&lt;=61),VLOOKUP(AN346,'Dados Norma'!$A$3:$B$63,2,0),
IF(AND(AN332&lt;&gt;0,AN346&gt;61),0.33)))</f>
        <v>0</v>
      </c>
      <c r="AP332" s="153">
        <f>AN332*AO332</f>
        <v>0</v>
      </c>
      <c r="AQ332" s="153"/>
      <c r="AR332" s="1489">
        <f>AP332</f>
        <v>0</v>
      </c>
    </row>
    <row r="333" spans="6:44">
      <c r="F333" s="1485"/>
      <c r="H333" t="str">
        <f t="shared" si="253"/>
        <v>Raio X (hospital)</v>
      </c>
      <c r="I333">
        <f t="shared" si="253"/>
        <v>12100</v>
      </c>
      <c r="J333">
        <f t="shared" si="253"/>
        <v>0</v>
      </c>
      <c r="K333">
        <f t="shared" si="253"/>
        <v>0</v>
      </c>
      <c r="P333" s="1490"/>
      <c r="T333" s="1485"/>
      <c r="V333" t="str">
        <f t="shared" si="254"/>
        <v>Raio X (hospital)</v>
      </c>
      <c r="W333">
        <f t="shared" si="254"/>
        <v>12100</v>
      </c>
      <c r="X333">
        <f t="shared" si="254"/>
        <v>0</v>
      </c>
      <c r="Y333">
        <f t="shared" si="254"/>
        <v>0</v>
      </c>
      <c r="AD333" s="1490"/>
      <c r="AH333" s="1485"/>
      <c r="AJ333" t="str">
        <f t="shared" si="255"/>
        <v>Raio X (hospital)</v>
      </c>
      <c r="AK333">
        <f t="shared" si="255"/>
        <v>12100</v>
      </c>
      <c r="AL333">
        <f t="shared" si="255"/>
        <v>0</v>
      </c>
      <c r="AM333">
        <f t="shared" si="255"/>
        <v>0</v>
      </c>
      <c r="AR333" s="1490"/>
    </row>
    <row r="334" spans="6:44">
      <c r="F334" s="1485"/>
      <c r="H334" s="149" t="str">
        <f>H124</f>
        <v xml:space="preserve">Raio X </v>
      </c>
      <c r="I334" s="149">
        <f t="shared" ref="I334:K334" si="256">I124</f>
        <v>25000</v>
      </c>
      <c r="J334" s="149">
        <f t="shared" si="256"/>
        <v>0</v>
      </c>
      <c r="K334" s="149">
        <f t="shared" si="256"/>
        <v>0</v>
      </c>
      <c r="P334" s="1490"/>
      <c r="T334" s="1485"/>
      <c r="V334" s="149" t="str">
        <f>V124</f>
        <v xml:space="preserve">Raio X </v>
      </c>
      <c r="W334" s="149">
        <f t="shared" ref="W334:Y334" si="257">W124</f>
        <v>25000</v>
      </c>
      <c r="X334" s="149">
        <f t="shared" si="257"/>
        <v>0</v>
      </c>
      <c r="Y334" s="149">
        <f t="shared" si="257"/>
        <v>0</v>
      </c>
      <c r="AD334" s="1490"/>
      <c r="AH334" s="1485"/>
      <c r="AJ334" s="149" t="str">
        <f>AJ124</f>
        <v xml:space="preserve">Raio X </v>
      </c>
      <c r="AK334" s="149">
        <f t="shared" ref="AK334:AM334" si="258">AK124</f>
        <v>25000</v>
      </c>
      <c r="AL334" s="149">
        <f t="shared" si="258"/>
        <v>0</v>
      </c>
      <c r="AM334" s="149">
        <f t="shared" si="258"/>
        <v>0</v>
      </c>
      <c r="AR334" s="1490"/>
    </row>
    <row r="335" spans="6:44">
      <c r="F335" s="1485"/>
      <c r="P335" s="1490"/>
      <c r="T335" s="1485"/>
      <c r="AD335" s="1490"/>
      <c r="AH335" s="1485"/>
      <c r="AR335" s="1490"/>
    </row>
    <row r="336" spans="6:44">
      <c r="F336" s="1485"/>
      <c r="P336" s="1490"/>
      <c r="T336" s="1485"/>
      <c r="AD336" s="1490"/>
      <c r="AH336" s="1485"/>
      <c r="AR336" s="1490"/>
    </row>
    <row r="337" spans="3:44">
      <c r="F337" s="1485"/>
      <c r="P337" s="1490"/>
      <c r="T337" s="1485"/>
      <c r="AD337" s="1490"/>
      <c r="AH337" s="1485"/>
      <c r="AR337" s="1490"/>
    </row>
    <row r="338" spans="3:44">
      <c r="F338" s="1485"/>
      <c r="P338" s="1490"/>
      <c r="T338" s="1485"/>
      <c r="AD338" s="1490"/>
      <c r="AH338" s="1485"/>
      <c r="AR338" s="1490"/>
    </row>
    <row r="339" spans="3:44">
      <c r="F339" s="1485"/>
      <c r="P339" s="1490"/>
      <c r="T339" s="1485"/>
      <c r="AD339" s="1490"/>
      <c r="AH339" s="1485"/>
      <c r="AR339" s="1490"/>
    </row>
    <row r="340" spans="3:44">
      <c r="F340" s="1485"/>
      <c r="P340" s="1490"/>
      <c r="T340" s="1485"/>
      <c r="AD340" s="1490"/>
      <c r="AH340" s="1485"/>
      <c r="AR340" s="1490"/>
    </row>
    <row r="341" spans="3:44">
      <c r="F341" s="1485"/>
      <c r="P341" s="1490"/>
      <c r="T341" s="1485"/>
      <c r="AD341" s="1490"/>
      <c r="AH341" s="1485"/>
      <c r="AR341" s="1490"/>
    </row>
    <row r="342" spans="3:44">
      <c r="F342" s="1485"/>
      <c r="P342" s="1490"/>
      <c r="T342" s="1485"/>
      <c r="AD342" s="1490"/>
      <c r="AH342" s="1485"/>
      <c r="AR342" s="1490"/>
    </row>
    <row r="343" spans="3:44">
      <c r="F343" s="1485"/>
      <c r="P343" s="1490"/>
      <c r="T343" s="1485"/>
      <c r="AD343" s="1490"/>
      <c r="AH343" s="1485"/>
      <c r="AR343" s="1490"/>
    </row>
    <row r="344" spans="3:44">
      <c r="F344" s="1485"/>
      <c r="P344" s="1490"/>
      <c r="T344" s="1485"/>
      <c r="AD344" s="1490"/>
      <c r="AH344" s="1485"/>
      <c r="AR344" s="1490"/>
    </row>
    <row r="345" spans="3:44">
      <c r="F345" s="1485"/>
      <c r="P345" s="1490"/>
      <c r="T345" s="1485"/>
      <c r="AD345" s="1490"/>
      <c r="AH345" s="1485"/>
      <c r="AR345" s="1490"/>
    </row>
    <row r="346" spans="3:44" ht="15.75" thickBot="1">
      <c r="F346" s="1485"/>
      <c r="H346" t="str">
        <f>H56</f>
        <v>Refletor Odontológico</v>
      </c>
      <c r="I346">
        <f>I56</f>
        <v>150</v>
      </c>
      <c r="J346">
        <f>J56</f>
        <v>0</v>
      </c>
      <c r="K346">
        <f>K56</f>
        <v>0</v>
      </c>
      <c r="L346" s="165">
        <f>SUM(J332:J346)</f>
        <v>0</v>
      </c>
      <c r="P346" s="1490"/>
      <c r="T346" s="1485"/>
      <c r="V346" t="str">
        <f>V56</f>
        <v>Refletor Odontológico</v>
      </c>
      <c r="W346">
        <f>W56</f>
        <v>150</v>
      </c>
      <c r="X346">
        <f>X56</f>
        <v>0</v>
      </c>
      <c r="Y346">
        <f>Y56</f>
        <v>0</v>
      </c>
      <c r="Z346" s="165">
        <f>SUM(X332:X346)</f>
        <v>0</v>
      </c>
      <c r="AD346" s="1490"/>
      <c r="AH346" s="1485"/>
      <c r="AJ346" t="str">
        <f>AJ56</f>
        <v>Refletor Odontológico</v>
      </c>
      <c r="AK346">
        <f>AK56</f>
        <v>150</v>
      </c>
      <c r="AL346">
        <f>AL56</f>
        <v>0</v>
      </c>
      <c r="AM346">
        <f>AM56</f>
        <v>0</v>
      </c>
      <c r="AN346" s="165">
        <f>SUM(AL332:AL346)</f>
        <v>0</v>
      </c>
      <c r="AR346" s="1490"/>
    </row>
    <row r="347" spans="3:44">
      <c r="C347" s="1501" t="s">
        <v>602</v>
      </c>
      <c r="D347" s="1501"/>
      <c r="E347" s="1502"/>
      <c r="F347" s="1484" t="s">
        <v>603</v>
      </c>
      <c r="G347" s="153"/>
      <c r="H347" s="153">
        <f>'Formulário Orçamento de Conexão'!L174</f>
        <v>0</v>
      </c>
      <c r="I347" s="153">
        <f>'Formulário Orçamento de Conexão'!O174</f>
        <v>0</v>
      </c>
      <c r="J347" s="153">
        <f>'Formulário Orçamento de Conexão'!P174</f>
        <v>0</v>
      </c>
      <c r="K347" s="153" t="str">
        <f>'Formulário Orçamento de Conexão'!Q174</f>
        <v/>
      </c>
      <c r="L347" s="167"/>
      <c r="M347" s="153"/>
      <c r="N347" s="153"/>
      <c r="O347" s="153"/>
      <c r="P347" s="155" t="str">
        <f>K347</f>
        <v/>
      </c>
      <c r="T347" s="1484" t="s">
        <v>603</v>
      </c>
      <c r="U347" s="153"/>
      <c r="V347" s="153">
        <f>V135</f>
        <v>0</v>
      </c>
      <c r="W347" s="153">
        <f>W135</f>
        <v>0</v>
      </c>
      <c r="X347" s="153">
        <f>X135</f>
        <v>0</v>
      </c>
      <c r="Y347" s="153">
        <f>Y135</f>
        <v>0</v>
      </c>
      <c r="Z347" s="167"/>
      <c r="AA347" s="153"/>
      <c r="AB347" s="153"/>
      <c r="AC347" s="153"/>
      <c r="AD347" s="155">
        <f>Y347</f>
        <v>0</v>
      </c>
      <c r="AH347" s="1484" t="s">
        <v>603</v>
      </c>
      <c r="AI347" s="153"/>
      <c r="AJ347" s="153">
        <f>AJ135</f>
        <v>0</v>
      </c>
      <c r="AK347" s="153">
        <f>AK135</f>
        <v>0</v>
      </c>
      <c r="AL347" s="153">
        <f>AL135</f>
        <v>0</v>
      </c>
      <c r="AM347" s="153">
        <f>AM135</f>
        <v>0</v>
      </c>
      <c r="AN347" s="167"/>
      <c r="AO347" s="153"/>
      <c r="AP347" s="153"/>
      <c r="AQ347" s="153"/>
      <c r="AR347" s="155">
        <f>AM347</f>
        <v>0</v>
      </c>
    </row>
    <row r="348" spans="3:44">
      <c r="C348" s="1501"/>
      <c r="D348" s="1501"/>
      <c r="E348" s="1502"/>
      <c r="F348" s="1485"/>
      <c r="H348">
        <f>'Formulário Orçamento de Conexão'!L175</f>
        <v>0</v>
      </c>
      <c r="I348">
        <f>'Formulário Orçamento de Conexão'!O175</f>
        <v>0</v>
      </c>
      <c r="J348">
        <f>'Formulário Orçamento de Conexão'!P175</f>
        <v>0</v>
      </c>
      <c r="K348" t="str">
        <f>'Formulário Orçamento de Conexão'!Q175</f>
        <v/>
      </c>
      <c r="L348" s="165"/>
      <c r="P348" s="157" t="str">
        <f t="shared" ref="P348:P352" si="259">K348</f>
        <v/>
      </c>
      <c r="T348" s="1485"/>
      <c r="V348">
        <f t="shared" ref="V348:Y352" si="260">V136</f>
        <v>0</v>
      </c>
      <c r="W348">
        <f t="shared" si="260"/>
        <v>0</v>
      </c>
      <c r="X348">
        <f t="shared" si="260"/>
        <v>0</v>
      </c>
      <c r="Y348">
        <f t="shared" si="260"/>
        <v>0</v>
      </c>
      <c r="Z348" s="165"/>
      <c r="AD348" s="157">
        <f t="shared" ref="AD348:AD352" si="261">Y348</f>
        <v>0</v>
      </c>
      <c r="AH348" s="1485"/>
      <c r="AJ348">
        <f t="shared" ref="AJ348:AM348" si="262">AJ136</f>
        <v>0</v>
      </c>
      <c r="AK348">
        <f t="shared" si="262"/>
        <v>0</v>
      </c>
      <c r="AL348">
        <f t="shared" si="262"/>
        <v>0</v>
      </c>
      <c r="AM348">
        <f t="shared" si="262"/>
        <v>0</v>
      </c>
      <c r="AN348" s="165"/>
      <c r="AR348" s="157">
        <f t="shared" ref="AR348:AR352" si="263">AM348</f>
        <v>0</v>
      </c>
    </row>
    <row r="349" spans="3:44">
      <c r="C349" s="1501"/>
      <c r="D349" s="1501"/>
      <c r="E349" s="1502"/>
      <c r="F349" s="1485"/>
      <c r="H349">
        <f>'Formulário Orçamento de Conexão'!L176</f>
        <v>0</v>
      </c>
      <c r="I349">
        <f>'Formulário Orçamento de Conexão'!O176</f>
        <v>0</v>
      </c>
      <c r="J349">
        <f>'Formulário Orçamento de Conexão'!P176</f>
        <v>0</v>
      </c>
      <c r="K349" t="str">
        <f>'Formulário Orçamento de Conexão'!Q176</f>
        <v/>
      </c>
      <c r="L349" s="165"/>
      <c r="P349" s="157" t="str">
        <f t="shared" si="259"/>
        <v/>
      </c>
      <c r="T349" s="1485"/>
      <c r="V349">
        <f t="shared" si="260"/>
        <v>0</v>
      </c>
      <c r="W349">
        <f t="shared" si="260"/>
        <v>0</v>
      </c>
      <c r="X349">
        <f t="shared" si="260"/>
        <v>0</v>
      </c>
      <c r="Y349">
        <f t="shared" si="260"/>
        <v>0</v>
      </c>
      <c r="Z349" s="165"/>
      <c r="AD349" s="157">
        <f t="shared" si="261"/>
        <v>0</v>
      </c>
      <c r="AH349" s="1485"/>
      <c r="AJ349">
        <f t="shared" ref="AJ349:AM349" si="264">AJ137</f>
        <v>0</v>
      </c>
      <c r="AK349">
        <f t="shared" si="264"/>
        <v>0</v>
      </c>
      <c r="AL349">
        <f t="shared" si="264"/>
        <v>0</v>
      </c>
      <c r="AM349">
        <f t="shared" si="264"/>
        <v>0</v>
      </c>
      <c r="AN349" s="165"/>
      <c r="AR349" s="157">
        <f t="shared" si="263"/>
        <v>0</v>
      </c>
    </row>
    <row r="350" spans="3:44">
      <c r="C350" s="1501"/>
      <c r="D350" s="1501"/>
      <c r="E350" s="1502"/>
      <c r="F350" s="1485"/>
      <c r="H350">
        <f>'Formulário Orçamento de Conexão'!L177</f>
        <v>0</v>
      </c>
      <c r="I350">
        <f>'Formulário Orçamento de Conexão'!O177</f>
        <v>0</v>
      </c>
      <c r="J350">
        <f>'Formulário Orçamento de Conexão'!P177</f>
        <v>0</v>
      </c>
      <c r="K350" t="str">
        <f>'Formulário Orçamento de Conexão'!Q177</f>
        <v/>
      </c>
      <c r="L350" s="165"/>
      <c r="P350" s="157" t="str">
        <f t="shared" si="259"/>
        <v/>
      </c>
      <c r="T350" s="1485"/>
      <c r="V350">
        <f t="shared" si="260"/>
        <v>0</v>
      </c>
      <c r="W350">
        <f t="shared" si="260"/>
        <v>0</v>
      </c>
      <c r="X350">
        <f t="shared" si="260"/>
        <v>0</v>
      </c>
      <c r="Y350">
        <f t="shared" si="260"/>
        <v>0</v>
      </c>
      <c r="Z350" s="165"/>
      <c r="AD350" s="157">
        <f t="shared" si="261"/>
        <v>0</v>
      </c>
      <c r="AH350" s="1485"/>
      <c r="AJ350">
        <f t="shared" ref="AJ350:AM350" si="265">AJ138</f>
        <v>0</v>
      </c>
      <c r="AK350">
        <f t="shared" si="265"/>
        <v>0</v>
      </c>
      <c r="AL350">
        <f t="shared" si="265"/>
        <v>0</v>
      </c>
      <c r="AM350">
        <f t="shared" si="265"/>
        <v>0</v>
      </c>
      <c r="AN350" s="165"/>
      <c r="AR350" s="157">
        <f t="shared" si="263"/>
        <v>0</v>
      </c>
    </row>
    <row r="351" spans="3:44">
      <c r="C351" s="1501"/>
      <c r="D351" s="1501"/>
      <c r="E351" s="1502"/>
      <c r="F351" s="1485"/>
      <c r="H351">
        <f>'Formulário Orçamento de Conexão'!L178</f>
        <v>0</v>
      </c>
      <c r="I351">
        <f>'Formulário Orçamento de Conexão'!O178</f>
        <v>0</v>
      </c>
      <c r="J351">
        <f>'Formulário Orçamento de Conexão'!P178</f>
        <v>0</v>
      </c>
      <c r="K351" t="str">
        <f>'Formulário Orçamento de Conexão'!Q178</f>
        <v/>
      </c>
      <c r="L351" s="165"/>
      <c r="P351" s="157" t="str">
        <f t="shared" si="259"/>
        <v/>
      </c>
      <c r="T351" s="1485"/>
      <c r="V351">
        <f t="shared" si="260"/>
        <v>0</v>
      </c>
      <c r="W351">
        <f t="shared" si="260"/>
        <v>0</v>
      </c>
      <c r="X351">
        <f t="shared" si="260"/>
        <v>0</v>
      </c>
      <c r="Y351">
        <f t="shared" si="260"/>
        <v>0</v>
      </c>
      <c r="Z351" s="165"/>
      <c r="AD351" s="157">
        <f t="shared" si="261"/>
        <v>0</v>
      </c>
      <c r="AH351" s="1485"/>
      <c r="AJ351">
        <f t="shared" ref="AJ351:AM351" si="266">AJ139</f>
        <v>0</v>
      </c>
      <c r="AK351">
        <f t="shared" si="266"/>
        <v>0</v>
      </c>
      <c r="AL351">
        <f t="shared" si="266"/>
        <v>0</v>
      </c>
      <c r="AM351">
        <f t="shared" si="266"/>
        <v>0</v>
      </c>
      <c r="AN351" s="165"/>
      <c r="AR351" s="157">
        <f t="shared" si="263"/>
        <v>0</v>
      </c>
    </row>
    <row r="352" spans="3:44" ht="15.75" thickBot="1">
      <c r="C352" s="1501"/>
      <c r="D352" s="1501"/>
      <c r="E352" s="1502"/>
      <c r="F352" s="1486"/>
      <c r="G352" s="158"/>
      <c r="H352" s="158">
        <f>'Formulário Orçamento de Conexão'!L179</f>
        <v>0</v>
      </c>
      <c r="I352" s="158">
        <f>'Formulário Orçamento de Conexão'!O179</f>
        <v>0</v>
      </c>
      <c r="J352" s="158">
        <f>'Formulário Orçamento de Conexão'!P179</f>
        <v>0</v>
      </c>
      <c r="K352" s="158" t="str">
        <f>'Formulário Orçamento de Conexão'!Q179</f>
        <v/>
      </c>
      <c r="L352" s="159"/>
      <c r="M352" s="158"/>
      <c r="N352" s="158"/>
      <c r="O352" s="158"/>
      <c r="P352" s="160" t="str">
        <f t="shared" si="259"/>
        <v/>
      </c>
      <c r="T352" s="1486"/>
      <c r="U352" s="158"/>
      <c r="V352" s="158">
        <f t="shared" si="260"/>
        <v>0</v>
      </c>
      <c r="W352" s="158">
        <f t="shared" si="260"/>
        <v>0</v>
      </c>
      <c r="X352" s="158">
        <f t="shared" si="260"/>
        <v>0</v>
      </c>
      <c r="Y352" s="158">
        <f t="shared" si="260"/>
        <v>0</v>
      </c>
      <c r="Z352" s="159"/>
      <c r="AA352" s="158"/>
      <c r="AB352" s="158"/>
      <c r="AC352" s="158"/>
      <c r="AD352" s="160">
        <f t="shared" si="261"/>
        <v>0</v>
      </c>
      <c r="AH352" s="1486"/>
      <c r="AI352" s="158"/>
      <c r="AJ352" s="158">
        <f t="shared" ref="AJ352:AM352" si="267">AJ140</f>
        <v>0</v>
      </c>
      <c r="AK352" s="158">
        <f t="shared" si="267"/>
        <v>0</v>
      </c>
      <c r="AL352" s="158">
        <f t="shared" si="267"/>
        <v>0</v>
      </c>
      <c r="AM352" s="158">
        <f t="shared" si="267"/>
        <v>0</v>
      </c>
      <c r="AN352" s="159"/>
      <c r="AO352" s="158"/>
      <c r="AP352" s="158"/>
      <c r="AQ352" s="158"/>
      <c r="AR352" s="160">
        <f t="shared" si="263"/>
        <v>0</v>
      </c>
    </row>
    <row r="353" spans="3:44" ht="15.75" thickBot="1">
      <c r="C353" s="339"/>
      <c r="D353" s="339"/>
      <c r="E353" s="339"/>
      <c r="F353" s="1492" t="s">
        <v>808</v>
      </c>
      <c r="G353" s="1493"/>
      <c r="H353" s="1493"/>
      <c r="I353" s="158"/>
      <c r="J353" s="158"/>
      <c r="K353" s="158">
        <f>SUM(K147:K352)</f>
        <v>0</v>
      </c>
      <c r="L353" s="159"/>
      <c r="M353" s="158"/>
      <c r="N353" s="158"/>
      <c r="O353" s="158"/>
      <c r="P353" s="454">
        <f>K353</f>
        <v>0</v>
      </c>
      <c r="T353" s="1492" t="s">
        <v>809</v>
      </c>
      <c r="U353" s="1493"/>
      <c r="V353" s="1493"/>
      <c r="W353" s="158"/>
      <c r="X353" s="158"/>
      <c r="Y353" s="158">
        <f>SUM(Y147:Y352)</f>
        <v>0</v>
      </c>
      <c r="Z353" s="159"/>
      <c r="AA353" s="158"/>
      <c r="AB353" s="158"/>
      <c r="AC353" s="158"/>
      <c r="AD353" s="160">
        <f>'Anexo-1'!Q173</f>
        <v>0</v>
      </c>
      <c r="AH353" s="1492" t="s">
        <v>810</v>
      </c>
      <c r="AI353" s="1493"/>
      <c r="AJ353" s="1493"/>
      <c r="AK353" s="158"/>
      <c r="AL353" s="158"/>
      <c r="AM353" s="158">
        <f>SUM(AM147:AM352)</f>
        <v>0</v>
      </c>
      <c r="AN353" s="159"/>
      <c r="AO353" s="158"/>
      <c r="AP353" s="158"/>
      <c r="AQ353" s="158"/>
      <c r="AR353" s="454">
        <f>AM353</f>
        <v>0</v>
      </c>
    </row>
    <row r="354" spans="3:44" ht="15.75" thickBot="1">
      <c r="F354" s="1492" t="s">
        <v>604</v>
      </c>
      <c r="G354" s="1493"/>
      <c r="H354" s="1493"/>
      <c r="I354" s="158"/>
      <c r="J354" s="158"/>
      <c r="K354" s="158"/>
      <c r="L354" s="158"/>
      <c r="M354" s="158"/>
      <c r="N354" s="158"/>
      <c r="O354" s="158"/>
      <c r="P354" s="166">
        <f>SUM(P147:P352)</f>
        <v>0</v>
      </c>
      <c r="T354" s="1492" t="s">
        <v>645</v>
      </c>
      <c r="U354" s="1493"/>
      <c r="V354" s="1493"/>
      <c r="W354" s="158"/>
      <c r="X354" s="158"/>
      <c r="Y354" s="158"/>
      <c r="Z354" s="158"/>
      <c r="AA354" s="158"/>
      <c r="AB354" s="158"/>
      <c r="AC354" s="158"/>
      <c r="AD354" s="166">
        <f>SUM(AD147:AD352)</f>
        <v>0</v>
      </c>
      <c r="AH354" s="1492" t="s">
        <v>646</v>
      </c>
      <c r="AI354" s="1493"/>
      <c r="AJ354" s="1493"/>
      <c r="AK354" s="158"/>
      <c r="AL354" s="158"/>
      <c r="AM354" s="158"/>
      <c r="AN354" s="158"/>
      <c r="AO354" s="158"/>
      <c r="AP354" s="158"/>
      <c r="AQ354" s="158"/>
      <c r="AR354" s="166">
        <f>SUM(AR147:AR352)</f>
        <v>0</v>
      </c>
    </row>
    <row r="355" spans="3:44" ht="15.75" thickBot="1">
      <c r="F355" s="1492" t="s">
        <v>647</v>
      </c>
      <c r="G355" s="1493"/>
      <c r="H355" s="1493"/>
      <c r="I355" s="158"/>
      <c r="J355" s="158"/>
      <c r="K355" s="158"/>
      <c r="L355" s="158"/>
      <c r="M355" s="158"/>
      <c r="N355" s="158"/>
      <c r="O355" s="158"/>
      <c r="P355" s="166">
        <f>IF(P353&lt;=16000,P353/1000,P354/1000)</f>
        <v>0</v>
      </c>
      <c r="T355" s="1492" t="s">
        <v>645</v>
      </c>
      <c r="U355" s="1493"/>
      <c r="V355" s="1493"/>
      <c r="W355" s="158"/>
      <c r="X355" s="158"/>
      <c r="Y355" s="158"/>
      <c r="Z355" s="158"/>
      <c r="AA355" s="158"/>
      <c r="AB355" s="158"/>
      <c r="AC355" s="158"/>
      <c r="AD355" s="166">
        <f>IF(AD353&lt;=16000,AD353/1000,AD354/1000)</f>
        <v>0</v>
      </c>
      <c r="AH355" s="1492" t="s">
        <v>646</v>
      </c>
      <c r="AI355" s="1493"/>
      <c r="AJ355" s="1493"/>
      <c r="AK355" s="158"/>
      <c r="AL355" s="158"/>
      <c r="AM355" s="158"/>
      <c r="AN355" s="158"/>
      <c r="AO355" s="158"/>
      <c r="AP355" s="158"/>
      <c r="AQ355" s="158"/>
      <c r="AR355" s="166">
        <f>IF(AR353&lt;=16000,AR353/1000,AR354/1000)</f>
        <v>0</v>
      </c>
    </row>
  </sheetData>
  <sheetProtection algorithmName="SHA-512" hashValue="tpKXZCTH9FmCsiZ3pErYQ0s93Afvp0yJfQTsI04o+64LASZY+2mKs3hwp2uRHPuGEmReAXFr7uXI57Vg2E/QlQ==" saltValue="ViJRAOuBZVPdknNEZFjpsQ==" spinCount="100000" sheet="1" objects="1" scenarios="1" selectLockedCells="1" selectUnlockedCells="1"/>
  <mergeCells count="98">
    <mergeCell ref="F355:H355"/>
    <mergeCell ref="AT23:BD23"/>
    <mergeCell ref="AT44:BD44"/>
    <mergeCell ref="T147:T153"/>
    <mergeCell ref="U147:U153"/>
    <mergeCell ref="AA147:AA153"/>
    <mergeCell ref="AB147:AB153"/>
    <mergeCell ref="AC147:AC153"/>
    <mergeCell ref="AD147:AD153"/>
    <mergeCell ref="T154:T174"/>
    <mergeCell ref="AA154:AA156"/>
    <mergeCell ref="AD154:AD174"/>
    <mergeCell ref="AH145:AR145"/>
    <mergeCell ref="T355:V355"/>
    <mergeCell ref="AH355:AJ355"/>
    <mergeCell ref="AH354:AJ354"/>
    <mergeCell ref="CO1:CQ1"/>
    <mergeCell ref="L135:L140"/>
    <mergeCell ref="F222:F252"/>
    <mergeCell ref="G147:G153"/>
    <mergeCell ref="T175:T192"/>
    <mergeCell ref="BI23:BS23"/>
    <mergeCell ref="P147:P153"/>
    <mergeCell ref="T145:AD145"/>
    <mergeCell ref="AO175:AO177"/>
    <mergeCell ref="AR175:AR192"/>
    <mergeCell ref="AT2:BD2"/>
    <mergeCell ref="BI2:BS2"/>
    <mergeCell ref="F145:P145"/>
    <mergeCell ref="T193:T221"/>
    <mergeCell ref="AR147:AR153"/>
    <mergeCell ref="AH154:AH174"/>
    <mergeCell ref="AR332:AR346"/>
    <mergeCell ref="AH193:AH221"/>
    <mergeCell ref="AR193:AR221"/>
    <mergeCell ref="AR253:AR311"/>
    <mergeCell ref="AH312:AH313"/>
    <mergeCell ref="AR312:AR313"/>
    <mergeCell ref="AO193:AO195"/>
    <mergeCell ref="AR222:AR252"/>
    <mergeCell ref="AO222:AO224"/>
    <mergeCell ref="F147:F153"/>
    <mergeCell ref="F154:F174"/>
    <mergeCell ref="F175:F192"/>
    <mergeCell ref="F193:F221"/>
    <mergeCell ref="P154:P174"/>
    <mergeCell ref="M147:M153"/>
    <mergeCell ref="N147:N153"/>
    <mergeCell ref="O147:O153"/>
    <mergeCell ref="C347:E352"/>
    <mergeCell ref="AH222:AH252"/>
    <mergeCell ref="T354:V354"/>
    <mergeCell ref="T312:T313"/>
    <mergeCell ref="AD312:AD313"/>
    <mergeCell ref="T332:T346"/>
    <mergeCell ref="AD332:AD346"/>
    <mergeCell ref="T347:T352"/>
    <mergeCell ref="F354:H354"/>
    <mergeCell ref="F312:F313"/>
    <mergeCell ref="AH332:AH346"/>
    <mergeCell ref="F253:F311"/>
    <mergeCell ref="T253:T311"/>
    <mergeCell ref="AD253:AD311"/>
    <mergeCell ref="AA222:AA224"/>
    <mergeCell ref="AH347:AH352"/>
    <mergeCell ref="AO154:AO156"/>
    <mergeCell ref="AR154:AR174"/>
    <mergeCell ref="AH175:AH192"/>
    <mergeCell ref="AH147:AH153"/>
    <mergeCell ref="AI147:AI153"/>
    <mergeCell ref="AO147:AO153"/>
    <mergeCell ref="AP147:AP153"/>
    <mergeCell ref="AQ147:AQ153"/>
    <mergeCell ref="F353:H353"/>
    <mergeCell ref="T353:V353"/>
    <mergeCell ref="AH353:AJ353"/>
    <mergeCell ref="F347:F352"/>
    <mergeCell ref="P222:P252"/>
    <mergeCell ref="F332:F346"/>
    <mergeCell ref="P253:P311"/>
    <mergeCell ref="P312:P313"/>
    <mergeCell ref="P332:P346"/>
    <mergeCell ref="U2:Y2"/>
    <mergeCell ref="G2:K2"/>
    <mergeCell ref="T222:T252"/>
    <mergeCell ref="AI2:AM2"/>
    <mergeCell ref="AH253:AH311"/>
    <mergeCell ref="M154:M156"/>
    <mergeCell ref="M193:M195"/>
    <mergeCell ref="M222:M224"/>
    <mergeCell ref="AD222:AD252"/>
    <mergeCell ref="AD193:AD221"/>
    <mergeCell ref="AA193:AA195"/>
    <mergeCell ref="AD175:AD192"/>
    <mergeCell ref="M175:M177"/>
    <mergeCell ref="P175:P192"/>
    <mergeCell ref="P193:P221"/>
    <mergeCell ref="AA175:AA177"/>
  </mergeCells>
  <phoneticPr fontId="68" type="noConversion"/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Direcionado</oddFooter>
  </headerFooter>
  <ignoredErrors>
    <ignoredError sqref="H268:K268 J329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2">
    <tabColor rgb="FFFFFF00"/>
  </sheetPr>
  <dimension ref="C2:Y31"/>
  <sheetViews>
    <sheetView showGridLines="0" topLeftCell="A12" zoomScaleNormal="100" workbookViewId="0">
      <selection activeCell="U1" sqref="U1:XFD1048576"/>
    </sheetView>
  </sheetViews>
  <sheetFormatPr defaultColWidth="0" defaultRowHeight="15"/>
  <cols>
    <col min="1" max="1" width="2.85546875" customWidth="1"/>
    <col min="2" max="2" width="2.140625" customWidth="1"/>
    <col min="3" max="18" width="9.140625" customWidth="1"/>
    <col min="19" max="19" width="2.42578125" customWidth="1"/>
    <col min="20" max="20" width="2.85546875" customWidth="1"/>
  </cols>
  <sheetData>
    <row r="2" spans="3:25" ht="21" customHeight="1">
      <c r="C2" s="788" t="s">
        <v>722</v>
      </c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  <c r="Q2" s="789"/>
      <c r="R2" s="790"/>
      <c r="S2" s="647"/>
      <c r="T2" s="647"/>
      <c r="U2" s="647"/>
      <c r="V2" s="647"/>
      <c r="W2" s="647"/>
      <c r="X2" s="647"/>
      <c r="Y2" s="647"/>
    </row>
    <row r="3" spans="3:25" ht="29.25" customHeight="1">
      <c r="C3" s="785" t="s">
        <v>2389</v>
      </c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786"/>
      <c r="P3" s="786"/>
      <c r="Q3" s="786"/>
      <c r="R3" s="787"/>
      <c r="S3" s="648"/>
      <c r="T3" s="648"/>
      <c r="U3" s="648"/>
      <c r="V3" s="648"/>
      <c r="W3" s="648"/>
      <c r="X3" s="648"/>
      <c r="Y3" s="648"/>
    </row>
    <row r="4" spans="3:25" ht="18.75" customHeight="1">
      <c r="C4" s="779" t="s">
        <v>2435</v>
      </c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1"/>
      <c r="S4" s="648"/>
      <c r="T4" s="648"/>
      <c r="U4" s="648"/>
      <c r="V4" s="648"/>
      <c r="W4" s="648"/>
      <c r="X4" s="648"/>
      <c r="Y4" s="648"/>
    </row>
    <row r="5" spans="3:25" ht="31.5" customHeight="1">
      <c r="C5" s="779" t="s">
        <v>2368</v>
      </c>
      <c r="D5" s="780"/>
      <c r="E5" s="780"/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1"/>
      <c r="S5" s="648"/>
      <c r="T5" s="648"/>
      <c r="U5" s="648"/>
      <c r="V5" s="648"/>
      <c r="W5" s="648"/>
      <c r="X5" s="648"/>
      <c r="Y5" s="648"/>
    </row>
    <row r="6" spans="3:25" ht="48.75" customHeight="1">
      <c r="C6" s="779" t="s">
        <v>2379</v>
      </c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1"/>
      <c r="S6" s="648"/>
      <c r="T6" s="648"/>
      <c r="U6" s="648"/>
      <c r="V6" s="648"/>
      <c r="W6" s="648"/>
      <c r="X6" s="648"/>
      <c r="Y6" s="648"/>
    </row>
    <row r="7" spans="3:25" ht="30" customHeight="1">
      <c r="C7" s="779" t="s">
        <v>2378</v>
      </c>
      <c r="D7" s="780"/>
      <c r="E7" s="780"/>
      <c r="F7" s="780"/>
      <c r="G7" s="780"/>
      <c r="H7" s="780"/>
      <c r="I7" s="780"/>
      <c r="J7" s="780"/>
      <c r="K7" s="780"/>
      <c r="L7" s="780"/>
      <c r="M7" s="780"/>
      <c r="N7" s="780"/>
      <c r="O7" s="780"/>
      <c r="P7" s="780"/>
      <c r="Q7" s="780"/>
      <c r="R7" s="781"/>
      <c r="S7" s="648"/>
      <c r="T7" s="648"/>
      <c r="U7" s="648"/>
      <c r="V7" s="648"/>
      <c r="W7" s="648"/>
      <c r="X7" s="648"/>
      <c r="Y7" s="648"/>
    </row>
    <row r="8" spans="3:25" ht="16.5" customHeight="1">
      <c r="C8" s="818" t="s">
        <v>3</v>
      </c>
      <c r="D8" s="800"/>
      <c r="E8" s="800"/>
      <c r="F8" s="800"/>
      <c r="G8" s="800"/>
      <c r="H8" s="800"/>
      <c r="I8" s="800"/>
      <c r="J8" s="800"/>
      <c r="K8" s="800"/>
      <c r="L8" s="800"/>
      <c r="M8" s="800"/>
      <c r="N8" s="800"/>
      <c r="O8" s="800"/>
      <c r="P8" s="800"/>
      <c r="Q8" s="800"/>
      <c r="R8" s="801"/>
      <c r="S8" s="648"/>
      <c r="T8" s="648"/>
      <c r="U8" s="648"/>
      <c r="V8" s="648"/>
      <c r="W8" s="648"/>
      <c r="X8" s="648"/>
      <c r="Y8" s="648"/>
    </row>
    <row r="9" spans="3:25" ht="15.75" customHeight="1">
      <c r="C9" s="779" t="s">
        <v>4</v>
      </c>
      <c r="D9" s="780"/>
      <c r="E9" s="780"/>
      <c r="F9" s="780"/>
      <c r="G9" s="780"/>
      <c r="H9" s="780"/>
      <c r="I9" s="780"/>
      <c r="J9" s="780"/>
      <c r="K9" s="780"/>
      <c r="L9" s="780"/>
      <c r="M9" s="780"/>
      <c r="N9" s="780"/>
      <c r="O9" s="780"/>
      <c r="P9" s="780"/>
      <c r="Q9" s="780"/>
      <c r="R9" s="781"/>
      <c r="S9" s="648"/>
      <c r="T9" s="648"/>
      <c r="U9" s="648"/>
      <c r="V9" s="648"/>
      <c r="W9" s="648"/>
      <c r="X9" s="648"/>
      <c r="Y9" s="648"/>
    </row>
    <row r="10" spans="3:25" ht="15.75" customHeight="1">
      <c r="C10" s="779" t="s">
        <v>5</v>
      </c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1"/>
      <c r="S10" s="648"/>
      <c r="T10" s="648"/>
      <c r="U10" s="648"/>
      <c r="V10" s="648"/>
      <c r="W10" s="648"/>
      <c r="X10" s="648"/>
      <c r="Y10" s="648"/>
    </row>
    <row r="11" spans="3:25" ht="15.75" customHeight="1">
      <c r="C11" s="779" t="s">
        <v>6</v>
      </c>
      <c r="D11" s="780"/>
      <c r="E11" s="780"/>
      <c r="F11" s="780"/>
      <c r="G11" s="780"/>
      <c r="H11" s="780"/>
      <c r="I11" s="780"/>
      <c r="J11" s="780"/>
      <c r="K11" s="780"/>
      <c r="L11" s="780"/>
      <c r="M11" s="780"/>
      <c r="N11" s="780"/>
      <c r="O11" s="780"/>
      <c r="P11" s="780"/>
      <c r="Q11" s="780"/>
      <c r="R11" s="781"/>
      <c r="S11" s="648"/>
      <c r="T11" s="648"/>
      <c r="U11" s="648"/>
      <c r="V11" s="648"/>
      <c r="W11" s="648"/>
      <c r="X11" s="648"/>
      <c r="Y11" s="648"/>
    </row>
    <row r="12" spans="3:25" ht="16.5" customHeight="1">
      <c r="C12" s="779" t="s">
        <v>7</v>
      </c>
      <c r="D12" s="780"/>
      <c r="E12" s="780"/>
      <c r="F12" s="780"/>
      <c r="G12" s="780"/>
      <c r="H12" s="780"/>
      <c r="I12" s="780"/>
      <c r="J12" s="780"/>
      <c r="K12" s="780"/>
      <c r="L12" s="780"/>
      <c r="M12" s="780"/>
      <c r="N12" s="780"/>
      <c r="O12" s="780"/>
      <c r="P12" s="780"/>
      <c r="Q12" s="780"/>
      <c r="R12" s="781"/>
      <c r="S12" s="648"/>
      <c r="T12" s="648"/>
      <c r="U12" s="648"/>
      <c r="V12" s="648"/>
      <c r="W12" s="648"/>
      <c r="X12" s="648"/>
      <c r="Y12" s="648"/>
    </row>
    <row r="13" spans="3:25" ht="15.75" customHeight="1">
      <c r="C13" s="779" t="s">
        <v>2381</v>
      </c>
      <c r="D13" s="780"/>
      <c r="E13" s="780"/>
      <c r="F13" s="780"/>
      <c r="G13" s="780"/>
      <c r="H13" s="780"/>
      <c r="I13" s="780"/>
      <c r="J13" s="780"/>
      <c r="K13" s="780"/>
      <c r="L13" s="780"/>
      <c r="M13" s="780"/>
      <c r="N13" s="780"/>
      <c r="O13" s="780"/>
      <c r="P13" s="780"/>
      <c r="Q13" s="780"/>
      <c r="R13" s="781"/>
      <c r="S13" s="648"/>
      <c r="T13" s="648"/>
      <c r="U13" s="648"/>
      <c r="V13" s="648"/>
      <c r="W13" s="648"/>
      <c r="X13" s="648"/>
      <c r="Y13" s="648"/>
    </row>
    <row r="14" spans="3:25" ht="17.25" customHeight="1">
      <c r="C14" s="779" t="s">
        <v>2382</v>
      </c>
      <c r="D14" s="780"/>
      <c r="E14" s="780"/>
      <c r="F14" s="780"/>
      <c r="G14" s="780"/>
      <c r="H14" s="780"/>
      <c r="I14" s="780"/>
      <c r="J14" s="780"/>
      <c r="K14" s="780"/>
      <c r="L14" s="780"/>
      <c r="M14" s="780"/>
      <c r="N14" s="780"/>
      <c r="O14" s="780"/>
      <c r="P14" s="780"/>
      <c r="Q14" s="780"/>
      <c r="R14" s="781"/>
      <c r="S14" s="648"/>
      <c r="T14" s="648"/>
      <c r="U14" s="648"/>
      <c r="V14" s="648"/>
      <c r="W14" s="648"/>
      <c r="X14" s="648"/>
      <c r="Y14" s="648"/>
    </row>
    <row r="15" spans="3:25" ht="18.75" customHeight="1">
      <c r="C15" s="779" t="s">
        <v>2387</v>
      </c>
      <c r="D15" s="780"/>
      <c r="E15" s="780"/>
      <c r="F15" s="780"/>
      <c r="G15" s="780"/>
      <c r="H15" s="780"/>
      <c r="I15" s="780"/>
      <c r="J15" s="780"/>
      <c r="K15" s="780"/>
      <c r="L15" s="780"/>
      <c r="M15" s="780"/>
      <c r="N15" s="780"/>
      <c r="O15" s="780"/>
      <c r="P15" s="780"/>
      <c r="Q15" s="780"/>
      <c r="R15" s="781"/>
      <c r="S15" s="648"/>
      <c r="T15" s="648"/>
      <c r="U15" s="648"/>
      <c r="V15" s="648"/>
      <c r="W15" s="648"/>
      <c r="X15" s="648"/>
      <c r="Y15" s="648"/>
    </row>
    <row r="16" spans="3:25" ht="15" customHeight="1">
      <c r="C16" s="779" t="s">
        <v>838</v>
      </c>
      <c r="D16" s="780"/>
      <c r="E16" s="780"/>
      <c r="F16" s="780"/>
      <c r="G16" s="780"/>
      <c r="H16" s="780"/>
      <c r="I16" s="780"/>
      <c r="J16" s="780"/>
      <c r="K16" s="780"/>
      <c r="L16" s="780"/>
      <c r="M16" s="780"/>
      <c r="N16" s="780"/>
      <c r="O16" s="780"/>
      <c r="P16" s="780"/>
      <c r="Q16" s="780"/>
      <c r="R16" s="781"/>
      <c r="S16" s="648"/>
      <c r="T16" s="648"/>
      <c r="U16" s="648"/>
      <c r="V16" s="648"/>
      <c r="W16" s="648"/>
      <c r="X16" s="648"/>
      <c r="Y16" s="648"/>
    </row>
    <row r="17" spans="3:25" ht="18" customHeight="1">
      <c r="C17" s="818" t="s">
        <v>837</v>
      </c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O17" s="800"/>
      <c r="P17" s="800"/>
      <c r="Q17" s="800"/>
      <c r="R17" s="801"/>
      <c r="S17" s="648"/>
      <c r="T17" s="648"/>
      <c r="U17" s="648"/>
      <c r="V17" s="648"/>
      <c r="W17" s="648"/>
      <c r="X17" s="648"/>
      <c r="Y17" s="648"/>
    </row>
    <row r="18" spans="3:25" ht="18.75" customHeight="1">
      <c r="C18" s="779" t="s">
        <v>857</v>
      </c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80"/>
      <c r="P18" s="780"/>
      <c r="Q18" s="780"/>
      <c r="R18" s="781"/>
      <c r="S18" s="648"/>
      <c r="T18" s="648"/>
      <c r="U18" s="648"/>
      <c r="V18" s="648"/>
      <c r="W18" s="648"/>
      <c r="X18" s="648"/>
      <c r="Y18" s="648"/>
    </row>
    <row r="19" spans="3:25" ht="15.75" customHeight="1">
      <c r="C19" s="1038" t="s">
        <v>858</v>
      </c>
      <c r="D19" s="1039"/>
      <c r="E19" s="1039"/>
      <c r="F19" s="1039"/>
      <c r="G19" s="1039"/>
      <c r="H19" s="1039"/>
      <c r="I19" s="1039"/>
      <c r="J19" s="1039"/>
      <c r="K19" s="1039"/>
      <c r="L19" s="1039"/>
      <c r="M19" s="1039"/>
      <c r="N19" s="1039"/>
      <c r="O19" s="1039"/>
      <c r="P19" s="1039"/>
      <c r="Q19" s="1039"/>
      <c r="R19" s="1040"/>
      <c r="S19" s="648"/>
      <c r="T19" s="648"/>
      <c r="U19" s="648"/>
      <c r="V19" s="648"/>
      <c r="W19" s="648"/>
      <c r="X19" s="648"/>
      <c r="Y19" s="648"/>
    </row>
    <row r="20" spans="3:25" ht="16.5" customHeight="1">
      <c r="C20" s="819" t="s">
        <v>2383</v>
      </c>
      <c r="D20" s="820"/>
      <c r="E20" s="820"/>
      <c r="F20" s="820"/>
      <c r="G20" s="820"/>
      <c r="H20" s="820"/>
      <c r="I20" s="820"/>
      <c r="J20" s="820"/>
      <c r="K20" s="820"/>
      <c r="L20" s="820"/>
      <c r="M20" s="820"/>
      <c r="N20" s="820"/>
      <c r="O20" s="820"/>
      <c r="P20" s="820"/>
      <c r="Q20" s="820"/>
      <c r="R20" s="821"/>
      <c r="S20" s="648"/>
      <c r="T20" s="648"/>
      <c r="U20" s="648"/>
      <c r="V20" s="648"/>
      <c r="W20" s="648"/>
      <c r="X20" s="648"/>
      <c r="Y20" s="648"/>
    </row>
    <row r="21" spans="3:25" ht="3.75" customHeight="1"/>
    <row r="22" spans="3:25" ht="32.25" customHeight="1">
      <c r="C22" s="1507" t="s">
        <v>2392</v>
      </c>
      <c r="D22" s="1508"/>
      <c r="E22" s="1508"/>
      <c r="F22" s="1508"/>
      <c r="G22" s="1508"/>
      <c r="H22" s="1508"/>
      <c r="I22" s="1508"/>
      <c r="J22" s="1508"/>
      <c r="K22" s="1508"/>
      <c r="L22" s="1508"/>
      <c r="M22" s="1508"/>
      <c r="N22" s="1508"/>
      <c r="O22" s="1508"/>
      <c r="P22" s="1508"/>
      <c r="Q22" s="1508"/>
      <c r="R22" s="1509"/>
      <c r="S22" s="649"/>
      <c r="T22" s="649"/>
      <c r="U22" s="649"/>
      <c r="V22" s="649"/>
      <c r="W22" s="649"/>
      <c r="X22" s="649"/>
      <c r="Y22" s="649"/>
    </row>
    <row r="23" spans="3:25" ht="33.75" customHeight="1">
      <c r="C23" s="785" t="s">
        <v>2371</v>
      </c>
      <c r="D23" s="786"/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7"/>
      <c r="S23" s="650"/>
      <c r="T23" s="650"/>
      <c r="U23" s="650"/>
      <c r="V23" s="650"/>
      <c r="W23" s="650"/>
      <c r="X23" s="650"/>
      <c r="Y23" s="650"/>
    </row>
    <row r="24" spans="3:25" ht="30.75" customHeight="1">
      <c r="C24" s="779" t="s">
        <v>2385</v>
      </c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780"/>
      <c r="Q24" s="780"/>
      <c r="R24" s="781"/>
      <c r="S24" s="650"/>
      <c r="T24" s="650"/>
      <c r="U24" s="650"/>
      <c r="V24" s="650"/>
      <c r="W24" s="650"/>
      <c r="X24" s="650"/>
      <c r="Y24" s="650"/>
    </row>
    <row r="25" spans="3:25" ht="32.25" customHeight="1">
      <c r="C25" s="779" t="s">
        <v>2393</v>
      </c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780"/>
      <c r="Q25" s="780"/>
      <c r="R25" s="781"/>
      <c r="S25" s="650"/>
      <c r="T25" s="650"/>
      <c r="U25" s="650"/>
      <c r="V25" s="650"/>
      <c r="W25" s="650"/>
      <c r="X25" s="650"/>
      <c r="Y25" s="650"/>
    </row>
    <row r="26" spans="3:25" ht="15.75" customHeight="1">
      <c r="C26" s="779" t="s">
        <v>723</v>
      </c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781"/>
      <c r="S26" s="650"/>
      <c r="T26" s="650"/>
      <c r="U26" s="650"/>
      <c r="V26" s="650"/>
      <c r="W26" s="650"/>
      <c r="X26" s="650"/>
      <c r="Y26" s="650"/>
    </row>
    <row r="27" spans="3:25" ht="18" customHeight="1">
      <c r="C27" s="779" t="s">
        <v>724</v>
      </c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781"/>
      <c r="S27" s="650"/>
      <c r="T27" s="650"/>
      <c r="U27" s="650"/>
      <c r="V27" s="650"/>
      <c r="W27" s="650"/>
      <c r="X27" s="650"/>
      <c r="Y27" s="650"/>
    </row>
    <row r="28" spans="3:25" ht="18.75" customHeight="1">
      <c r="C28" s="779" t="s">
        <v>2436</v>
      </c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781"/>
      <c r="S28" s="650"/>
      <c r="T28" s="650"/>
      <c r="U28" s="650"/>
      <c r="V28" s="650"/>
      <c r="W28" s="650"/>
      <c r="X28" s="650"/>
      <c r="Y28" s="650"/>
    </row>
    <row r="29" spans="3:25" ht="18.75" customHeight="1">
      <c r="C29" s="779" t="s">
        <v>2391</v>
      </c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781"/>
      <c r="S29" s="650"/>
      <c r="T29" s="650"/>
      <c r="U29" s="650"/>
      <c r="V29" s="650"/>
      <c r="W29" s="650"/>
      <c r="X29" s="650"/>
      <c r="Y29" s="650"/>
    </row>
    <row r="30" spans="3:25" ht="33" customHeight="1">
      <c r="C30" s="779" t="s">
        <v>2395</v>
      </c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781"/>
      <c r="S30" s="650"/>
      <c r="T30" s="650"/>
      <c r="U30" s="650"/>
      <c r="V30" s="650"/>
      <c r="W30" s="650"/>
      <c r="X30" s="650"/>
      <c r="Y30" s="650"/>
    </row>
    <row r="31" spans="3:25" ht="59.25" customHeight="1">
      <c r="C31" s="819" t="s">
        <v>2376</v>
      </c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1"/>
      <c r="S31" s="650"/>
      <c r="T31" s="650"/>
      <c r="U31" s="650"/>
      <c r="V31" s="650"/>
      <c r="W31" s="650"/>
      <c r="X31" s="650"/>
      <c r="Y31" s="650"/>
    </row>
  </sheetData>
  <sheetProtection algorithmName="SHA-512" hashValue="4WEm/ByjRrycxp+TcnoiY5MS67M4Nw6ez+qbglWP5FDeoaWk/nFXob4moqxdNnqe4mcUdUtK4J4Uj5j487oSMg==" saltValue="NjroTQUmNkebBySvuTfiUQ==" spinCount="100000" sheet="1" objects="1" scenarios="1" selectLockedCells="1" selectUnlockedCells="1"/>
  <mergeCells count="29">
    <mergeCell ref="C2:R2"/>
    <mergeCell ref="C3:R3"/>
    <mergeCell ref="C4:R4"/>
    <mergeCell ref="C5:R5"/>
    <mergeCell ref="C6:R6"/>
    <mergeCell ref="C7:R7"/>
    <mergeCell ref="C26:R26"/>
    <mergeCell ref="C16:R16"/>
    <mergeCell ref="C20:R20"/>
    <mergeCell ref="C8:R8"/>
    <mergeCell ref="C12:R12"/>
    <mergeCell ref="C13:R13"/>
    <mergeCell ref="C14:R14"/>
    <mergeCell ref="C15:R15"/>
    <mergeCell ref="C9:R9"/>
    <mergeCell ref="C10:R10"/>
    <mergeCell ref="C11:R11"/>
    <mergeCell ref="C22:R22"/>
    <mergeCell ref="C23:R23"/>
    <mergeCell ref="C24:R24"/>
    <mergeCell ref="C25:R25"/>
    <mergeCell ref="C17:R17"/>
    <mergeCell ref="C18:R18"/>
    <mergeCell ref="C19:R19"/>
    <mergeCell ref="C30:R30"/>
    <mergeCell ref="C31:R31"/>
    <mergeCell ref="C27:R27"/>
    <mergeCell ref="C28:R28"/>
    <mergeCell ref="C29:R29"/>
  </mergeCells>
  <hyperlinks>
    <hyperlink ref="C17" r:id="rId1" xr:uid="{00000000-0004-0000-0600-000000000000}"/>
    <hyperlink ref="C19" r:id="rId2" xr:uid="{00000000-0004-0000-0600-000001000000}"/>
    <hyperlink ref="C8:Q8" r:id="rId3" display="➢ Caso tenha dúvidas em como obter as coordenadas, clique aqui (disponível também no Cemig Atende Web)." xr:uid="{00000000-0004-0000-0600-000002000000}"/>
  </hyperlinks>
  <pageMargins left="0.511811024" right="0.511811024" top="0.78740157499999996" bottom="0.78740157499999996" header="0.31496062000000002" footer="0.31496062000000002"/>
  <pageSetup paperSize="9" orientation="portrait" r:id="rId4"/>
  <headerFooter>
    <oddFooter>&amp;R_x000D_&amp;1#&amp;"Calibri"&amp;10&amp;K000000 Classificação: Direcionado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2e565f4-63eb-48c6-895d-5d2eb25b2385">
      <UserInfo>
        <DisplayName/>
        <AccountId xsi:nil="true"/>
        <AccountType/>
      </UserInfo>
    </SharedWithUsers>
    <lcf76f155ced4ddcb4097134ff3c332f xmlns="e05656b9-a318-4851-a57c-cf661243facd">
      <Terms xmlns="http://schemas.microsoft.com/office/infopath/2007/PartnerControls"/>
    </lcf76f155ced4ddcb4097134ff3c332f>
    <TaxCatchAll xmlns="a2e565f4-63eb-48c6-895d-5d2eb25b238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655412B20985469705D82ABEAE191A" ma:contentTypeVersion="14" ma:contentTypeDescription="Crie um novo documento." ma:contentTypeScope="" ma:versionID="e58150901486be31912b3b1264202e58">
  <xsd:schema xmlns:xsd="http://www.w3.org/2001/XMLSchema" xmlns:xs="http://www.w3.org/2001/XMLSchema" xmlns:p="http://schemas.microsoft.com/office/2006/metadata/properties" xmlns:ns2="a2e565f4-63eb-48c6-895d-5d2eb25b2385" xmlns:ns3="e05656b9-a318-4851-a57c-cf661243facd" targetNamespace="http://schemas.microsoft.com/office/2006/metadata/properties" ma:root="true" ma:fieldsID="02431076c510a88d564cdd4c807e6a72" ns2:_="" ns3:_="">
    <xsd:import namespace="a2e565f4-63eb-48c6-895d-5d2eb25b2385"/>
    <xsd:import namespace="e05656b9-a318-4851-a57c-cf661243f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565f4-63eb-48c6-895d-5d2eb25b23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d172a73-c76a-4caf-8440-426a31fe339f}" ma:internalName="TaxCatchAll" ma:showField="CatchAllData" ma:web="a2e565f4-63eb-48c6-895d-5d2eb25b23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5656b9-a318-4851-a57c-cf661243fa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8ba655b3-91bc-415c-bde2-f58ae48cbc7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3CC5D1-C07B-4862-9B56-DE4FD421A9E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0DF798-2B7A-4FC6-B5A2-8169EEE9FD8F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e05656b9-a318-4851-a57c-cf661243facd"/>
    <ds:schemaRef ds:uri="http://schemas.openxmlformats.org/package/2006/metadata/core-properties"/>
    <ds:schemaRef ds:uri="a2e565f4-63eb-48c6-895d-5d2eb25b2385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08C48A9-84C1-4E08-AF71-4F7449BB8F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565f4-63eb-48c6-895d-5d2eb25b2385"/>
    <ds:schemaRef ds:uri="e05656b9-a318-4851-a57c-cf661243f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23fd9ce-6d6d-415e-88a7-385d6d41dc16}" enabled="1" method="Privileged" siteId="{97ce2340-9c1d-45b1-a835-7ea811b6fe9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68</vt:i4>
      </vt:variant>
    </vt:vector>
  </HeadingPairs>
  <TitlesOfParts>
    <vt:vector size="86" baseType="lpstr">
      <vt:lpstr>Formulário Orçamento de Conexão</vt:lpstr>
      <vt:lpstr>Formulário Orçamento de Con (2)</vt:lpstr>
      <vt:lpstr>Anexo-1 (2)</vt:lpstr>
      <vt:lpstr>Anexo-1</vt:lpstr>
      <vt:lpstr>Validação formulário</vt:lpstr>
      <vt:lpstr>SUB-CLASSE_RURAL</vt:lpstr>
      <vt:lpstr>Formulário Orçamento Impressão3</vt:lpstr>
      <vt:lpstr>SIMULADOR DE CARGA</vt:lpstr>
      <vt:lpstr>Notas Explicativas</vt:lpstr>
      <vt:lpstr>Notas Explicativas_impressão</vt:lpstr>
      <vt:lpstr>CLASSE_RURAL</vt:lpstr>
      <vt:lpstr>CONVERSOR UTM</vt:lpstr>
      <vt:lpstr>Formulário Orçamento Impressão</vt:lpstr>
      <vt:lpstr>Anexo-1(Impressão)</vt:lpstr>
      <vt:lpstr>Dados Norma</vt:lpstr>
      <vt:lpstr>Anexo II - Conversão Potências</vt:lpstr>
      <vt:lpstr>FORMULÁRIO PARTIDA DE MOTORES</vt:lpstr>
      <vt:lpstr>Disjuntores</vt:lpstr>
      <vt:lpstr>'Anexo-1'!Area_de_impressao</vt:lpstr>
      <vt:lpstr>'Anexo-1 (2)'!Area_de_impressao</vt:lpstr>
      <vt:lpstr>'Formulário Orçamento de Con (2)'!Area_de_impressao</vt:lpstr>
      <vt:lpstr>'Formulário Orçamento de Conexão'!Area_de_impressao</vt:lpstr>
      <vt:lpstr>'Formulário Orçamento Impressão'!Area_de_impressao</vt:lpstr>
      <vt:lpstr>'Formulário Orçamento Impressão3'!Area_de_impressao</vt:lpstr>
      <vt:lpstr>BIDE</vt:lpstr>
      <vt:lpstr>BIPARA</vt:lpstr>
      <vt:lpstr>CARGARURAL</vt:lpstr>
      <vt:lpstr>CARGAURBAN</vt:lpstr>
      <vt:lpstr>DISJ300</vt:lpstr>
      <vt:lpstr>DISJ600</vt:lpstr>
      <vt:lpstr>DISJNOVO</vt:lpstr>
      <vt:lpstr>DISJNOVO2</vt:lpstr>
      <vt:lpstr>DISJNOVO3</vt:lpstr>
      <vt:lpstr>DISJUNTORESRURAIS</vt:lpstr>
      <vt:lpstr>DJEXISTENTE</vt:lpstr>
      <vt:lpstr>DJR</vt:lpstr>
      <vt:lpstr>DJRURAL</vt:lpstr>
      <vt:lpstr>DJU</vt:lpstr>
      <vt:lpstr>DJURB</vt:lpstr>
      <vt:lpstr>duascx</vt:lpstr>
      <vt:lpstr>MONODE</vt:lpstr>
      <vt:lpstr>MONOPARA</vt:lpstr>
      <vt:lpstr>MOTORES_MONOFASICOS</vt:lpstr>
      <vt:lpstr>MOTORES_MONOFASICOSW</vt:lpstr>
      <vt:lpstr>MOTORES_TRIFASICOS</vt:lpstr>
      <vt:lpstr>MOTORES_TRIFASICOSW</vt:lpstr>
      <vt:lpstr>MOTORESBI</vt:lpstr>
      <vt:lpstr>MOTORESMONO</vt:lpstr>
      <vt:lpstr>MOTORESTRI</vt:lpstr>
      <vt:lpstr>RAMO2001</vt:lpstr>
      <vt:lpstr>RAMO3001</vt:lpstr>
      <vt:lpstr>RAMO3002</vt:lpstr>
      <vt:lpstr>RAMO3003</vt:lpstr>
      <vt:lpstr>RAMO3004</vt:lpstr>
      <vt:lpstr>RAMO3006</vt:lpstr>
      <vt:lpstr>RAMO3008</vt:lpstr>
      <vt:lpstr>RAMO3009</vt:lpstr>
      <vt:lpstr>RAMO3010</vt:lpstr>
      <vt:lpstr>RAMO3011</vt:lpstr>
      <vt:lpstr>RAMO3012</vt:lpstr>
      <vt:lpstr>RAMO4001</vt:lpstr>
      <vt:lpstr>RAMO4003</vt:lpstr>
      <vt:lpstr>RAMO4006</vt:lpstr>
      <vt:lpstr>RAMO4007</vt:lpstr>
      <vt:lpstr>RAMO4008</vt:lpstr>
      <vt:lpstr>RAMO4010</vt:lpstr>
      <vt:lpstr>RAMO4015</vt:lpstr>
      <vt:lpstr>RAMO4016</vt:lpstr>
      <vt:lpstr>RAMO4017</vt:lpstr>
      <vt:lpstr>RAMO4025</vt:lpstr>
      <vt:lpstr>RAMO4027</vt:lpstr>
      <vt:lpstr>RAMO5001</vt:lpstr>
      <vt:lpstr>RAMO5003</vt:lpstr>
      <vt:lpstr>RAMO5005</vt:lpstr>
      <vt:lpstr>RAMO7002</vt:lpstr>
      <vt:lpstr>RAMO7003</vt:lpstr>
      <vt:lpstr>RAMO8004</vt:lpstr>
      <vt:lpstr>RAMO9001</vt:lpstr>
      <vt:lpstr>rural</vt:lpstr>
      <vt:lpstr>rural2</vt:lpstr>
      <vt:lpstr>trescx</vt:lpstr>
      <vt:lpstr>TRIDE</vt:lpstr>
      <vt:lpstr>TRIPARA</vt:lpstr>
      <vt:lpstr>umacx</vt:lpstr>
      <vt:lpstr>urbana</vt:lpstr>
      <vt:lpstr>Urbano</vt:lpstr>
    </vt:vector>
  </TitlesOfParts>
  <Manager/>
  <Company>CEMIG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c057514</dc:creator>
  <cp:keywords/>
  <dc:description/>
  <cp:lastModifiedBy>MARCOS RODRIGUES DE SOUZA</cp:lastModifiedBy>
  <cp:revision/>
  <cp:lastPrinted>2025-08-14T18:32:36Z</cp:lastPrinted>
  <dcterms:created xsi:type="dcterms:W3CDTF">2023-11-04T18:42:17Z</dcterms:created>
  <dcterms:modified xsi:type="dcterms:W3CDTF">2025-08-22T18:54:21Z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0x0101005B655412B20985469705D82ABEAE191A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